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jpeg" ContentType="image/jpeg"/>
  <Override PartName="/xl/media/image3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ycí list rozpočtu" sheetId="1" state="visible" r:id="rId2"/>
    <sheet name="Stavební rozpočet" sheetId="2" state="visible" r:id="rId3"/>
    <sheet name="VORN" sheetId="3" state="hidden" r:id="rId4"/>
  </sheets>
  <definedNames>
    <definedName function="false" hidden="false" name="vorn_sum" vbProcedure="false">VORN!$I$38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<sst xmlns="http://schemas.openxmlformats.org/spreadsheetml/2006/main" count="1056" uniqueCount="371">
  <si>
    <t xml:space="preserve">Krycí list slepého rozpočtu</t>
  </si>
  <si>
    <t xml:space="preserve">Investor:</t>
  </si>
  <si>
    <t xml:space="preserve">Objednatel:</t>
  </si>
  <si>
    <t xml:space="preserve">IČO/DIČ:</t>
  </si>
  <si>
    <t xml:space="preserve">Druh stavby:</t>
  </si>
  <si>
    <t xml:space="preserve">Projektant:</t>
  </si>
  <si>
    <t xml:space="preserve">Lokalita:</t>
  </si>
  <si>
    <t xml:space="preserve">Zhotovitel:</t>
  </si>
  <si>
    <t xml:space="preserve">Začátek výstavby:</t>
  </si>
  <si>
    <t xml:space="preserve">Konec výstavby:</t>
  </si>
  <si>
    <t xml:space="preserve">Položek:</t>
  </si>
  <si>
    <t xml:space="preserve">JKSO:</t>
  </si>
  <si>
    <t xml:space="preserve">Zpracoval:</t>
  </si>
  <si>
    <t xml:space="preserve">Datum:</t>
  </si>
  <si>
    <t xml:space="preserve">Rozpočtové náklady v Kč</t>
  </si>
  <si>
    <t xml:space="preserve">A</t>
  </si>
  <si>
    <t xml:space="preserve">Základní rozpočtové náklady</t>
  </si>
  <si>
    <t xml:space="preserve">B</t>
  </si>
  <si>
    <t xml:space="preserve">Doplňkové náklady</t>
  </si>
  <si>
    <t xml:space="preserve">C</t>
  </si>
  <si>
    <t xml:space="preserve">Náklady na umístění stavby (NUS)</t>
  </si>
  <si>
    <t xml:space="preserve">HSV</t>
  </si>
  <si>
    <t xml:space="preserve">Dodávky</t>
  </si>
  <si>
    <t xml:space="preserve">Revize</t>
  </si>
  <si>
    <t xml:space="preserve">Zařízení staveniště</t>
  </si>
  <si>
    <t xml:space="preserve">Montáž</t>
  </si>
  <si>
    <t xml:space="preserve">Rezerva</t>
  </si>
  <si>
    <t xml:space="preserve">Mimostav. doprava</t>
  </si>
  <si>
    <t xml:space="preserve">PSV</t>
  </si>
  <si>
    <t xml:space="preserve">Doprava materiálu</t>
  </si>
  <si>
    <t xml:space="preserve">Územní vlivy</t>
  </si>
  <si>
    <t xml:space="preserve">PD skut. provedení</t>
  </si>
  <si>
    <t xml:space="preserve">Provozní vlivy</t>
  </si>
  <si>
    <t xml:space="preserve">"M"</t>
  </si>
  <si>
    <t xml:space="preserve">Zkušební provoz</t>
  </si>
  <si>
    <t xml:space="preserve">Ostatní</t>
  </si>
  <si>
    <t xml:space="preserve">NUS z rozpočtu</t>
  </si>
  <si>
    <t xml:space="preserve">Ostatní materiál</t>
  </si>
  <si>
    <t xml:space="preserve">Přesun hmot a sutí</t>
  </si>
  <si>
    <t xml:space="preserve">ZRN celkem</t>
  </si>
  <si>
    <t xml:space="preserve">DN celkem</t>
  </si>
  <si>
    <t xml:space="preserve">NUS celkem</t>
  </si>
  <si>
    <t xml:space="preserve">DN celkem z obj.</t>
  </si>
  <si>
    <t xml:space="preserve">NUS celkem z obj.</t>
  </si>
  <si>
    <t xml:space="preserve">VORN celkem</t>
  </si>
  <si>
    <t xml:space="preserve">VORN celkem z obj.</t>
  </si>
  <si>
    <t xml:space="preserve">Základ 0%</t>
  </si>
  <si>
    <t xml:space="preserve">Základ 12%</t>
  </si>
  <si>
    <t xml:space="preserve">DPH 12%</t>
  </si>
  <si>
    <t xml:space="preserve">Celkem bez DPH</t>
  </si>
  <si>
    <t xml:space="preserve">Základ 21%</t>
  </si>
  <si>
    <t xml:space="preserve">DPH 21%</t>
  </si>
  <si>
    <t xml:space="preserve">Celkem včetně DPH</t>
  </si>
  <si>
    <t xml:space="preserve">Projektant</t>
  </si>
  <si>
    <t xml:space="preserve">Objednatel</t>
  </si>
  <si>
    <t xml:space="preserve">Zhotovitel</t>
  </si>
  <si>
    <t xml:space="preserve">Datum, razítko a podpis</t>
  </si>
  <si>
    <t xml:space="preserve">Poznámka:</t>
  </si>
  <si>
    <t xml:space="preserve">Slepý stavební rozpočet</t>
  </si>
  <si>
    <t xml:space="preserve">Město Varnsdorf</t>
  </si>
  <si>
    <t xml:space="preserve">Doba výstavby:</t>
  </si>
  <si>
    <t xml:space="preserve"> </t>
  </si>
  <si>
    <t xml:space="preserve"> </t>
  </si>
  <si>
    <t xml:space="preserve">ZAJIŠTĚNÍ  KRIZOVÉHO PROVOZU MĚSTSKÉ POLICIE</t>
  </si>
  <si>
    <t xml:space="preserve">Národní 2939, 407 47 Varnsdorf</t>
  </si>
  <si>
    <t xml:space="preserve">Zpracováno dne:</t>
  </si>
  <si>
    <t xml:space="preserve">29.08.2025</t>
  </si>
  <si>
    <t xml:space="preserve">Johana Poláková</t>
  </si>
  <si>
    <t xml:space="preserve">Č</t>
  </si>
  <si>
    <t xml:space="preserve">Kód</t>
  </si>
  <si>
    <t xml:space="preserve">Zkrácený popis / Varianta</t>
  </si>
  <si>
    <t xml:space="preserve">MJ</t>
  </si>
  <si>
    <t xml:space="preserve">Množství</t>
  </si>
  <si>
    <t xml:space="preserve">Cena/MJ</t>
  </si>
  <si>
    <t xml:space="preserve">Náklady (Kč)</t>
  </si>
  <si>
    <t xml:space="preserve">Cenová</t>
  </si>
  <si>
    <t xml:space="preserve">ISWORK</t>
  </si>
  <si>
    <t xml:space="preserve">GROUPCODE</t>
  </si>
  <si>
    <t xml:space="preserve">VATTAX</t>
  </si>
  <si>
    <t xml:space="preserve">Rozměry</t>
  </si>
  <si>
    <t xml:space="preserve">(Kč)</t>
  </si>
  <si>
    <t xml:space="preserve">Dodávka</t>
  </si>
  <si>
    <t xml:space="preserve">Celkem</t>
  </si>
  <si>
    <t xml:space="preserve">soustava</t>
  </si>
  <si>
    <t xml:space="preserve">Přesuny</t>
  </si>
  <si>
    <t xml:space="preserve">Typ skupiny</t>
  </si>
  <si>
    <t xml:space="preserve">HSV mat</t>
  </si>
  <si>
    <t xml:space="preserve">HSV prac</t>
  </si>
  <si>
    <t xml:space="preserve">PSV mat</t>
  </si>
  <si>
    <t xml:space="preserve">PSV prac</t>
  </si>
  <si>
    <t xml:space="preserve">Mont mat</t>
  </si>
  <si>
    <t xml:space="preserve">Mont prac</t>
  </si>
  <si>
    <t xml:space="preserve">Ostatní mat.</t>
  </si>
  <si>
    <t xml:space="preserve">MAT</t>
  </si>
  <si>
    <t xml:space="preserve">WORK</t>
  </si>
  <si>
    <t xml:space="preserve">CELK</t>
  </si>
  <si>
    <t xml:space="preserve">0</t>
  </si>
  <si>
    <t xml:space="preserve">Všeobecné konstrukce a práce</t>
  </si>
  <si>
    <t xml:space="preserve">1</t>
  </si>
  <si>
    <t xml:space="preserve">650052712R00</t>
  </si>
  <si>
    <t xml:space="preserve">Demontáž zásuvky zapuštěné 2x(2P+PE)</t>
  </si>
  <si>
    <t xml:space="preserve">kus</t>
  </si>
  <si>
    <t xml:space="preserve">RTS I / 2025</t>
  </si>
  <si>
    <t xml:space="preserve">2</t>
  </si>
  <si>
    <t xml:space="preserve">0_</t>
  </si>
  <si>
    <t xml:space="preserve">_</t>
  </si>
  <si>
    <t xml:space="preserve">P</t>
  </si>
  <si>
    <t xml:space="preserve">650051111R00</t>
  </si>
  <si>
    <t xml:space="preserve">Demontáž krytu a rámečku spínače</t>
  </si>
  <si>
    <t xml:space="preserve">3</t>
  </si>
  <si>
    <t xml:space="preserve">001PSVD</t>
  </si>
  <si>
    <t xml:space="preserve">Prohlášení o shodě dle ČSN EN 614 39-1 na rozvaděč nn</t>
  </si>
  <si>
    <t xml:space="preserve">obj.</t>
  </si>
  <si>
    <t xml:space="preserve">RTS komentář:</t>
  </si>
  <si>
    <t xml:space="preserve">Rozvodnice, i plastová musí být vyrobena firmou s oprávněním k výrobě el. rozváděčů, opatřena výrobním štítkem a doplněna osvědčením o zkoušce dle řady ČSN EN 61439.</t>
  </si>
  <si>
    <t xml:space="preserve">4</t>
  </si>
  <si>
    <t xml:space="preserve">001DVD</t>
  </si>
  <si>
    <t xml:space="preserve">Úprava stávajícígo rozvaděče - demontáž jističů a síť. napáječe</t>
  </si>
  <si>
    <t xml:space="preserve">97</t>
  </si>
  <si>
    <t xml:space="preserve">Prorážení otvorů a ostatní bourací práce</t>
  </si>
  <si>
    <t xml:space="preserve">5</t>
  </si>
  <si>
    <t xml:space="preserve">971033141R00</t>
  </si>
  <si>
    <t xml:space="preserve">Vybourání otvorů zeď cihel. d=6 cm, tl. 30 cm, MVC</t>
  </si>
  <si>
    <t xml:space="preserve">97_</t>
  </si>
  <si>
    <t xml:space="preserve">9_</t>
  </si>
  <si>
    <t xml:space="preserve">V položce není kalkulována manipulace se sutí, která se oceňuje samostatně položkami souboru 979</t>
  </si>
  <si>
    <t xml:space="preserve">6</t>
  </si>
  <si>
    <t xml:space="preserve">971033161R00</t>
  </si>
  <si>
    <t xml:space="preserve">Vybourání otvorů zeď cihel. d=6 cm, tl. 60 cm, MVC</t>
  </si>
  <si>
    <t xml:space="preserve">M22</t>
  </si>
  <si>
    <t xml:space="preserve">Montáže sdělovací a zabezpečovací techniky</t>
  </si>
  <si>
    <t xml:space="preserve">7</t>
  </si>
  <si>
    <t xml:space="preserve">220410001R00</t>
  </si>
  <si>
    <t xml:space="preserve">Montáž síťového transformátoru 7,5 - 500 VA</t>
  </si>
  <si>
    <t xml:space="preserve">M22_</t>
  </si>
  <si>
    <t xml:space="preserve">Varianta:</t>
  </si>
  <si>
    <t xml:space="preserve">- přemístění z rozvaděče RMP1 do RKR1</t>
  </si>
  <si>
    <t xml:space="preserve">M65</t>
  </si>
  <si>
    <t xml:space="preserve">Elektroinstalace</t>
  </si>
  <si>
    <t xml:space="preserve">8</t>
  </si>
  <si>
    <t xml:space="preserve">650061641R00</t>
  </si>
  <si>
    <t xml:space="preserve">Montáž jističe modulárního třípólového do 25 A</t>
  </si>
  <si>
    <t xml:space="preserve">M65_</t>
  </si>
  <si>
    <t xml:space="preserve">9</t>
  </si>
  <si>
    <t xml:space="preserve">650031126R00</t>
  </si>
  <si>
    <t xml:space="preserve">Osazení rozvodnice na zeď, pl. do 0,7 m2</t>
  </si>
  <si>
    <t xml:space="preserve">10</t>
  </si>
  <si>
    <t xml:space="preserve">650072163R00</t>
  </si>
  <si>
    <t xml:space="preserve">Montáž vypínače hlavního 3pól modulového do 80 A</t>
  </si>
  <si>
    <t xml:space="preserve">11</t>
  </si>
  <si>
    <t xml:space="preserve">650074111R00</t>
  </si>
  <si>
    <t xml:space="preserve">Montáž přístroje signálního světelného</t>
  </si>
  <si>
    <t xml:space="preserve">12</t>
  </si>
  <si>
    <t xml:space="preserve">650071273R00</t>
  </si>
  <si>
    <t xml:space="preserve">Montáž stykače AC čtyřpólového do 63 A</t>
  </si>
  <si>
    <t xml:space="preserve">13</t>
  </si>
  <si>
    <t xml:space="preserve">650071131R00</t>
  </si>
  <si>
    <t xml:space="preserve">Montáž stykače DC dvoupólového do 40 A</t>
  </si>
  <si>
    <t xml:space="preserve">14</t>
  </si>
  <si>
    <t xml:space="preserve">650061611R00</t>
  </si>
  <si>
    <t xml:space="preserve">Montáž jističe modulárního jednopólového do 25 A</t>
  </si>
  <si>
    <t xml:space="preserve">15</t>
  </si>
  <si>
    <t xml:space="preserve">650063611R00</t>
  </si>
  <si>
    <t xml:space="preserve">Montáž chrániče proudového dvoupólového do 25 A</t>
  </si>
  <si>
    <t xml:space="preserve">16</t>
  </si>
  <si>
    <t xml:space="preserve">650101521R00</t>
  </si>
  <si>
    <t xml:space="preserve">Montáž LED svítidla stropního přisazeného</t>
  </si>
  <si>
    <t xml:space="preserve">17</t>
  </si>
  <si>
    <t xml:space="preserve">Montáž spínače nástěnného, řaz. 1</t>
  </si>
  <si>
    <t xml:space="preserve">18</t>
  </si>
  <si>
    <t xml:space="preserve">650051131R00</t>
  </si>
  <si>
    <t xml:space="preserve">Montáž spínače nástěnného, řaz. 5</t>
  </si>
  <si>
    <t xml:space="preserve">19</t>
  </si>
  <si>
    <t xml:space="preserve">650051141R00</t>
  </si>
  <si>
    <t xml:space="preserve">Montáž spínače nástěnného, řaz. 6</t>
  </si>
  <si>
    <t xml:space="preserve">20</t>
  </si>
  <si>
    <t xml:space="preserve">650051151R00</t>
  </si>
  <si>
    <t xml:space="preserve">Montáž spínače nástěnného, řaz. 6+6</t>
  </si>
  <si>
    <t xml:space="preserve">21</t>
  </si>
  <si>
    <t xml:space="preserve">650051161R00</t>
  </si>
  <si>
    <t xml:space="preserve">Montáž spínače nástěnného, řaz. 7</t>
  </si>
  <si>
    <t xml:space="preserve">22</t>
  </si>
  <si>
    <t xml:space="preserve">Montáž zásuvky zapuštěné 2x(2P+PE)</t>
  </si>
  <si>
    <t xml:space="preserve">23</t>
  </si>
  <si>
    <t xml:space="preserve">650052714R00</t>
  </si>
  <si>
    <t xml:space="preserve">Montáž zásuvky zapuštěné 2x(2P+PE)s přep. ochranou</t>
  </si>
  <si>
    <t xml:space="preserve">24</t>
  </si>
  <si>
    <t xml:space="preserve">650053231R00</t>
  </si>
  <si>
    <t xml:space="preserve">Montáž vidlice průmyslové IP67 3P+N+PE 16 A</t>
  </si>
  <si>
    <t xml:space="preserve">25</t>
  </si>
  <si>
    <t xml:space="preserve">650031113R00</t>
  </si>
  <si>
    <t xml:space="preserve">Osazení rozvodnice do výklenku, pl. do 0,4 m2</t>
  </si>
  <si>
    <t xml:space="preserve">26</t>
  </si>
  <si>
    <t xml:space="preserve">650124267R00</t>
  </si>
  <si>
    <t xml:space="preserve">Uložení kabelu Cu 5 x 6 mm2 pevně</t>
  </si>
  <si>
    <t xml:space="preserve">m</t>
  </si>
  <si>
    <t xml:space="preserve">27</t>
  </si>
  <si>
    <t xml:space="preserve">650124265R00</t>
  </si>
  <si>
    <t xml:space="preserve">Uložení kabelu Cu 5 x 4 mm2 pevně</t>
  </si>
  <si>
    <t xml:space="preserve">28</t>
  </si>
  <si>
    <t xml:space="preserve">650124143R00</t>
  </si>
  <si>
    <t xml:space="preserve">Uložení kabelu Cu 3 x 2,5 mm2 pevně</t>
  </si>
  <si>
    <t xml:space="preserve">29</t>
  </si>
  <si>
    <t xml:space="preserve">650124141R00</t>
  </si>
  <si>
    <t xml:space="preserve">Uložení kabelu Cu 3 x 1,5 mm2 pevně</t>
  </si>
  <si>
    <t xml:space="preserve">30</t>
  </si>
  <si>
    <t xml:space="preserve">650121119R00</t>
  </si>
  <si>
    <t xml:space="preserve">Uložení vodiče Cu 10 mm2 pevně</t>
  </si>
  <si>
    <t xml:space="preserve">31</t>
  </si>
  <si>
    <t xml:space="preserve">650141113R00</t>
  </si>
  <si>
    <t xml:space="preserve">Ukončení vodiče v rozvaděči + zapojení do 6 mm2</t>
  </si>
  <si>
    <t xml:space="preserve">32</t>
  </si>
  <si>
    <t xml:space="preserve">650141111R00</t>
  </si>
  <si>
    <t xml:space="preserve">Ukončení vodiče v rozvaděči + zapojení do 2,5 mm2</t>
  </si>
  <si>
    <t xml:space="preserve">33</t>
  </si>
  <si>
    <t xml:space="preserve">650012261R00</t>
  </si>
  <si>
    <t xml:space="preserve">Montáž krabice lištové bez zapojení</t>
  </si>
  <si>
    <t xml:space="preserve">34</t>
  </si>
  <si>
    <t xml:space="preserve">650012271R00</t>
  </si>
  <si>
    <t xml:space="preserve">Montáž krabice lištové se zapojením</t>
  </si>
  <si>
    <t xml:space="preserve">35</t>
  </si>
  <si>
    <t xml:space="preserve">650010111R00</t>
  </si>
  <si>
    <t xml:space="preserve">Montáž elektroinstalační lišty šířky do 40 mm</t>
  </si>
  <si>
    <t xml:space="preserve">Montáž elektroinstalačních lišt vkládacích, hranatých, zaklapávacích atd. a příslušenství k lištám (rohy, odbočky, zakončení atd.)</t>
  </si>
  <si>
    <t xml:space="preserve">S</t>
  </si>
  <si>
    <t xml:space="preserve">Přesuny sutí</t>
  </si>
  <si>
    <t xml:space="preserve">36</t>
  </si>
  <si>
    <t xml:space="preserve">979081111R00</t>
  </si>
  <si>
    <t xml:space="preserve">Odvoz suti a vybour. hmot na skládku do 1 km</t>
  </si>
  <si>
    <t xml:space="preserve">t</t>
  </si>
  <si>
    <t xml:space="preserve">S_</t>
  </si>
  <si>
    <t xml:space="preserve">37</t>
  </si>
  <si>
    <t xml:space="preserve">979081121R00</t>
  </si>
  <si>
    <t xml:space="preserve">Příplatek k odvozu za každý další 1 km</t>
  </si>
  <si>
    <t xml:space="preserve">38</t>
  </si>
  <si>
    <t xml:space="preserve">979082212R00</t>
  </si>
  <si>
    <t xml:space="preserve">Vodorovná doprava suti po suchu do 50 m</t>
  </si>
  <si>
    <t xml:space="preserve">39</t>
  </si>
  <si>
    <t xml:space="preserve">979094111R00</t>
  </si>
  <si>
    <t xml:space="preserve">Nakládání nebo překládání vybouraných hmot</t>
  </si>
  <si>
    <t xml:space="preserve">40</t>
  </si>
  <si>
    <t xml:space="preserve">979990101R00</t>
  </si>
  <si>
    <t xml:space="preserve">Poplatek za uložení směsi betonu a cihel skupina 170101 a 170102</t>
  </si>
  <si>
    <t xml:space="preserve">RTS II / 2023</t>
  </si>
  <si>
    <t xml:space="preserve">41</t>
  </si>
  <si>
    <t xml:space="preserve">979999999R00</t>
  </si>
  <si>
    <t xml:space="preserve">Poplatek za recyklaci suť do 10 % příměsí (skup.170107)</t>
  </si>
  <si>
    <t xml:space="preserve">kusovost do 1600 cm2  Thermoservis - transport s.r.o. Roviny 4 643 00 Brno – Chrlice, ČR IČ: 269 12 643 DIČ: CZ 269 12 64</t>
  </si>
  <si>
    <t xml:space="preserve">M</t>
  </si>
  <si>
    <t xml:space="preserve">42</t>
  </si>
  <si>
    <t xml:space="preserve">NCN320TIMVD</t>
  </si>
  <si>
    <t xml:space="preserve">Jistič 3 pól. 20A, char.C, 10 kA</t>
  </si>
  <si>
    <t xml:space="preserve">ks</t>
  </si>
  <si>
    <t xml:space="preserve">Z99999_</t>
  </si>
  <si>
    <t xml:space="preserve">Z_</t>
  </si>
  <si>
    <t xml:space="preserve">43</t>
  </si>
  <si>
    <t xml:space="preserve">0ILC3F324</t>
  </si>
  <si>
    <t xml:space="preserve">Oceloplechová nástěnná rozvodnice 3x24, IP30, 545x605x140</t>
  </si>
  <si>
    <t xml:space="preserve">44</t>
  </si>
  <si>
    <t xml:space="preserve">ILC3F433</t>
  </si>
  <si>
    <t xml:space="preserve">Dveře pro oceloplechovou rozvodnici 3x24, bílé prosklené</t>
  </si>
  <si>
    <t xml:space="preserve">45</t>
  </si>
  <si>
    <t xml:space="preserve">HAB306IMVD</t>
  </si>
  <si>
    <t xml:space="preserve">Otočný vypínač 3P In=63 A; Ui=800 V; AC 23</t>
  </si>
  <si>
    <t xml:space="preserve">46</t>
  </si>
  <si>
    <t xml:space="preserve">sign01</t>
  </si>
  <si>
    <t xml:space="preserve">Instalační LED signálka, zelená, 230 V AC/DC</t>
  </si>
  <si>
    <t xml:space="preserve">47</t>
  </si>
  <si>
    <t xml:space="preserve">sign02</t>
  </si>
  <si>
    <t xml:space="preserve">Instalační LED signálka, žlutá, 230 V AC/DC</t>
  </si>
  <si>
    <t xml:space="preserve">48</t>
  </si>
  <si>
    <t xml:space="preserve">106TIMVD</t>
  </si>
  <si>
    <t xml:space="preserve">Jistič 1 pól. 6A, char.B, 10 kA</t>
  </si>
  <si>
    <t xml:space="preserve">49</t>
  </si>
  <si>
    <t xml:space="preserve">110TIMVD</t>
  </si>
  <si>
    <t xml:space="preserve">Jistič 1 pól. 10A, char.B, 10 kA</t>
  </si>
  <si>
    <t xml:space="preserve">50</t>
  </si>
  <si>
    <t xml:space="preserve">116TIMVD</t>
  </si>
  <si>
    <t xml:space="preserve">Jistič 1 pól. 16A, char.B, 10 kA</t>
  </si>
  <si>
    <t xml:space="preserve">51</t>
  </si>
  <si>
    <t xml:space="preserve">910DIMVD</t>
  </si>
  <si>
    <t xml:space="preserve">Proud.chr. s nadpr.ochr. char. B; 2 pól; 10 kA; 0,03 A; In=10 A, A</t>
  </si>
  <si>
    <t xml:space="preserve">52</t>
  </si>
  <si>
    <t xml:space="preserve">916DIMVD</t>
  </si>
  <si>
    <t xml:space="preserve">Proud.chr. s nadpr.ochr. char. B; 2 pól; 10 kA; 0,03 A; In=16 A, A</t>
  </si>
  <si>
    <t xml:space="preserve">53</t>
  </si>
  <si>
    <t xml:space="preserve">463IMVD</t>
  </si>
  <si>
    <t xml:space="preserve">Stykač  63A, 4S, 230V~50/60Hz</t>
  </si>
  <si>
    <t xml:space="preserve">54</t>
  </si>
  <si>
    <t xml:space="preserve">216IMVD</t>
  </si>
  <si>
    <t xml:space="preserve">Instalační relé  16A, 1S+1R, 230V~50/60Hz</t>
  </si>
  <si>
    <t xml:space="preserve">55</t>
  </si>
  <si>
    <t xml:space="preserve">000-102VD</t>
  </si>
  <si>
    <t xml:space="preserve">LED svítidlo nouzové 380lm, IP20, 2W, 3hod</t>
  </si>
  <si>
    <t xml:space="preserve">přisazené, optika "open area", 2W LED, IP20 380 lm PREMIUM 3h , svítící při výpadku, bílé</t>
  </si>
  <si>
    <t xml:space="preserve">56</t>
  </si>
  <si>
    <t xml:space="preserve">00422VD</t>
  </si>
  <si>
    <t xml:space="preserve">Zásuvka dvojnásobná s ochrannými kolíky, 230V/16A, zapuštěná, přepěťová ochrana - vřesově červená</t>
  </si>
  <si>
    <t xml:space="preserve">vřesově červená</t>
  </si>
  <si>
    <t xml:space="preserve">57</t>
  </si>
  <si>
    <t xml:space="preserve">00421VD</t>
  </si>
  <si>
    <t xml:space="preserve">Zásuvka dvojnásobná s ochrannými kolíky, 230V/16A, zapuštěná, clonky - vřesově červená</t>
  </si>
  <si>
    <t xml:space="preserve">58</t>
  </si>
  <si>
    <t xml:space="preserve">00428VD</t>
  </si>
  <si>
    <t xml:space="preserve">Rámeček jednonásobný - vřesově červená</t>
  </si>
  <si>
    <t xml:space="preserve">59</t>
  </si>
  <si>
    <t xml:space="preserve">3558A-A652VD</t>
  </si>
  <si>
    <t xml:space="preserve">Kryt spínače dělený - vřesově červená</t>
  </si>
  <si>
    <t xml:space="preserve">60</t>
  </si>
  <si>
    <t xml:space="preserve">3558A-A651VD</t>
  </si>
  <si>
    <t xml:space="preserve">Kryt spínače jednoduchý - vřesově červená</t>
  </si>
  <si>
    <t xml:space="preserve">61</t>
  </si>
  <si>
    <t xml:space="preserve">358111766</t>
  </si>
  <si>
    <t xml:space="preserve">Přívodka nástěnná IPG 3253 32 A 400 V 5-pólová</t>
  </si>
  <si>
    <t xml:space="preserve">62</t>
  </si>
  <si>
    <t xml:space="preserve">357161651</t>
  </si>
  <si>
    <t xml:space="preserve">Rozvodnice plastová pod omítku 320x490x250mm, zámek FAB</t>
  </si>
  <si>
    <t xml:space="preserve">Zapuštěné rozvodnice </t>
  </si>
  <si>
    <t xml:space="preserve">63</t>
  </si>
  <si>
    <t xml:space="preserve">34111100</t>
  </si>
  <si>
    <t xml:space="preserve">Kabel silový s Cu jádrem 750 V CYKY 5 x 6 mm2</t>
  </si>
  <si>
    <t xml:space="preserve">CYKY Instalační kabely  Použití: pro pevné uložení ve vnitřních a venkovních prostorách, v zemi, v betonu. Kabely jsou odolné proti UV záření a proti šíření plamene.  Konstrukce: 1. Měděné plné holé jádro 2. PVC izolace 3. Výplňový obal 4. PVC pláš</t>
  </si>
  <si>
    <t xml:space="preserve">64</t>
  </si>
  <si>
    <t xml:space="preserve">34111098</t>
  </si>
  <si>
    <t xml:space="preserve">Kabel silový s Cu jádrem 750 V CYKY 5 x 4 mm2</t>
  </si>
  <si>
    <t xml:space="preserve">65</t>
  </si>
  <si>
    <t xml:space="preserve">34111038</t>
  </si>
  <si>
    <t xml:space="preserve">Kabel silový s Cu jádrem 750 V CYKY 3 C x 2,5 mm2</t>
  </si>
  <si>
    <t xml:space="preserve">66</t>
  </si>
  <si>
    <t xml:space="preserve">34111032</t>
  </si>
  <si>
    <t xml:space="preserve">Kabel silový s Cu jádrem 750 V CYKY 3 C x 1,5 mm2</t>
  </si>
  <si>
    <t xml:space="preserve">67</t>
  </si>
  <si>
    <t xml:space="preserve">Kabel silový nehořlavý 1-CXKE(H)-R-J 3x1,5 B2ca s1 d0</t>
  </si>
  <si>
    <t xml:space="preserve">Kabely jsou určeny pro pevný rozvod elektrické energie v obyčejném a vlhkém prostředí v hotelích, nemocnicích, v metru, na letištích atd., k ochraně lidí a technického vybavení budov v případě požáru tam, kde není požadavek na zachování funkčnosti celé kabelové instalace při požáru. Kabel v případě požáru uvolňuje malé množství tepla a kouře. Kabely nejsou odolné vůči UV záření. </t>
  </si>
  <si>
    <t xml:space="preserve">68</t>
  </si>
  <si>
    <t xml:space="preserve">34140967</t>
  </si>
  <si>
    <t xml:space="preserve">Vodič silový CY zelenožlutý 10,00 mm2 - drát</t>
  </si>
  <si>
    <t xml:space="preserve">69</t>
  </si>
  <si>
    <t xml:space="preserve">00432VD</t>
  </si>
  <si>
    <t xml:space="preserve">Krabice lištová LK 80x28 2T dvojitá</t>
  </si>
  <si>
    <t xml:space="preserve">70</t>
  </si>
  <si>
    <t xml:space="preserve">00437VD</t>
  </si>
  <si>
    <t xml:space="preserve">Krabice lištová LK 80/3 HB - krabice odbočná s víčkem VLK 80 a svorkovnicí S-66</t>
  </si>
  <si>
    <t xml:space="preserve">71</t>
  </si>
  <si>
    <t xml:space="preserve">34572203</t>
  </si>
  <si>
    <t xml:space="preserve">Lišta hranatá bezhalogenová LHD 40 x 20 HF, délka 2 m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</si>
  <si>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40 mm Výška: 20 mm Délka: 2 m Vnitřní plocha: 560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</t>
  </si>
  <si>
    <t xml:space="preserve">72</t>
  </si>
  <si>
    <t xml:space="preserve">34572204</t>
  </si>
  <si>
    <t xml:space="preserve">Lišta hranatá bezhalogenová LHD 40 x 40 HF, délka 2 m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</si>
  <si>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40 mm Výška: 40 mm Délka: 2 m Vnitřní plocha: 1300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</t>
  </si>
  <si>
    <t xml:space="preserve">73</t>
  </si>
  <si>
    <t xml:space="preserve">34572202</t>
  </si>
  <si>
    <t xml:space="preserve">Lišta hranatá bezhalogenová LHD 20 x 20 HF, délka 2 m,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</si>
  <si>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20 mm Výška: 20 mm Délka: 2 m Vnitřní plocha: 260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50 085-1</t>
  </si>
  <si>
    <t xml:space="preserve">74</t>
  </si>
  <si>
    <t xml:space="preserve">0011VD</t>
  </si>
  <si>
    <t xml:space="preserve">Drobný instalační materiál</t>
  </si>
  <si>
    <t xml:space="preserve">Celkem:</t>
  </si>
  <si>
    <t xml:space="preserve">Vedlejší a ostatní rozpočtové náklady</t>
  </si>
  <si>
    <t xml:space="preserve">Vedlejší rozpočtové náklady VRN</t>
  </si>
  <si>
    <t xml:space="preserve">Doplňkové náklady DN</t>
  </si>
  <si>
    <t xml:space="preserve">Kč</t>
  </si>
  <si>
    <t xml:space="preserve">%</t>
  </si>
  <si>
    <t xml:space="preserve">Základna</t>
  </si>
  <si>
    <t xml:space="preserve">Celkem DN</t>
  </si>
  <si>
    <t xml:space="preserve">Celkem NUS</t>
  </si>
  <si>
    <t xml:space="preserve">Celkem VRN</t>
  </si>
  <si>
    <t xml:space="preserve">Ostatní rozpočtové náklady ORN</t>
  </si>
  <si>
    <t xml:space="preserve">Ostatní rozpočtové náklady (ORN)</t>
  </si>
  <si>
    <t xml:space="preserve">Celkem ORN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</si>
</sst>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  <charset val="1"/>
    </font>
    <font>
      <sz val="18"/>
      <color rgb="FF000000"/>
      <name val="Arial"/>
      <family val="0"/>
      <charset val="238"/>
    </font>
    <font>
      <sz val="10"/>
      <color rgb="FF000000"/>
      <name val="Arial"/>
      <family val="0"/>
      <charset val="238"/>
    </font>
    <font>
      <b val="true"/>
      <sz val="10"/>
      <color rgb="FF000000"/>
      <name val="Arial"/>
      <family val="0"/>
      <charset val="238"/>
    </font>
    <font>
      <b val="true"/>
      <sz val="18"/>
      <color rgb="FF000000"/>
      <name val="Arial"/>
      <family val="0"/>
      <charset val="238"/>
    </font>
    <font>
      <b val="true"/>
      <sz val="20"/>
      <color rgb="FF000000"/>
      <name val="Arial"/>
      <family val="0"/>
      <charset val="238"/>
    </font>
    <font>
      <b val="true"/>
      <sz val="11"/>
      <color rgb="FF000000"/>
      <name val="Arial"/>
      <family val="0"/>
      <charset val="238"/>
    </font>
    <font>
      <b val="true"/>
      <sz val="12"/>
      <color rgb="FF000000"/>
      <name val="Arial"/>
      <family val="0"/>
      <charset val="238"/>
    </font>
    <font>
      <sz val="12"/>
      <color rgb="FF000000"/>
      <name val="Arial"/>
      <family val="0"/>
      <charset val="238"/>
    </font>
    <font>
      <i val="true"/>
      <sz val="8"/>
      <color rgb="FF000000"/>
      <name val="Arial"/>
      <family val="0"/>
      <charset val="238"/>
    </font>
    <font>
      <i val="true"/>
      <sz val="10"/>
      <color rgb="FF00000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0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384480</xdr:colOff>
      <xdr:row>0</xdr:row>
      <xdr:rowOff>666360</xdr:rowOff>
    </xdr:to>
    <xdr:pic>
      <xdr:nvPicPr>
        <xdr:cNvPr id="1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2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86"/>
    <col collapsed="false" customWidth="true" hidden="false" outlineLevel="0" max="3" min="3" style="1" width="27.14"/>
    <col collapsed="false" customWidth="true" hidden="false" outlineLevel="0" max="4" min="4" style="1" width="10"/>
    <col collapsed="false" customWidth="true" hidden="false" outlineLevel="0" max="5" min="5" style="1" width="14.01"/>
    <col collapsed="false" customWidth="true" hidden="false" outlineLevel="0" max="6" min="6" style="1" width="27.14"/>
    <col collapsed="false" customWidth="true" hidden="false" outlineLevel="0" max="7" min="7" style="1" width="9.14"/>
    <col collapsed="false" customWidth="true" hidden="false" outlineLevel="0" max="8" min="8" style="1" width="12.86"/>
    <col collapsed="false" customWidth="true" hidden="false" outlineLevel="0" max="9" min="9" style="1" width="27.14"/>
    <col collapsed="false" customWidth="true" hidden="false" outlineLevel="0" max="1025" min="10" style="0" width="12.14"/>
  </cols>
  <sheetData>
    <row r="1" customFormat="false" ht="54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Město Varnsdorf</v>
      </c>
      <c r="D2" s="4"/>
      <c r="E2" s="5" t="s">
        <v>2</v>
      </c>
      <c r="F2" s="5" t="str">
        <f aca="false">'Stavební rozpočet'!I2</f>
        <v> </v>
      </c>
      <c r="G2" s="5"/>
      <c r="H2" s="5" t="s">
        <v>3</v>
      </c>
      <c r="I2" s="6"/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5"/>
      <c r="H3" s="5"/>
      <c r="I3" s="6"/>
    </row>
    <row r="4" customFormat="false" ht="15" hidden="false" customHeight="true" outlineLevel="0" collapsed="false">
      <c r="A4" s="7" t="s">
        <v>4</v>
      </c>
      <c r="B4" s="7"/>
      <c r="C4" s="8" t="str">
        <f aca="false">'Stavební rozpočet'!C4</f>
        <v>ZAJIŠTĚNÍ  KRIZOVÉHO PROVOZU MĚSTSKÉ POLICIE</v>
      </c>
      <c r="D4" s="8"/>
      <c r="E4" s="8" t="s">
        <v>5</v>
      </c>
      <c r="F4" s="8" t="str">
        <f aca="false">'Stavební rozpočet'!I4</f>
        <v> </v>
      </c>
      <c r="G4" s="8"/>
      <c r="H4" s="8" t="s">
        <v>3</v>
      </c>
      <c r="I4" s="9"/>
    </row>
    <row r="5" customFormat="false" ht="15" hidden="false" customHeight="true" outlineLevel="0" collapsed="false">
      <c r="A5" s="7"/>
      <c r="B5" s="7"/>
      <c r="C5" s="8"/>
      <c r="D5" s="8"/>
      <c r="E5" s="8"/>
      <c r="F5" s="8"/>
      <c r="G5" s="8"/>
      <c r="H5" s="8"/>
      <c r="I5" s="9"/>
    </row>
    <row r="6" customFormat="false" ht="15" hidden="false" customHeight="true" outlineLevel="0" collapsed="false">
      <c r="A6" s="7" t="s">
        <v>6</v>
      </c>
      <c r="B6" s="7"/>
      <c r="C6" s="8" t="str">
        <f aca="false">'Stavební rozpočet'!C6</f>
        <v>Národní 2939, 407 47 Varnsdorf</v>
      </c>
      <c r="D6" s="8"/>
      <c r="E6" s="8" t="s">
        <v>7</v>
      </c>
      <c r="F6" s="8" t="str">
        <f aca="false">'Stavební rozpočet'!I6</f>
        <v> </v>
      </c>
      <c r="G6" s="8"/>
      <c r="H6" s="8" t="s">
        <v>3</v>
      </c>
      <c r="I6" s="9"/>
    </row>
    <row r="7" customFormat="false" ht="15" hidden="false" customHeight="true" outlineLevel="0" collapsed="false">
      <c r="A7" s="7"/>
      <c r="B7" s="7"/>
      <c r="C7" s="8"/>
      <c r="D7" s="8"/>
      <c r="E7" s="8"/>
      <c r="F7" s="8"/>
      <c r="G7" s="8"/>
      <c r="H7" s="8"/>
      <c r="I7" s="9"/>
    </row>
    <row r="8" customFormat="false" ht="15" hidden="false" customHeight="true" outlineLevel="0" collapsed="false">
      <c r="A8" s="7" t="s">
        <v>8</v>
      </c>
      <c r="B8" s="7"/>
      <c r="C8" s="8" t="str">
        <f aca="false">'Stavební rozpočet'!G4</f>
        <v> </v>
      </c>
      <c r="D8" s="8"/>
      <c r="E8" s="8" t="s">
        <v>9</v>
      </c>
      <c r="F8" s="8" t="str">
        <f aca="false">'Stavební rozpočet'!G6</f>
        <v> </v>
      </c>
      <c r="G8" s="8"/>
      <c r="H8" s="10" t="s">
        <v>10</v>
      </c>
      <c r="I8" s="11" t="n">
        <v>74</v>
      </c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10"/>
      <c r="I9" s="11"/>
    </row>
    <row r="10" customFormat="false" ht="15" hidden="false" customHeight="true" outlineLevel="0" collapsed="false">
      <c r="A10" s="12" t="s">
        <v>11</v>
      </c>
      <c r="B10" s="12"/>
      <c r="C10" s="13" t="str">
        <f aca="false">'Stavební rozpočet'!C8</f>
        <v> </v>
      </c>
      <c r="D10" s="13"/>
      <c r="E10" s="13" t="s">
        <v>12</v>
      </c>
      <c r="F10" s="13" t="str">
        <f aca="false">'Stavební rozpočet'!I8</f>
        <v>Johana Poláková</v>
      </c>
      <c r="G10" s="13"/>
      <c r="H10" s="14" t="s">
        <v>13</v>
      </c>
      <c r="I10" s="15" t="str">
        <f aca="false">'Stavební rozpočet'!G8</f>
        <v>29.08.2025</v>
      </c>
    </row>
    <row r="11" customFormat="false" ht="15" hidden="false" customHeight="false" outlineLevel="0" collapsed="false">
      <c r="A11" s="12"/>
      <c r="B11" s="12"/>
      <c r="C11" s="13"/>
      <c r="D11" s="13"/>
      <c r="E11" s="13"/>
      <c r="F11" s="13"/>
      <c r="G11" s="13"/>
      <c r="H11" s="14"/>
      <c r="I11" s="15"/>
    </row>
    <row r="12" customFormat="false" ht="15" hidden="false" customHeight="false" outlineLevel="0" collapsed="false">
      <c r="A12" s="16" t="s">
        <v>14</v>
      </c>
      <c r="B12" s="16"/>
      <c r="C12" s="16"/>
      <c r="D12" s="16"/>
      <c r="E12" s="16"/>
      <c r="F12" s="16"/>
      <c r="G12" s="16"/>
      <c r="H12" s="16"/>
      <c r="I12" s="16"/>
    </row>
    <row r="13" customFormat="false" ht="26.25" hidden="false" customHeight="true" outlineLevel="0" collapsed="false">
      <c r="A13" s="17" t="s">
        <v>15</v>
      </c>
      <c r="B13" s="18" t="s">
        <v>16</v>
      </c>
      <c r="C13" s="18"/>
      <c r="D13" s="19" t="s">
        <v>17</v>
      </c>
      <c r="E13" s="18" t="s">
        <v>18</v>
      </c>
      <c r="F13" s="18"/>
      <c r="G13" s="19" t="s">
        <v>19</v>
      </c>
      <c r="H13" s="18" t="s">
        <v>20</v>
      </c>
      <c r="I13" s="18"/>
    </row>
    <row r="14" customFormat="false" ht="15" hidden="false" customHeight="false" outlineLevel="0" collapsed="false">
      <c r="A14" s="20" t="s">
        <v>21</v>
      </c>
      <c r="B14" s="21" t="s">
        <v>22</v>
      </c>
      <c r="C14" s="22" t="n">
        <f aca="false">SUM('Stavební rozpočet'!AB12:AB224)</f>
        <v>0</v>
      </c>
      <c r="D14" s="21" t="s">
        <v>23</v>
      </c>
      <c r="E14" s="21"/>
      <c r="F14" s="22" t="n">
        <f aca="false">VORN!I15</f>
        <v>0</v>
      </c>
      <c r="G14" s="21" t="s">
        <v>24</v>
      </c>
      <c r="H14" s="21"/>
      <c r="I14" s="23" t="n">
        <f aca="false">VORN!I23</f>
        <v>0</v>
      </c>
    </row>
    <row r="15" customFormat="false" ht="15" hidden="false" customHeight="false" outlineLevel="0" collapsed="false">
      <c r="A15" s="24"/>
      <c r="B15" s="21" t="s">
        <v>25</v>
      </c>
      <c r="C15" s="22" t="n">
        <f aca="false">SUM('Stavební rozpočet'!AC12:AC224)</f>
        <v>0</v>
      </c>
      <c r="D15" s="21" t="s">
        <v>26</v>
      </c>
      <c r="E15" s="21"/>
      <c r="F15" s="22" t="n">
        <f aca="false">VORN!I16</f>
        <v>0</v>
      </c>
      <c r="G15" s="21" t="s">
        <v>27</v>
      </c>
      <c r="H15" s="21"/>
      <c r="I15" s="23" t="n">
        <f aca="false">VORN!I24</f>
        <v>0</v>
      </c>
    </row>
    <row r="16" customFormat="false" ht="15" hidden="false" customHeight="false" outlineLevel="0" collapsed="false">
      <c r="A16" s="20" t="s">
        <v>28</v>
      </c>
      <c r="B16" s="21" t="s">
        <v>22</v>
      </c>
      <c r="C16" s="22" t="n">
        <f aca="false">SUM('Stavební rozpočet'!AD12:AD224)</f>
        <v>0</v>
      </c>
      <c r="D16" s="21" t="s">
        <v>29</v>
      </c>
      <c r="E16" s="21"/>
      <c r="F16" s="22" t="n">
        <f aca="false">VORN!I17</f>
        <v>0</v>
      </c>
      <c r="G16" s="21" t="s">
        <v>30</v>
      </c>
      <c r="H16" s="21"/>
      <c r="I16" s="23" t="n">
        <f aca="false">VORN!I25</f>
        <v>0</v>
      </c>
    </row>
    <row r="17" customFormat="false" ht="15" hidden="false" customHeight="false" outlineLevel="0" collapsed="false">
      <c r="A17" s="24"/>
      <c r="B17" s="21" t="s">
        <v>25</v>
      </c>
      <c r="C17" s="22" t="n">
        <f aca="false">SUM('Stavební rozpočet'!AE12:AE224)</f>
        <v>0</v>
      </c>
      <c r="D17" s="21" t="s">
        <v>31</v>
      </c>
      <c r="E17" s="21"/>
      <c r="F17" s="22" t="n">
        <f aca="false">VORN!I18</f>
        <v>0</v>
      </c>
      <c r="G17" s="21" t="s">
        <v>32</v>
      </c>
      <c r="H17" s="21"/>
      <c r="I17" s="23" t="n">
        <f aca="false">VORN!I26</f>
        <v>0</v>
      </c>
    </row>
    <row r="18" customFormat="false" ht="15" hidden="false" customHeight="false" outlineLevel="0" collapsed="false">
      <c r="A18" s="20" t="s">
        <v>33</v>
      </c>
      <c r="B18" s="21" t="s">
        <v>22</v>
      </c>
      <c r="C18" s="22" t="n">
        <f aca="false">SUM('Stavební rozpočet'!AF12:AF224)</f>
        <v>0</v>
      </c>
      <c r="D18" s="21" t="s">
        <v>34</v>
      </c>
      <c r="E18" s="21"/>
      <c r="F18" s="22" t="n">
        <f aca="false">VORN!I19</f>
        <v>0</v>
      </c>
      <c r="G18" s="21" t="s">
        <v>35</v>
      </c>
      <c r="H18" s="21"/>
      <c r="I18" s="23" t="n">
        <f aca="false">VORN!I27</f>
        <v>0</v>
      </c>
    </row>
    <row r="19" customFormat="false" ht="15" hidden="false" customHeight="false" outlineLevel="0" collapsed="false">
      <c r="A19" s="24"/>
      <c r="B19" s="21" t="s">
        <v>25</v>
      </c>
      <c r="C19" s="22" t="n">
        <f aca="false">SUM('Stavební rozpočet'!AG12:AG224)</f>
        <v>0</v>
      </c>
      <c r="D19" s="21"/>
      <c r="E19" s="21"/>
      <c r="F19" s="23"/>
      <c r="G19" s="21" t="s">
        <v>36</v>
      </c>
      <c r="H19" s="21"/>
      <c r="I19" s="23" t="n">
        <f aca="false">VORN!I28</f>
        <v>0</v>
      </c>
    </row>
    <row r="20" customFormat="false" ht="15" hidden="false" customHeight="false" outlineLevel="0" collapsed="false">
      <c r="A20" s="24" t="s">
        <v>37</v>
      </c>
      <c r="B20" s="24"/>
      <c r="C20" s="22" t="n">
        <f aca="false">SUM('Stavební rozpočet'!AH12:AH224)</f>
        <v>0</v>
      </c>
      <c r="D20" s="21"/>
      <c r="E20" s="21"/>
      <c r="F20" s="23"/>
      <c r="G20" s="21"/>
      <c r="H20" s="21"/>
      <c r="I20" s="23"/>
    </row>
    <row r="21" customFormat="false" ht="15" hidden="false" customHeight="false" outlineLevel="0" collapsed="false">
      <c r="A21" s="20" t="s">
        <v>38</v>
      </c>
      <c r="B21" s="20"/>
      <c r="C21" s="25" t="n">
        <f aca="false">SUM('Stavební rozpočet'!Z12:Z224)</f>
        <v>0</v>
      </c>
      <c r="D21" s="26"/>
      <c r="E21" s="26"/>
      <c r="F21" s="27"/>
      <c r="G21" s="26"/>
      <c r="H21" s="26"/>
      <c r="I21" s="27"/>
    </row>
    <row r="22" customFormat="false" ht="16.5" hidden="false" customHeight="true" outlineLevel="0" collapsed="false">
      <c r="A22" s="28" t="s">
        <v>39</v>
      </c>
      <c r="B22" s="28"/>
      <c r="C22" s="29" t="n">
        <f aca="false">ROUND(SUM(C14:C21),2)</f>
        <v>0</v>
      </c>
      <c r="D22" s="30" t="s">
        <v>40</v>
      </c>
      <c r="E22" s="30"/>
      <c r="F22" s="29" t="n">
        <f aca="false">SUM(F14:F21)</f>
        <v>0</v>
      </c>
      <c r="G22" s="30" t="s">
        <v>41</v>
      </c>
      <c r="H22" s="30"/>
      <c r="I22" s="29" t="n">
        <f aca="false">SUM(I14:I21)</f>
        <v>0</v>
      </c>
    </row>
    <row r="23" customFormat="false" ht="15" hidden="false" customHeight="false" outlineLevel="0" collapsed="false">
      <c r="D23" s="24" t="s">
        <v>42</v>
      </c>
      <c r="E23" s="24"/>
      <c r="F23" s="31" t="n">
        <v>0</v>
      </c>
      <c r="G23" s="32" t="s">
        <v>43</v>
      </c>
      <c r="H23" s="32"/>
      <c r="I23" s="22" t="n">
        <v>0</v>
      </c>
    </row>
    <row r="24" customFormat="false" ht="15" hidden="false" customHeight="false" outlineLevel="0" collapsed="false">
      <c r="G24" s="24" t="s">
        <v>44</v>
      </c>
      <c r="H24" s="24"/>
      <c r="I24" s="25" t="n">
        <f aca="false">vorn_sum</f>
        <v>0</v>
      </c>
    </row>
    <row r="25" customFormat="false" ht="15" hidden="false" customHeight="false" outlineLevel="0" collapsed="false">
      <c r="G25" s="24" t="s">
        <v>45</v>
      </c>
      <c r="H25" s="24"/>
      <c r="I25" s="29" t="n">
        <v>0</v>
      </c>
    </row>
    <row r="27" customFormat="false" ht="15" hidden="false" customHeight="false" outlineLevel="0" collapsed="false">
      <c r="A27" s="33" t="s">
        <v>46</v>
      </c>
      <c r="B27" s="33"/>
      <c r="C27" s="34" t="n">
        <f aca="false">ROUND(SUM('Stavební rozpočet'!AJ12:AJ224),2)</f>
        <v>0</v>
      </c>
    </row>
    <row r="28" customFormat="false" ht="15" hidden="false" customHeight="false" outlineLevel="0" collapsed="false">
      <c r="A28" s="35" t="s">
        <v>47</v>
      </c>
      <c r="B28" s="35"/>
      <c r="C28" s="36" t="n">
        <f aca="false">ROUND(SUM('Stavební rozpočet'!AK12:AK224),2)</f>
        <v>0</v>
      </c>
      <c r="D28" s="37" t="s">
        <v>48</v>
      </c>
      <c r="E28" s="37"/>
      <c r="F28" s="34" t="n">
        <f aca="false">ROUND(C28*(12/100),2)</f>
        <v>0</v>
      </c>
      <c r="G28" s="37" t="s">
        <v>49</v>
      </c>
      <c r="H28" s="37"/>
      <c r="I28" s="34" t="n">
        <f aca="false">ROUND(SUM(C27:C29),2)</f>
        <v>0</v>
      </c>
    </row>
    <row r="29" customFormat="false" ht="15" hidden="false" customHeight="false" outlineLevel="0" collapsed="false">
      <c r="A29" s="35" t="s">
        <v>50</v>
      </c>
      <c r="B29" s="35"/>
      <c r="C29" s="36" t="n">
        <f aca="false">ROUND(SUM('Stavební rozpočet'!AL12:AL224)+(F22+I22+F23+I23+I24+I25),2)</f>
        <v>0</v>
      </c>
      <c r="D29" s="38" t="s">
        <v>51</v>
      </c>
      <c r="E29" s="38"/>
      <c r="F29" s="36" t="n">
        <f aca="false">ROUND(C29*(21/100),2)</f>
        <v>0</v>
      </c>
      <c r="G29" s="38" t="s">
        <v>52</v>
      </c>
      <c r="H29" s="38"/>
      <c r="I29" s="36" t="n">
        <f aca="false">ROUND(SUM(F28:F29)+I28,2)</f>
        <v>0</v>
      </c>
    </row>
    <row r="31" customFormat="false" ht="15" hidden="false" customHeight="false" outlineLevel="0" collapsed="false">
      <c r="A31" s="39" t="s">
        <v>53</v>
      </c>
      <c r="B31" s="39"/>
      <c r="C31" s="39"/>
      <c r="D31" s="40" t="s">
        <v>54</v>
      </c>
      <c r="E31" s="40"/>
      <c r="F31" s="40"/>
      <c r="G31" s="40" t="s">
        <v>55</v>
      </c>
      <c r="H31" s="40"/>
      <c r="I31" s="40"/>
    </row>
    <row r="32" customFormat="false" ht="15" hidden="false" customHeight="false" outlineLevel="0" collapsed="false">
      <c r="A32" s="41"/>
      <c r="B32" s="41"/>
      <c r="C32" s="41"/>
      <c r="D32" s="42"/>
      <c r="E32" s="42"/>
      <c r="F32" s="42"/>
      <c r="G32" s="42"/>
      <c r="H32" s="42"/>
      <c r="I32" s="42"/>
    </row>
    <row r="33" customFormat="false" ht="15" hidden="false" customHeight="false" outlineLevel="0" collapsed="false">
      <c r="A33" s="41"/>
      <c r="B33" s="41"/>
      <c r="C33" s="41"/>
      <c r="D33" s="42"/>
      <c r="E33" s="42"/>
      <c r="F33" s="42"/>
      <c r="G33" s="42"/>
      <c r="H33" s="42"/>
      <c r="I33" s="42"/>
    </row>
    <row r="34" customFormat="false" ht="15" hidden="false" customHeight="false" outlineLevel="0" collapsed="false">
      <c r="A34" s="41"/>
      <c r="B34" s="41"/>
      <c r="C34" s="41"/>
      <c r="D34" s="42"/>
      <c r="E34" s="42"/>
      <c r="F34" s="42"/>
      <c r="G34" s="42"/>
      <c r="H34" s="42"/>
      <c r="I34" s="42"/>
    </row>
    <row r="35" customFormat="false" ht="15" hidden="false" customHeight="false" outlineLevel="0" collapsed="false">
      <c r="A35" s="43" t="s">
        <v>56</v>
      </c>
      <c r="B35" s="43"/>
      <c r="C35" s="43"/>
      <c r="D35" s="44" t="s">
        <v>56</v>
      </c>
      <c r="E35" s="44"/>
      <c r="F35" s="44"/>
      <c r="G35" s="44" t="s">
        <v>56</v>
      </c>
      <c r="H35" s="44"/>
      <c r="I35" s="44"/>
    </row>
    <row r="36" customFormat="false" ht="15" hidden="false" customHeight="false" outlineLevel="0" collapsed="false">
      <c r="A36" s="45" t="s">
        <v>57</v>
      </c>
    </row>
    <row r="37" customFormat="false" ht="12.75" hidden="false" customHeight="true" outlineLevel="0" collapsed="false">
      <c r="A37" s="8"/>
      <c r="B37" s="8"/>
      <c r="C37" s="8"/>
      <c r="D37" s="8"/>
      <c r="E37" s="8"/>
      <c r="F37" s="8"/>
      <c r="G37" s="8"/>
      <c r="H37" s="8"/>
      <c r="I37" s="8"/>
    </row>
  </sheetData>
  <mergeCells count="83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7:I37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X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A115" activeCellId="0" sqref="A115"/>
    </sheetView>
  </sheetViews>
  <sheetFormatPr defaultRowHeight="15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7.86"/>
    <col collapsed="false" customWidth="true" hidden="false" outlineLevel="0" max="3" min="3" style="1" width="42.86"/>
    <col collapsed="false" customWidth="true" hidden="false" outlineLevel="0" max="4" min="4" style="1" width="35.71"/>
    <col collapsed="false" customWidth="true" hidden="false" outlineLevel="0" max="5" min="5" style="1" width="4.57"/>
    <col collapsed="false" customWidth="true" hidden="false" outlineLevel="0" max="6" min="6" style="1" width="12.86"/>
    <col collapsed="false" customWidth="true" hidden="false" outlineLevel="0" max="7" min="7" style="1" width="11.99"/>
    <col collapsed="false" customWidth="true" hidden="false" outlineLevel="0" max="10" min="8" style="1" width="15.71"/>
    <col collapsed="false" customWidth="true" hidden="false" outlineLevel="0" max="11" min="11" style="1" width="14.7"/>
    <col collapsed="false" customWidth="true" hidden="false" outlineLevel="0" max="24" min="12" style="0" width="12.14"/>
    <col collapsed="false" customWidth="true" hidden="true" outlineLevel="0" max="75" min="25" style="1" width="12.14"/>
    <col collapsed="false" customWidth="true" hidden="true" outlineLevel="0" max="76" min="76" style="1" width="78.58"/>
    <col collapsed="false" customWidth="true" hidden="true" outlineLevel="0" max="78" min="77" style="1" width="12.14"/>
    <col collapsed="false" customWidth="true" hidden="false" outlineLevel="0" max="1025" min="79" style="0" width="12.14"/>
  </cols>
  <sheetData>
    <row r="1" customFormat="false" ht="54.75" hidden="false" customHeight="true" outlineLevel="0" collapsed="false">
      <c r="A1" s="46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AS1" s="47" t="n">
        <f aca="false">SUM(AJ1:AJ2)</f>
        <v>0</v>
      </c>
      <c r="AT1" s="47" t="n">
        <f aca="false">SUM(AK1:AK2)</f>
        <v>0</v>
      </c>
      <c r="AU1" s="47" t="n">
        <f aca="false">SUM(AL1:AL2)</f>
        <v>0</v>
      </c>
    </row>
    <row r="2" customFormat="false" ht="15" hidden="false" customHeight="true" outlineLevel="0" collapsed="false">
      <c r="A2" s="3" t="s">
        <v>1</v>
      </c>
      <c r="B2" s="3"/>
      <c r="C2" s="4" t="s">
        <v>59</v>
      </c>
      <c r="D2" s="4"/>
      <c r="E2" s="48" t="s">
        <v>60</v>
      </c>
      <c r="F2" s="48"/>
      <c r="G2" s="48" t="s">
        <v>61</v>
      </c>
      <c r="H2" s="5" t="s">
        <v>2</v>
      </c>
      <c r="I2" s="6" t="s">
        <v>62</v>
      </c>
      <c r="J2" s="6"/>
      <c r="K2" s="6"/>
    </row>
    <row r="3" customFormat="false" ht="15" hidden="false" customHeight="false" outlineLevel="0" collapsed="false">
      <c r="A3" s="3"/>
      <c r="B3" s="3"/>
      <c r="C3" s="4"/>
      <c r="D3" s="4"/>
      <c r="E3" s="48"/>
      <c r="F3" s="48"/>
      <c r="G3" s="48"/>
      <c r="H3" s="48"/>
      <c r="I3" s="48"/>
      <c r="J3" s="6"/>
      <c r="K3" s="6"/>
    </row>
    <row r="4" customFormat="false" ht="15" hidden="false" customHeight="true" outlineLevel="0" collapsed="false">
      <c r="A4" s="7" t="s">
        <v>4</v>
      </c>
      <c r="B4" s="7"/>
      <c r="C4" s="8" t="s">
        <v>63</v>
      </c>
      <c r="D4" s="8"/>
      <c r="E4" s="10" t="s">
        <v>8</v>
      </c>
      <c r="F4" s="10"/>
      <c r="G4" s="10" t="s">
        <v>61</v>
      </c>
      <c r="H4" s="8" t="s">
        <v>5</v>
      </c>
      <c r="I4" s="9" t="s">
        <v>62</v>
      </c>
      <c r="J4" s="9"/>
      <c r="K4" s="9"/>
    </row>
    <row r="5" customFormat="false" ht="15" hidden="false" customHeight="false" outlineLevel="0" collapsed="false">
      <c r="A5" s="7"/>
      <c r="B5" s="7"/>
      <c r="C5" s="8"/>
      <c r="D5" s="8"/>
      <c r="E5" s="10"/>
      <c r="F5" s="10"/>
      <c r="G5" s="10"/>
      <c r="H5" s="10"/>
      <c r="I5" s="10"/>
      <c r="J5" s="9"/>
      <c r="K5" s="9"/>
    </row>
    <row r="6" customFormat="false" ht="15" hidden="false" customHeight="true" outlineLevel="0" collapsed="false">
      <c r="A6" s="7" t="s">
        <v>6</v>
      </c>
      <c r="B6" s="7"/>
      <c r="C6" s="8" t="s">
        <v>64</v>
      </c>
      <c r="D6" s="8"/>
      <c r="E6" s="10" t="s">
        <v>9</v>
      </c>
      <c r="F6" s="10"/>
      <c r="G6" s="10" t="s">
        <v>61</v>
      </c>
      <c r="H6" s="8" t="s">
        <v>7</v>
      </c>
      <c r="I6" s="9" t="s">
        <v>62</v>
      </c>
      <c r="J6" s="9"/>
      <c r="K6" s="9"/>
    </row>
    <row r="7" customFormat="false" ht="15" hidden="false" customHeight="false" outlineLevel="0" collapsed="false">
      <c r="A7" s="7"/>
      <c r="B7" s="7"/>
      <c r="C7" s="8"/>
      <c r="D7" s="8"/>
      <c r="E7" s="10"/>
      <c r="F7" s="10"/>
      <c r="G7" s="10"/>
      <c r="H7" s="10"/>
      <c r="I7" s="10"/>
      <c r="J7" s="9"/>
      <c r="K7" s="9"/>
    </row>
    <row r="8" customFormat="false" ht="15" hidden="false" customHeight="true" outlineLevel="0" collapsed="false">
      <c r="A8" s="7" t="s">
        <v>11</v>
      </c>
      <c r="B8" s="7"/>
      <c r="C8" s="8" t="s">
        <v>61</v>
      </c>
      <c r="D8" s="8"/>
      <c r="E8" s="10" t="s">
        <v>65</v>
      </c>
      <c r="F8" s="10"/>
      <c r="G8" s="10" t="s">
        <v>66</v>
      </c>
      <c r="H8" s="8" t="s">
        <v>12</v>
      </c>
      <c r="I8" s="49" t="s">
        <v>67</v>
      </c>
      <c r="J8" s="49"/>
      <c r="K8" s="49"/>
    </row>
    <row r="9" customFormat="false" ht="15" hidden="false" customHeight="false" outlineLevel="0" collapsed="false">
      <c r="A9" s="7"/>
      <c r="B9" s="7"/>
      <c r="C9" s="8"/>
      <c r="D9" s="8"/>
      <c r="E9" s="10"/>
      <c r="F9" s="10"/>
      <c r="G9" s="10"/>
      <c r="H9" s="10"/>
      <c r="I9" s="10"/>
      <c r="J9" s="49"/>
      <c r="K9" s="49"/>
    </row>
    <row r="10" customFormat="false" ht="15" hidden="false" customHeight="false" outlineLevel="0" collapsed="false">
      <c r="A10" s="50" t="s">
        <v>68</v>
      </c>
      <c r="B10" s="51" t="s">
        <v>69</v>
      </c>
      <c r="C10" s="51" t="s">
        <v>70</v>
      </c>
      <c r="D10" s="51"/>
      <c r="E10" s="51" t="s">
        <v>71</v>
      </c>
      <c r="F10" s="52" t="s">
        <v>72</v>
      </c>
      <c r="G10" s="53" t="s">
        <v>73</v>
      </c>
      <c r="H10" s="54" t="s">
        <v>74</v>
      </c>
      <c r="I10" s="54"/>
      <c r="J10" s="54"/>
      <c r="K10" s="52" t="s">
        <v>75</v>
      </c>
      <c r="BK10" s="55" t="s">
        <v>76</v>
      </c>
      <c r="BL10" s="56" t="s">
        <v>77</v>
      </c>
      <c r="BW10" s="56" t="s">
        <v>78</v>
      </c>
    </row>
    <row r="11" customFormat="false" ht="15" hidden="false" customHeight="false" outlineLevel="0" collapsed="false">
      <c r="A11" s="57" t="s">
        <v>61</v>
      </c>
      <c r="B11" s="58" t="s">
        <v>61</v>
      </c>
      <c r="C11" s="59" t="s">
        <v>79</v>
      </c>
      <c r="D11" s="59"/>
      <c r="E11" s="58" t="s">
        <v>61</v>
      </c>
      <c r="F11" s="58" t="s">
        <v>61</v>
      </c>
      <c r="G11" s="60" t="s">
        <v>80</v>
      </c>
      <c r="H11" s="61" t="s">
        <v>81</v>
      </c>
      <c r="I11" s="62" t="s">
        <v>25</v>
      </c>
      <c r="J11" s="63" t="s">
        <v>82</v>
      </c>
      <c r="K11" s="62" t="s">
        <v>83</v>
      </c>
      <c r="Z11" s="55" t="s">
        <v>84</v>
      </c>
      <c r="AA11" s="55" t="s">
        <v>85</v>
      </c>
      <c r="AB11" s="55" t="s">
        <v>86</v>
      </c>
      <c r="AC11" s="55" t="s">
        <v>87</v>
      </c>
      <c r="AD11" s="55" t="s">
        <v>88</v>
      </c>
      <c r="AE11" s="55" t="s">
        <v>89</v>
      </c>
      <c r="AF11" s="55" t="s">
        <v>90</v>
      </c>
      <c r="AG11" s="55" t="s">
        <v>91</v>
      </c>
      <c r="AH11" s="55" t="s">
        <v>92</v>
      </c>
      <c r="BH11" s="55" t="s">
        <v>93</v>
      </c>
      <c r="BI11" s="55" t="s">
        <v>94</v>
      </c>
      <c r="BJ11" s="55" t="s">
        <v>95</v>
      </c>
    </row>
    <row r="12" customFormat="false" ht="15" hidden="false" customHeight="true" outlineLevel="0" collapsed="false">
      <c r="A12" s="64"/>
      <c r="B12" s="65" t="s">
        <v>96</v>
      </c>
      <c r="C12" s="66" t="s">
        <v>97</v>
      </c>
      <c r="D12" s="66"/>
      <c r="E12" s="67" t="s">
        <v>61</v>
      </c>
      <c r="F12" s="67" t="s">
        <v>61</v>
      </c>
      <c r="G12" s="67" t="s">
        <v>61</v>
      </c>
      <c r="H12" s="47" t="n">
        <f aca="false">SUM(H13:H17)</f>
        <v>0</v>
      </c>
      <c r="I12" s="47" t="n">
        <f aca="false">SUM(I13:I17)</f>
        <v>0</v>
      </c>
      <c r="J12" s="47" t="n">
        <f aca="false">SUM(J13:J17)</f>
        <v>0</v>
      </c>
      <c r="K12" s="68"/>
      <c r="AI12" s="55"/>
      <c r="AS12" s="47" t="n">
        <f aca="false">SUM(AJ13:AJ17)</f>
        <v>0</v>
      </c>
      <c r="AT12" s="47" t="n">
        <f aca="false">SUM(AK13:AK17)</f>
        <v>0</v>
      </c>
      <c r="AU12" s="47" t="n">
        <f aca="false">SUM(AL13:AL17)</f>
        <v>0</v>
      </c>
    </row>
    <row r="13" customFormat="false" ht="15" hidden="false" customHeight="true" outlineLevel="0" collapsed="false">
      <c r="A13" s="69" t="s">
        <v>98</v>
      </c>
      <c r="B13" s="10" t="s">
        <v>99</v>
      </c>
      <c r="C13" s="8" t="s">
        <v>100</v>
      </c>
      <c r="D13" s="8"/>
      <c r="E13" s="10" t="s">
        <v>101</v>
      </c>
      <c r="F13" s="70" t="n">
        <v>23</v>
      </c>
      <c r="G13" s="70" t="n">
        <v>0</v>
      </c>
      <c r="H13" s="70" t="n">
        <f aca="false">ROUND(F13*AO13,2)</f>
        <v>0</v>
      </c>
      <c r="I13" s="70" t="n">
        <f aca="false">ROUND(F13*AP13,2)</f>
        <v>0</v>
      </c>
      <c r="J13" s="70" t="n">
        <f aca="false">ROUND(F13*G13,2)</f>
        <v>0</v>
      </c>
      <c r="K13" s="71" t="s">
        <v>102</v>
      </c>
      <c r="Z13" s="70" t="n">
        <f aca="false">ROUND(IF(AQ13="5",BJ13,0),2)</f>
        <v>0</v>
      </c>
      <c r="AB13" s="70" t="n">
        <f aca="false">ROUND(IF(AQ13="1",BH13,0),2)</f>
        <v>0</v>
      </c>
      <c r="AC13" s="70" t="n">
        <f aca="false">ROUND(IF(AQ13="1",BI13,0),2)</f>
        <v>0</v>
      </c>
      <c r="AD13" s="70" t="n">
        <f aca="false">ROUND(IF(AQ13="7",BH13,0),2)</f>
        <v>0</v>
      </c>
      <c r="AE13" s="70" t="n">
        <f aca="false">ROUND(IF(AQ13="7",BI13,0),2)</f>
        <v>0</v>
      </c>
      <c r="AF13" s="70" t="n">
        <f aca="false">ROUND(IF(AQ13="2",BH13,0),2)</f>
        <v>0</v>
      </c>
      <c r="AG13" s="70" t="n">
        <f aca="false">ROUND(IF(AQ13="2",BI13,0),2)</f>
        <v>0</v>
      </c>
      <c r="AH13" s="70" t="n">
        <f aca="false">ROUND(IF(AQ13="0",BJ13,0),2)</f>
        <v>0</v>
      </c>
      <c r="AI13" s="55"/>
      <c r="AJ13" s="70" t="n">
        <f aca="false">IF(AN13=0,J13,0)</f>
        <v>0</v>
      </c>
      <c r="AK13" s="70" t="n">
        <f aca="false">IF(AN13=12,J13,0)</f>
        <v>0</v>
      </c>
      <c r="AL13" s="70" t="n">
        <f aca="false">IF(AN13=21,J13,0)</f>
        <v>0</v>
      </c>
      <c r="AN13" s="70" t="n">
        <v>21</v>
      </c>
      <c r="AO13" s="70" t="n">
        <f aca="false">G13*0</f>
        <v>0</v>
      </c>
      <c r="AP13" s="70" t="n">
        <f aca="false">G13*(1-0)</f>
        <v>0</v>
      </c>
      <c r="AQ13" s="72" t="s">
        <v>103</v>
      </c>
      <c r="AV13" s="70" t="n">
        <f aca="false">ROUND(AW13+AX13,2)</f>
        <v>0</v>
      </c>
      <c r="AW13" s="70" t="n">
        <f aca="false">ROUND(F13*AO13,2)</f>
        <v>0</v>
      </c>
      <c r="AX13" s="70" t="n">
        <f aca="false">ROUND(F13*AP13,2)</f>
        <v>0</v>
      </c>
      <c r="AY13" s="72" t="s">
        <v>104</v>
      </c>
      <c r="AZ13" s="72" t="s">
        <v>104</v>
      </c>
      <c r="BA13" s="55" t="s">
        <v>105</v>
      </c>
      <c r="BC13" s="70" t="n">
        <f aca="false">AW13+AX13</f>
        <v>0</v>
      </c>
      <c r="BD13" s="70" t="n">
        <f aca="false">G13/(100-BE13)*100</f>
        <v>0</v>
      </c>
      <c r="BE13" s="70" t="n">
        <v>0</v>
      </c>
      <c r="BF13" s="70" t="n">
        <f aca="false">13</f>
        <v>13</v>
      </c>
      <c r="BH13" s="70" t="n">
        <f aca="false">F13*AO13</f>
        <v>0</v>
      </c>
      <c r="BI13" s="70" t="n">
        <f aca="false">F13*AP13</f>
        <v>0</v>
      </c>
      <c r="BJ13" s="70" t="n">
        <f aca="false">F13*G13</f>
        <v>0</v>
      </c>
      <c r="BK13" s="72" t="s">
        <v>106</v>
      </c>
      <c r="BL13" s="70" t="n">
        <v>0</v>
      </c>
      <c r="BW13" s="70" t="n">
        <v>21</v>
      </c>
      <c r="BX13" s="8" t="s">
        <v>100</v>
      </c>
    </row>
    <row r="14" customFormat="false" ht="15" hidden="false" customHeight="true" outlineLevel="0" collapsed="false">
      <c r="A14" s="69" t="s">
        <v>103</v>
      </c>
      <c r="B14" s="10" t="s">
        <v>107</v>
      </c>
      <c r="C14" s="8" t="s">
        <v>108</v>
      </c>
      <c r="D14" s="8"/>
      <c r="E14" s="10" t="s">
        <v>101</v>
      </c>
      <c r="F14" s="70" t="n">
        <v>13</v>
      </c>
      <c r="G14" s="70" t="n">
        <v>0</v>
      </c>
      <c r="H14" s="70" t="n">
        <f aca="false">ROUND(F14*AO14,2)</f>
        <v>0</v>
      </c>
      <c r="I14" s="70" t="n">
        <f aca="false">ROUND(F14*AP14,2)</f>
        <v>0</v>
      </c>
      <c r="J14" s="70" t="n">
        <f aca="false">ROUND(F14*G14,2)</f>
        <v>0</v>
      </c>
      <c r="K14" s="71" t="s">
        <v>102</v>
      </c>
      <c r="Z14" s="70" t="n">
        <f aca="false">ROUND(IF(AQ14="5",BJ14,0),2)</f>
        <v>0</v>
      </c>
      <c r="AB14" s="70" t="n">
        <f aca="false">ROUND(IF(AQ14="1",BH14,0),2)</f>
        <v>0</v>
      </c>
      <c r="AC14" s="70" t="n">
        <f aca="false">ROUND(IF(AQ14="1",BI14,0),2)</f>
        <v>0</v>
      </c>
      <c r="AD14" s="70" t="n">
        <f aca="false">ROUND(IF(AQ14="7",BH14,0),2)</f>
        <v>0</v>
      </c>
      <c r="AE14" s="70" t="n">
        <f aca="false">ROUND(IF(AQ14="7",BI14,0),2)</f>
        <v>0</v>
      </c>
      <c r="AF14" s="70" t="n">
        <f aca="false">ROUND(IF(AQ14="2",BH14,0),2)</f>
        <v>0</v>
      </c>
      <c r="AG14" s="70" t="n">
        <f aca="false">ROUND(IF(AQ14="2",BI14,0),2)</f>
        <v>0</v>
      </c>
      <c r="AH14" s="70" t="n">
        <f aca="false">ROUND(IF(AQ14="0",BJ14,0),2)</f>
        <v>0</v>
      </c>
      <c r="AI14" s="55"/>
      <c r="AJ14" s="70" t="n">
        <f aca="false">IF(AN14=0,J14,0)</f>
        <v>0</v>
      </c>
      <c r="AK14" s="70" t="n">
        <f aca="false">IF(AN14=12,J14,0)</f>
        <v>0</v>
      </c>
      <c r="AL14" s="70" t="n">
        <f aca="false">IF(AN14=21,J14,0)</f>
        <v>0</v>
      </c>
      <c r="AN14" s="70" t="n">
        <v>21</v>
      </c>
      <c r="AO14" s="70" t="n">
        <f aca="false">G14*0</f>
        <v>0</v>
      </c>
      <c r="AP14" s="70" t="n">
        <f aca="false">G14*(1-0)</f>
        <v>0</v>
      </c>
      <c r="AQ14" s="72" t="s">
        <v>103</v>
      </c>
      <c r="AV14" s="70" t="n">
        <f aca="false">ROUND(AW14+AX14,2)</f>
        <v>0</v>
      </c>
      <c r="AW14" s="70" t="n">
        <f aca="false">ROUND(F14*AO14,2)</f>
        <v>0</v>
      </c>
      <c r="AX14" s="70" t="n">
        <f aca="false">ROUND(F14*AP14,2)</f>
        <v>0</v>
      </c>
      <c r="AY14" s="72" t="s">
        <v>104</v>
      </c>
      <c r="AZ14" s="72" t="s">
        <v>104</v>
      </c>
      <c r="BA14" s="55" t="s">
        <v>105</v>
      </c>
      <c r="BC14" s="70" t="n">
        <f aca="false">AW14+AX14</f>
        <v>0</v>
      </c>
      <c r="BD14" s="70" t="n">
        <f aca="false">G14/(100-BE14)*100</f>
        <v>0</v>
      </c>
      <c r="BE14" s="70" t="n">
        <v>0</v>
      </c>
      <c r="BF14" s="70" t="n">
        <f aca="false">14</f>
        <v>14</v>
      </c>
      <c r="BH14" s="70" t="n">
        <f aca="false">F14*AO14</f>
        <v>0</v>
      </c>
      <c r="BI14" s="70" t="n">
        <f aca="false">F14*AP14</f>
        <v>0</v>
      </c>
      <c r="BJ14" s="70" t="n">
        <f aca="false">F14*G14</f>
        <v>0</v>
      </c>
      <c r="BK14" s="72" t="s">
        <v>106</v>
      </c>
      <c r="BL14" s="70" t="n">
        <v>0</v>
      </c>
      <c r="BW14" s="70" t="n">
        <v>21</v>
      </c>
      <c r="BX14" s="8" t="s">
        <v>108</v>
      </c>
    </row>
    <row r="15" customFormat="false" ht="15" hidden="false" customHeight="true" outlineLevel="0" collapsed="false">
      <c r="A15" s="69" t="s">
        <v>109</v>
      </c>
      <c r="B15" s="10" t="s">
        <v>110</v>
      </c>
      <c r="C15" s="8" t="s">
        <v>111</v>
      </c>
      <c r="D15" s="8"/>
      <c r="E15" s="10" t="s">
        <v>112</v>
      </c>
      <c r="F15" s="70" t="n">
        <v>1</v>
      </c>
      <c r="G15" s="70" t="n">
        <v>0</v>
      </c>
      <c r="H15" s="70" t="n">
        <f aca="false">ROUND(F15*AO15,2)</f>
        <v>0</v>
      </c>
      <c r="I15" s="70" t="n">
        <f aca="false">ROUND(F15*AP15,2)</f>
        <v>0</v>
      </c>
      <c r="J15" s="70" t="n">
        <f aca="false">ROUND(F15*G15,2)</f>
        <v>0</v>
      </c>
      <c r="K15" s="71"/>
      <c r="Z15" s="70" t="n">
        <f aca="false">ROUND(IF(AQ15="5",BJ15,0),2)</f>
        <v>0</v>
      </c>
      <c r="AB15" s="70" t="n">
        <f aca="false">ROUND(IF(AQ15="1",BH15,0),2)</f>
        <v>0</v>
      </c>
      <c r="AC15" s="70" t="n">
        <f aca="false">ROUND(IF(AQ15="1",BI15,0),2)</f>
        <v>0</v>
      </c>
      <c r="AD15" s="70" t="n">
        <f aca="false">ROUND(IF(AQ15="7",BH15,0),2)</f>
        <v>0</v>
      </c>
      <c r="AE15" s="70" t="n">
        <f aca="false">ROUND(IF(AQ15="7",BI15,0),2)</f>
        <v>0</v>
      </c>
      <c r="AF15" s="70" t="n">
        <f aca="false">ROUND(IF(AQ15="2",BH15,0),2)</f>
        <v>0</v>
      </c>
      <c r="AG15" s="70" t="n">
        <f aca="false">ROUND(IF(AQ15="2",BI15,0),2)</f>
        <v>0</v>
      </c>
      <c r="AH15" s="70" t="n">
        <f aca="false">ROUND(IF(AQ15="0",BJ15,0),2)</f>
        <v>0</v>
      </c>
      <c r="AI15" s="55"/>
      <c r="AJ15" s="70" t="n">
        <f aca="false">IF(AN15=0,J15,0)</f>
        <v>0</v>
      </c>
      <c r="AK15" s="70" t="n">
        <f aca="false">IF(AN15=12,J15,0)</f>
        <v>0</v>
      </c>
      <c r="AL15" s="70" t="n">
        <f aca="false">IF(AN15=21,J15,0)</f>
        <v>0</v>
      </c>
      <c r="AN15" s="70" t="n">
        <v>21</v>
      </c>
      <c r="AO15" s="70" t="n">
        <f aca="false">G15*0</f>
        <v>0</v>
      </c>
      <c r="AP15" s="70" t="n">
        <f aca="false">G15*(1-0)</f>
        <v>0</v>
      </c>
      <c r="AQ15" s="72" t="s">
        <v>98</v>
      </c>
      <c r="AV15" s="70" t="n">
        <f aca="false">ROUND(AW15+AX15,2)</f>
        <v>0</v>
      </c>
      <c r="AW15" s="70" t="n">
        <f aca="false">ROUND(F15*AO15,2)</f>
        <v>0</v>
      </c>
      <c r="AX15" s="70" t="n">
        <f aca="false">ROUND(F15*AP15,2)</f>
        <v>0</v>
      </c>
      <c r="AY15" s="72" t="s">
        <v>104</v>
      </c>
      <c r="AZ15" s="72" t="s">
        <v>104</v>
      </c>
      <c r="BA15" s="55" t="s">
        <v>105</v>
      </c>
      <c r="BC15" s="70" t="n">
        <f aca="false">AW15+AX15</f>
        <v>0</v>
      </c>
      <c r="BD15" s="70" t="n">
        <f aca="false">G15/(100-BE15)*100</f>
        <v>0</v>
      </c>
      <c r="BE15" s="70" t="n">
        <v>0</v>
      </c>
      <c r="BF15" s="70" t="n">
        <f aca="false">15</f>
        <v>15</v>
      </c>
      <c r="BH15" s="70" t="n">
        <f aca="false">F15*AO15</f>
        <v>0</v>
      </c>
      <c r="BI15" s="70" t="n">
        <f aca="false">F15*AP15</f>
        <v>0</v>
      </c>
      <c r="BJ15" s="70" t="n">
        <f aca="false">F15*G15</f>
        <v>0</v>
      </c>
      <c r="BK15" s="72" t="s">
        <v>106</v>
      </c>
      <c r="BL15" s="70" t="n">
        <v>0</v>
      </c>
      <c r="BW15" s="70" t="n">
        <v>21</v>
      </c>
      <c r="BX15" s="8" t="s">
        <v>111</v>
      </c>
    </row>
    <row r="16" customFormat="false" ht="15" hidden="false" customHeight="true" outlineLevel="0" collapsed="false">
      <c r="A16" s="73"/>
      <c r="B16" s="74" t="s">
        <v>113</v>
      </c>
      <c r="C16" s="75" t="s">
        <v>114</v>
      </c>
      <c r="D16" s="75"/>
      <c r="E16" s="75"/>
      <c r="F16" s="75"/>
      <c r="G16" s="75"/>
      <c r="H16" s="75"/>
      <c r="I16" s="75"/>
      <c r="J16" s="75"/>
      <c r="K16" s="75"/>
      <c r="BX16" s="76" t="s">
        <v>114</v>
      </c>
    </row>
    <row r="17" customFormat="false" ht="15" hidden="false" customHeight="true" outlineLevel="0" collapsed="false">
      <c r="A17" s="69" t="s">
        <v>115</v>
      </c>
      <c r="B17" s="10" t="s">
        <v>116</v>
      </c>
      <c r="C17" s="8" t="s">
        <v>117</v>
      </c>
      <c r="D17" s="8"/>
      <c r="E17" s="10" t="s">
        <v>112</v>
      </c>
      <c r="F17" s="70" t="n">
        <v>1</v>
      </c>
      <c r="G17" s="70" t="n">
        <v>0</v>
      </c>
      <c r="H17" s="70" t="n">
        <f aca="false">ROUND(F17*AO17,2)</f>
        <v>0</v>
      </c>
      <c r="I17" s="70" t="n">
        <f aca="false">ROUND(F17*AP17,2)</f>
        <v>0</v>
      </c>
      <c r="J17" s="70" t="n">
        <f aca="false">ROUND(F17*G17,2)</f>
        <v>0</v>
      </c>
      <c r="K17" s="71"/>
      <c r="Z17" s="70" t="n">
        <f aca="false">ROUND(IF(AQ17="5",BJ17,0),2)</f>
        <v>0</v>
      </c>
      <c r="AB17" s="70" t="n">
        <f aca="false">ROUND(IF(AQ17="1",BH17,0),2)</f>
        <v>0</v>
      </c>
      <c r="AC17" s="70" t="n">
        <f aca="false">ROUND(IF(AQ17="1",BI17,0),2)</f>
        <v>0</v>
      </c>
      <c r="AD17" s="70" t="n">
        <f aca="false">ROUND(IF(AQ17="7",BH17,0),2)</f>
        <v>0</v>
      </c>
      <c r="AE17" s="70" t="n">
        <f aca="false">ROUND(IF(AQ17="7",BI17,0),2)</f>
        <v>0</v>
      </c>
      <c r="AF17" s="70" t="n">
        <f aca="false">ROUND(IF(AQ17="2",BH17,0),2)</f>
        <v>0</v>
      </c>
      <c r="AG17" s="70" t="n">
        <f aca="false">ROUND(IF(AQ17="2",BI17,0),2)</f>
        <v>0</v>
      </c>
      <c r="AH17" s="70" t="n">
        <f aca="false">ROUND(IF(AQ17="0",BJ17,0),2)</f>
        <v>0</v>
      </c>
      <c r="AI17" s="55"/>
      <c r="AJ17" s="70" t="n">
        <f aca="false">IF(AN17=0,J17,0)</f>
        <v>0</v>
      </c>
      <c r="AK17" s="70" t="n">
        <f aca="false">IF(AN17=12,J17,0)</f>
        <v>0</v>
      </c>
      <c r="AL17" s="70" t="n">
        <f aca="false">IF(AN17=21,J17,0)</f>
        <v>0</v>
      </c>
      <c r="AN17" s="70" t="n">
        <v>21</v>
      </c>
      <c r="AO17" s="70" t="n">
        <f aca="false">G17*0</f>
        <v>0</v>
      </c>
      <c r="AP17" s="70" t="n">
        <f aca="false">G17*(1-0)</f>
        <v>0</v>
      </c>
      <c r="AQ17" s="72" t="s">
        <v>98</v>
      </c>
      <c r="AV17" s="70" t="n">
        <f aca="false">ROUND(AW17+AX17,2)</f>
        <v>0</v>
      </c>
      <c r="AW17" s="70" t="n">
        <f aca="false">ROUND(F17*AO17,2)</f>
        <v>0</v>
      </c>
      <c r="AX17" s="70" t="n">
        <f aca="false">ROUND(F17*AP17,2)</f>
        <v>0</v>
      </c>
      <c r="AY17" s="72" t="s">
        <v>104</v>
      </c>
      <c r="AZ17" s="72" t="s">
        <v>104</v>
      </c>
      <c r="BA17" s="55" t="s">
        <v>105</v>
      </c>
      <c r="BC17" s="70" t="n">
        <f aca="false">AW17+AX17</f>
        <v>0</v>
      </c>
      <c r="BD17" s="70" t="n">
        <f aca="false">G17/(100-BE17)*100</f>
        <v>0</v>
      </c>
      <c r="BE17" s="70" t="n">
        <v>0</v>
      </c>
      <c r="BF17" s="70" t="n">
        <f aca="false">17</f>
        <v>17</v>
      </c>
      <c r="BH17" s="70" t="n">
        <f aca="false">F17*AO17</f>
        <v>0</v>
      </c>
      <c r="BI17" s="70" t="n">
        <f aca="false">F17*AP17</f>
        <v>0</v>
      </c>
      <c r="BJ17" s="70" t="n">
        <f aca="false">F17*G17</f>
        <v>0</v>
      </c>
      <c r="BK17" s="72" t="s">
        <v>106</v>
      </c>
      <c r="BL17" s="70" t="n">
        <v>0</v>
      </c>
      <c r="BW17" s="70" t="n">
        <v>21</v>
      </c>
      <c r="BX17" s="8" t="s">
        <v>117</v>
      </c>
    </row>
    <row r="18" customFormat="false" ht="15" hidden="false" customHeight="true" outlineLevel="0" collapsed="false">
      <c r="A18" s="64"/>
      <c r="B18" s="65" t="s">
        <v>118</v>
      </c>
      <c r="C18" s="66" t="s">
        <v>119</v>
      </c>
      <c r="D18" s="66"/>
      <c r="E18" s="67" t="s">
        <v>61</v>
      </c>
      <c r="F18" s="67" t="s">
        <v>61</v>
      </c>
      <c r="G18" s="67" t="s">
        <v>61</v>
      </c>
      <c r="H18" s="47" t="n">
        <f aca="false">SUM(H19:H21)</f>
        <v>0</v>
      </c>
      <c r="I18" s="47" t="n">
        <f aca="false">SUM(I19:I21)</f>
        <v>0</v>
      </c>
      <c r="J18" s="47" t="n">
        <f aca="false">SUM(J19:J21)</f>
        <v>0</v>
      </c>
      <c r="K18" s="68"/>
      <c r="AI18" s="55"/>
      <c r="AS18" s="47" t="n">
        <f aca="false">SUM(AJ19:AJ21)</f>
        <v>0</v>
      </c>
      <c r="AT18" s="47" t="n">
        <f aca="false">SUM(AK19:AK21)</f>
        <v>0</v>
      </c>
      <c r="AU18" s="47" t="n">
        <f aca="false">SUM(AL19:AL21)</f>
        <v>0</v>
      </c>
    </row>
    <row r="19" customFormat="false" ht="15" hidden="false" customHeight="true" outlineLevel="0" collapsed="false">
      <c r="A19" s="69" t="s">
        <v>120</v>
      </c>
      <c r="B19" s="10" t="s">
        <v>121</v>
      </c>
      <c r="C19" s="8" t="s">
        <v>122</v>
      </c>
      <c r="D19" s="8"/>
      <c r="E19" s="10" t="s">
        <v>101</v>
      </c>
      <c r="F19" s="70" t="n">
        <v>5</v>
      </c>
      <c r="G19" s="70" t="n">
        <v>0</v>
      </c>
      <c r="H19" s="70" t="n">
        <f aca="false">ROUND(F19*AO19,2)</f>
        <v>0</v>
      </c>
      <c r="I19" s="70" t="n">
        <f aca="false">ROUND(F19*AP19,2)</f>
        <v>0</v>
      </c>
      <c r="J19" s="70" t="n">
        <f aca="false">ROUND(F19*G19,2)</f>
        <v>0</v>
      </c>
      <c r="K19" s="71" t="s">
        <v>102</v>
      </c>
      <c r="Z19" s="70" t="n">
        <f aca="false">ROUND(IF(AQ19="5",BJ19,0),2)</f>
        <v>0</v>
      </c>
      <c r="AB19" s="70" t="n">
        <f aca="false">ROUND(IF(AQ19="1",BH19,0),2)</f>
        <v>0</v>
      </c>
      <c r="AC19" s="70" t="n">
        <f aca="false">ROUND(IF(AQ19="1",BI19,0),2)</f>
        <v>0</v>
      </c>
      <c r="AD19" s="70" t="n">
        <f aca="false">ROUND(IF(AQ19="7",BH19,0),2)</f>
        <v>0</v>
      </c>
      <c r="AE19" s="70" t="n">
        <f aca="false">ROUND(IF(AQ19="7",BI19,0),2)</f>
        <v>0</v>
      </c>
      <c r="AF19" s="70" t="n">
        <f aca="false">ROUND(IF(AQ19="2",BH19,0),2)</f>
        <v>0</v>
      </c>
      <c r="AG19" s="70" t="n">
        <f aca="false">ROUND(IF(AQ19="2",BI19,0),2)</f>
        <v>0</v>
      </c>
      <c r="AH19" s="70" t="n">
        <f aca="false">ROUND(IF(AQ19="0",BJ19,0),2)</f>
        <v>0</v>
      </c>
      <c r="AI19" s="55"/>
      <c r="AJ19" s="70" t="n">
        <f aca="false">IF(AN19=0,J19,0)</f>
        <v>0</v>
      </c>
      <c r="AK19" s="70" t="n">
        <f aca="false">IF(AN19=12,J19,0)</f>
        <v>0</v>
      </c>
      <c r="AL19" s="70" t="n">
        <f aca="false">IF(AN19=21,J19,0)</f>
        <v>0</v>
      </c>
      <c r="AN19" s="70" t="n">
        <v>21</v>
      </c>
      <c r="AO19" s="70" t="n">
        <f aca="false">G19*0</f>
        <v>0</v>
      </c>
      <c r="AP19" s="70" t="n">
        <f aca="false">G19*(1-0)</f>
        <v>0</v>
      </c>
      <c r="AQ19" s="72" t="s">
        <v>98</v>
      </c>
      <c r="AV19" s="70" t="n">
        <f aca="false">ROUND(AW19+AX19,2)</f>
        <v>0</v>
      </c>
      <c r="AW19" s="70" t="n">
        <f aca="false">ROUND(F19*AO19,2)</f>
        <v>0</v>
      </c>
      <c r="AX19" s="70" t="n">
        <f aca="false">ROUND(F19*AP19,2)</f>
        <v>0</v>
      </c>
      <c r="AY19" s="72" t="s">
        <v>123</v>
      </c>
      <c r="AZ19" s="72" t="s">
        <v>124</v>
      </c>
      <c r="BA19" s="55" t="s">
        <v>105</v>
      </c>
      <c r="BC19" s="70" t="n">
        <f aca="false">AW19+AX19</f>
        <v>0</v>
      </c>
      <c r="BD19" s="70" t="n">
        <f aca="false">G19/(100-BE19)*100</f>
        <v>0</v>
      </c>
      <c r="BE19" s="70" t="n">
        <v>0</v>
      </c>
      <c r="BF19" s="70" t="n">
        <f aca="false">19</f>
        <v>19</v>
      </c>
      <c r="BH19" s="70" t="n">
        <f aca="false">F19*AO19</f>
        <v>0</v>
      </c>
      <c r="BI19" s="70" t="n">
        <f aca="false">F19*AP19</f>
        <v>0</v>
      </c>
      <c r="BJ19" s="70" t="n">
        <f aca="false">F19*G19</f>
        <v>0</v>
      </c>
      <c r="BK19" s="72" t="s">
        <v>106</v>
      </c>
      <c r="BL19" s="70" t="n">
        <v>97</v>
      </c>
      <c r="BW19" s="70" t="n">
        <v>21</v>
      </c>
      <c r="BX19" s="8" t="s">
        <v>122</v>
      </c>
    </row>
    <row r="20" customFormat="false" ht="15" hidden="false" customHeight="true" outlineLevel="0" collapsed="false">
      <c r="A20" s="73"/>
      <c r="B20" s="74" t="s">
        <v>113</v>
      </c>
      <c r="C20" s="75" t="s">
        <v>125</v>
      </c>
      <c r="D20" s="75"/>
      <c r="E20" s="75"/>
      <c r="F20" s="75"/>
      <c r="G20" s="75"/>
      <c r="H20" s="75"/>
      <c r="I20" s="75"/>
      <c r="J20" s="75"/>
      <c r="K20" s="75"/>
      <c r="BX20" s="76" t="s">
        <v>125</v>
      </c>
    </row>
    <row r="21" customFormat="false" ht="15" hidden="false" customHeight="true" outlineLevel="0" collapsed="false">
      <c r="A21" s="69" t="s">
        <v>126</v>
      </c>
      <c r="B21" s="10" t="s">
        <v>127</v>
      </c>
      <c r="C21" s="8" t="s">
        <v>128</v>
      </c>
      <c r="D21" s="8"/>
      <c r="E21" s="10" t="s">
        <v>101</v>
      </c>
      <c r="F21" s="70" t="n">
        <v>2</v>
      </c>
      <c r="G21" s="70" t="n">
        <v>0</v>
      </c>
      <c r="H21" s="70" t="n">
        <f aca="false">ROUND(F21*AO21,2)</f>
        <v>0</v>
      </c>
      <c r="I21" s="70" t="n">
        <f aca="false">ROUND(F21*AP21,2)</f>
        <v>0</v>
      </c>
      <c r="J21" s="70" t="n">
        <f aca="false">ROUND(F21*G21,2)</f>
        <v>0</v>
      </c>
      <c r="K21" s="71" t="s">
        <v>102</v>
      </c>
      <c r="Z21" s="70" t="n">
        <f aca="false">ROUND(IF(AQ21="5",BJ21,0),2)</f>
        <v>0</v>
      </c>
      <c r="AB21" s="70" t="n">
        <f aca="false">ROUND(IF(AQ21="1",BH21,0),2)</f>
        <v>0</v>
      </c>
      <c r="AC21" s="70" t="n">
        <f aca="false">ROUND(IF(AQ21="1",BI21,0),2)</f>
        <v>0</v>
      </c>
      <c r="AD21" s="70" t="n">
        <f aca="false">ROUND(IF(AQ21="7",BH21,0),2)</f>
        <v>0</v>
      </c>
      <c r="AE21" s="70" t="n">
        <f aca="false">ROUND(IF(AQ21="7",BI21,0),2)</f>
        <v>0</v>
      </c>
      <c r="AF21" s="70" t="n">
        <f aca="false">ROUND(IF(AQ21="2",BH21,0),2)</f>
        <v>0</v>
      </c>
      <c r="AG21" s="70" t="n">
        <f aca="false">ROUND(IF(AQ21="2",BI21,0),2)</f>
        <v>0</v>
      </c>
      <c r="AH21" s="70" t="n">
        <f aca="false">ROUND(IF(AQ21="0",BJ21,0),2)</f>
        <v>0</v>
      </c>
      <c r="AI21" s="55"/>
      <c r="AJ21" s="70" t="n">
        <f aca="false">IF(AN21=0,J21,0)</f>
        <v>0</v>
      </c>
      <c r="AK21" s="70" t="n">
        <f aca="false">IF(AN21=12,J21,0)</f>
        <v>0</v>
      </c>
      <c r="AL21" s="70" t="n">
        <f aca="false">IF(AN21=21,J21,0)</f>
        <v>0</v>
      </c>
      <c r="AN21" s="70" t="n">
        <v>21</v>
      </c>
      <c r="AO21" s="70" t="n">
        <f aca="false">G21*0</f>
        <v>0</v>
      </c>
      <c r="AP21" s="70" t="n">
        <f aca="false">G21*(1-0)</f>
        <v>0</v>
      </c>
      <c r="AQ21" s="72" t="s">
        <v>98</v>
      </c>
      <c r="AV21" s="70" t="n">
        <f aca="false">ROUND(AW21+AX21,2)</f>
        <v>0</v>
      </c>
      <c r="AW21" s="70" t="n">
        <f aca="false">ROUND(F21*AO21,2)</f>
        <v>0</v>
      </c>
      <c r="AX21" s="70" t="n">
        <f aca="false">ROUND(F21*AP21,2)</f>
        <v>0</v>
      </c>
      <c r="AY21" s="72" t="s">
        <v>123</v>
      </c>
      <c r="AZ21" s="72" t="s">
        <v>124</v>
      </c>
      <c r="BA21" s="55" t="s">
        <v>105</v>
      </c>
      <c r="BC21" s="70" t="n">
        <f aca="false">AW21+AX21</f>
        <v>0</v>
      </c>
      <c r="BD21" s="70" t="n">
        <f aca="false">G21/(100-BE21)*100</f>
        <v>0</v>
      </c>
      <c r="BE21" s="70" t="n">
        <v>0</v>
      </c>
      <c r="BF21" s="70" t="n">
        <f aca="false">21</f>
        <v>21</v>
      </c>
      <c r="BH21" s="70" t="n">
        <f aca="false">F21*AO21</f>
        <v>0</v>
      </c>
      <c r="BI21" s="70" t="n">
        <f aca="false">F21*AP21</f>
        <v>0</v>
      </c>
      <c r="BJ21" s="70" t="n">
        <f aca="false">F21*G21</f>
        <v>0</v>
      </c>
      <c r="BK21" s="72" t="s">
        <v>106</v>
      </c>
      <c r="BL21" s="70" t="n">
        <v>97</v>
      </c>
      <c r="BW21" s="70" t="n">
        <v>21</v>
      </c>
      <c r="BX21" s="8" t="s">
        <v>128</v>
      </c>
    </row>
    <row r="22" customFormat="false" ht="15" hidden="false" customHeight="true" outlineLevel="0" collapsed="false">
      <c r="A22" s="73"/>
      <c r="B22" s="74" t="s">
        <v>113</v>
      </c>
      <c r="C22" s="75" t="s">
        <v>125</v>
      </c>
      <c r="D22" s="75"/>
      <c r="E22" s="75"/>
      <c r="F22" s="75"/>
      <c r="G22" s="75"/>
      <c r="H22" s="75"/>
      <c r="I22" s="75"/>
      <c r="J22" s="75"/>
      <c r="K22" s="75"/>
      <c r="BX22" s="76" t="s">
        <v>125</v>
      </c>
    </row>
    <row r="23" customFormat="false" ht="15" hidden="false" customHeight="true" outlineLevel="0" collapsed="false">
      <c r="A23" s="64"/>
      <c r="B23" s="65" t="s">
        <v>129</v>
      </c>
      <c r="C23" s="66" t="s">
        <v>130</v>
      </c>
      <c r="D23" s="66"/>
      <c r="E23" s="67" t="s">
        <v>61</v>
      </c>
      <c r="F23" s="67" t="s">
        <v>61</v>
      </c>
      <c r="G23" s="67" t="s">
        <v>61</v>
      </c>
      <c r="H23" s="47" t="n">
        <f aca="false">SUM(H24:H24)</f>
        <v>0</v>
      </c>
      <c r="I23" s="47" t="n">
        <f aca="false">SUM(I24:I24)</f>
        <v>0</v>
      </c>
      <c r="J23" s="47" t="n">
        <f aca="false">SUM(J24:J24)</f>
        <v>0</v>
      </c>
      <c r="K23" s="68"/>
      <c r="AI23" s="55"/>
      <c r="AS23" s="47" t="n">
        <f aca="false">SUM(AJ24:AJ24)</f>
        <v>0</v>
      </c>
      <c r="AT23" s="47" t="n">
        <f aca="false">SUM(AK24:AK24)</f>
        <v>0</v>
      </c>
      <c r="AU23" s="47" t="n">
        <f aca="false">SUM(AL24:AL24)</f>
        <v>0</v>
      </c>
    </row>
    <row r="24" customFormat="false" ht="15" hidden="false" customHeight="true" outlineLevel="0" collapsed="false">
      <c r="A24" s="69" t="s">
        <v>131</v>
      </c>
      <c r="B24" s="10" t="s">
        <v>132</v>
      </c>
      <c r="C24" s="8" t="s">
        <v>133</v>
      </c>
      <c r="D24" s="8"/>
      <c r="E24" s="10" t="s">
        <v>101</v>
      </c>
      <c r="F24" s="70" t="n">
        <v>1</v>
      </c>
      <c r="G24" s="70" t="n">
        <v>0</v>
      </c>
      <c r="H24" s="70" t="n">
        <f aca="false">ROUND(F24*AO24,2)</f>
        <v>0</v>
      </c>
      <c r="I24" s="70" t="n">
        <f aca="false">ROUND(F24*AP24,2)</f>
        <v>0</v>
      </c>
      <c r="J24" s="70" t="n">
        <f aca="false">ROUND(F24*G24,2)</f>
        <v>0</v>
      </c>
      <c r="K24" s="71" t="s">
        <v>102</v>
      </c>
      <c r="Z24" s="70" t="n">
        <f aca="false">ROUND(IF(AQ24="5",BJ24,0),2)</f>
        <v>0</v>
      </c>
      <c r="AB24" s="70" t="n">
        <f aca="false">ROUND(IF(AQ24="1",BH24,0),2)</f>
        <v>0</v>
      </c>
      <c r="AC24" s="70" t="n">
        <f aca="false">ROUND(IF(AQ24="1",BI24,0),2)</f>
        <v>0</v>
      </c>
      <c r="AD24" s="70" t="n">
        <f aca="false">ROUND(IF(AQ24="7",BH24,0),2)</f>
        <v>0</v>
      </c>
      <c r="AE24" s="70" t="n">
        <f aca="false">ROUND(IF(AQ24="7",BI24,0),2)</f>
        <v>0</v>
      </c>
      <c r="AF24" s="70" t="n">
        <f aca="false">ROUND(IF(AQ24="2",BH24,0),2)</f>
        <v>0</v>
      </c>
      <c r="AG24" s="70" t="n">
        <f aca="false">ROUND(IF(AQ24="2",BI24,0),2)</f>
        <v>0</v>
      </c>
      <c r="AH24" s="70" t="n">
        <f aca="false">ROUND(IF(AQ24="0",BJ24,0),2)</f>
        <v>0</v>
      </c>
      <c r="AI24" s="55"/>
      <c r="AJ24" s="70" t="n">
        <f aca="false">IF(AN24=0,J24,0)</f>
        <v>0</v>
      </c>
      <c r="AK24" s="70" t="n">
        <f aca="false">IF(AN24=12,J24,0)</f>
        <v>0</v>
      </c>
      <c r="AL24" s="70" t="n">
        <f aca="false">IF(AN24=21,J24,0)</f>
        <v>0</v>
      </c>
      <c r="AN24" s="70" t="n">
        <v>21</v>
      </c>
      <c r="AO24" s="70" t="n">
        <f aca="false">G24*0</f>
        <v>0</v>
      </c>
      <c r="AP24" s="70" t="n">
        <f aca="false">G24*(1-0)</f>
        <v>0</v>
      </c>
      <c r="AQ24" s="72" t="s">
        <v>103</v>
      </c>
      <c r="AV24" s="70" t="n">
        <f aca="false">ROUND(AW24+AX24,2)</f>
        <v>0</v>
      </c>
      <c r="AW24" s="70" t="n">
        <f aca="false">ROUND(F24*AO24,2)</f>
        <v>0</v>
      </c>
      <c r="AX24" s="70" t="n">
        <f aca="false">ROUND(F24*AP24,2)</f>
        <v>0</v>
      </c>
      <c r="AY24" s="72" t="s">
        <v>134</v>
      </c>
      <c r="AZ24" s="72" t="s">
        <v>124</v>
      </c>
      <c r="BA24" s="55" t="s">
        <v>105</v>
      </c>
      <c r="BC24" s="70" t="n">
        <f aca="false">AW24+AX24</f>
        <v>0</v>
      </c>
      <c r="BD24" s="70" t="n">
        <f aca="false">G24/(100-BE24)*100</f>
        <v>0</v>
      </c>
      <c r="BE24" s="70" t="n">
        <v>0</v>
      </c>
      <c r="BF24" s="70" t="n">
        <f aca="false">24</f>
        <v>24</v>
      </c>
      <c r="BH24" s="70" t="n">
        <f aca="false">F24*AO24</f>
        <v>0</v>
      </c>
      <c r="BI24" s="70" t="n">
        <f aca="false">F24*AP24</f>
        <v>0</v>
      </c>
      <c r="BJ24" s="70" t="n">
        <f aca="false">F24*G24</f>
        <v>0</v>
      </c>
      <c r="BK24" s="72" t="s">
        <v>106</v>
      </c>
      <c r="BL24" s="70"/>
      <c r="BW24" s="70" t="n">
        <v>21</v>
      </c>
      <c r="BX24" s="8" t="s">
        <v>133</v>
      </c>
    </row>
    <row r="25" customFormat="false" ht="13.5" hidden="false" customHeight="true" outlineLevel="0" collapsed="false">
      <c r="A25" s="73"/>
      <c r="B25" s="74" t="s">
        <v>135</v>
      </c>
      <c r="C25" s="75" t="s">
        <v>136</v>
      </c>
      <c r="D25" s="75"/>
      <c r="E25" s="75"/>
      <c r="F25" s="75"/>
      <c r="G25" s="75"/>
      <c r="H25" s="75"/>
      <c r="I25" s="75"/>
      <c r="J25" s="75"/>
      <c r="K25" s="75"/>
    </row>
    <row r="26" customFormat="false" ht="15" hidden="false" customHeight="true" outlineLevel="0" collapsed="false">
      <c r="A26" s="64"/>
      <c r="B26" s="65" t="s">
        <v>137</v>
      </c>
      <c r="C26" s="66" t="s">
        <v>138</v>
      </c>
      <c r="D26" s="66"/>
      <c r="E26" s="67" t="s">
        <v>61</v>
      </c>
      <c r="F26" s="67" t="s">
        <v>61</v>
      </c>
      <c r="G26" s="67" t="s">
        <v>61</v>
      </c>
      <c r="H26" s="47" t="n">
        <f aca="false">SUM(H27:H54)</f>
        <v>0</v>
      </c>
      <c r="I26" s="47" t="n">
        <f aca="false">SUM(I27:I54)</f>
        <v>0</v>
      </c>
      <c r="J26" s="47" t="n">
        <f aca="false">SUM(J27:J54)</f>
        <v>0</v>
      </c>
      <c r="K26" s="68"/>
      <c r="AI26" s="55"/>
      <c r="AS26" s="47" t="n">
        <f aca="false">SUM(AJ27:AJ54)</f>
        <v>0</v>
      </c>
      <c r="AT26" s="47" t="n">
        <f aca="false">SUM(AK27:AK54)</f>
        <v>0</v>
      </c>
      <c r="AU26" s="47" t="n">
        <f aca="false">SUM(AL27:AL54)</f>
        <v>0</v>
      </c>
    </row>
    <row r="27" customFormat="false" ht="15" hidden="false" customHeight="true" outlineLevel="0" collapsed="false">
      <c r="A27" s="69" t="s">
        <v>139</v>
      </c>
      <c r="B27" s="10" t="s">
        <v>140</v>
      </c>
      <c r="C27" s="8" t="s">
        <v>141</v>
      </c>
      <c r="D27" s="8"/>
      <c r="E27" s="10" t="s">
        <v>101</v>
      </c>
      <c r="F27" s="70" t="n">
        <v>1</v>
      </c>
      <c r="G27" s="70" t="n">
        <v>0</v>
      </c>
      <c r="H27" s="70" t="n">
        <f aca="false">ROUND(F27*AO27,2)</f>
        <v>0</v>
      </c>
      <c r="I27" s="70" t="n">
        <f aca="false">ROUND(F27*AP27,2)</f>
        <v>0</v>
      </c>
      <c r="J27" s="70" t="n">
        <f aca="false">ROUND(F27*G27,2)</f>
        <v>0</v>
      </c>
      <c r="K27" s="71" t="s">
        <v>102</v>
      </c>
      <c r="Z27" s="70" t="n">
        <f aca="false">ROUND(IF(AQ27="5",BJ27,0),2)</f>
        <v>0</v>
      </c>
      <c r="AB27" s="70" t="n">
        <f aca="false">ROUND(IF(AQ27="1",BH27,0),2)</f>
        <v>0</v>
      </c>
      <c r="AC27" s="70" t="n">
        <f aca="false">ROUND(IF(AQ27="1",BI27,0),2)</f>
        <v>0</v>
      </c>
      <c r="AD27" s="70" t="n">
        <f aca="false">ROUND(IF(AQ27="7",BH27,0),2)</f>
        <v>0</v>
      </c>
      <c r="AE27" s="70" t="n">
        <f aca="false">ROUND(IF(AQ27="7",BI27,0),2)</f>
        <v>0</v>
      </c>
      <c r="AF27" s="70" t="n">
        <f aca="false">ROUND(IF(AQ27="2",BH27,0),2)</f>
        <v>0</v>
      </c>
      <c r="AG27" s="70" t="n">
        <f aca="false">ROUND(IF(AQ27="2",BI27,0),2)</f>
        <v>0</v>
      </c>
      <c r="AH27" s="70" t="n">
        <f aca="false">ROUND(IF(AQ27="0",BJ27,0),2)</f>
        <v>0</v>
      </c>
      <c r="AI27" s="55"/>
      <c r="AJ27" s="70" t="n">
        <f aca="false">IF(AN27=0,J27,0)</f>
        <v>0</v>
      </c>
      <c r="AK27" s="70" t="n">
        <f aca="false">IF(AN27=12,J27,0)</f>
        <v>0</v>
      </c>
      <c r="AL27" s="70" t="n">
        <f aca="false">IF(AN27=21,J27,0)</f>
        <v>0</v>
      </c>
      <c r="AN27" s="70" t="n">
        <v>21</v>
      </c>
      <c r="AO27" s="70" t="n">
        <f aca="false">G27*0</f>
        <v>0</v>
      </c>
      <c r="AP27" s="70" t="n">
        <f aca="false">G27*(1-0)</f>
        <v>0</v>
      </c>
      <c r="AQ27" s="72" t="s">
        <v>103</v>
      </c>
      <c r="AV27" s="70" t="n">
        <f aca="false">ROUND(AW27+AX27,2)</f>
        <v>0</v>
      </c>
      <c r="AW27" s="70" t="n">
        <f aca="false">ROUND(F27*AO27,2)</f>
        <v>0</v>
      </c>
      <c r="AX27" s="70" t="n">
        <f aca="false">ROUND(F27*AP27,2)</f>
        <v>0</v>
      </c>
      <c r="AY27" s="72" t="s">
        <v>142</v>
      </c>
      <c r="AZ27" s="72" t="s">
        <v>124</v>
      </c>
      <c r="BA27" s="55" t="s">
        <v>105</v>
      </c>
      <c r="BC27" s="70" t="n">
        <f aca="false">AW27+AX27</f>
        <v>0</v>
      </c>
      <c r="BD27" s="70" t="n">
        <f aca="false">G27/(100-BE27)*100</f>
        <v>0</v>
      </c>
      <c r="BE27" s="70" t="n">
        <v>0</v>
      </c>
      <c r="BF27" s="70" t="n">
        <f aca="false">27</f>
        <v>27</v>
      </c>
      <c r="BH27" s="70" t="n">
        <f aca="false">F27*AO27</f>
        <v>0</v>
      </c>
      <c r="BI27" s="70" t="n">
        <f aca="false">F27*AP27</f>
        <v>0</v>
      </c>
      <c r="BJ27" s="70" t="n">
        <f aca="false">F27*G27</f>
        <v>0</v>
      </c>
      <c r="BK27" s="72" t="s">
        <v>106</v>
      </c>
      <c r="BL27" s="70"/>
      <c r="BW27" s="70" t="n">
        <v>21</v>
      </c>
      <c r="BX27" s="8" t="s">
        <v>141</v>
      </c>
    </row>
    <row r="28" customFormat="false" ht="15" hidden="false" customHeight="true" outlineLevel="0" collapsed="false">
      <c r="A28" s="69" t="s">
        <v>143</v>
      </c>
      <c r="B28" s="10" t="s">
        <v>144</v>
      </c>
      <c r="C28" s="8" t="s">
        <v>145</v>
      </c>
      <c r="D28" s="8"/>
      <c r="E28" s="10" t="s">
        <v>101</v>
      </c>
      <c r="F28" s="70" t="n">
        <v>1</v>
      </c>
      <c r="G28" s="70" t="n">
        <v>0</v>
      </c>
      <c r="H28" s="70" t="n">
        <f aca="false">ROUND(F28*AO28,2)</f>
        <v>0</v>
      </c>
      <c r="I28" s="70" t="n">
        <f aca="false">ROUND(F28*AP28,2)</f>
        <v>0</v>
      </c>
      <c r="J28" s="70" t="n">
        <f aca="false">ROUND(F28*G28,2)</f>
        <v>0</v>
      </c>
      <c r="K28" s="71" t="s">
        <v>102</v>
      </c>
      <c r="Z28" s="70" t="n">
        <f aca="false">ROUND(IF(AQ28="5",BJ28,0),2)</f>
        <v>0</v>
      </c>
      <c r="AB28" s="70" t="n">
        <f aca="false">ROUND(IF(AQ28="1",BH28,0),2)</f>
        <v>0</v>
      </c>
      <c r="AC28" s="70" t="n">
        <f aca="false">ROUND(IF(AQ28="1",BI28,0),2)</f>
        <v>0</v>
      </c>
      <c r="AD28" s="70" t="n">
        <f aca="false">ROUND(IF(AQ28="7",BH28,0),2)</f>
        <v>0</v>
      </c>
      <c r="AE28" s="70" t="n">
        <f aca="false">ROUND(IF(AQ28="7",BI28,0),2)</f>
        <v>0</v>
      </c>
      <c r="AF28" s="70" t="n">
        <f aca="false">ROUND(IF(AQ28="2",BH28,0),2)</f>
        <v>0</v>
      </c>
      <c r="AG28" s="70" t="n">
        <f aca="false">ROUND(IF(AQ28="2",BI28,0),2)</f>
        <v>0</v>
      </c>
      <c r="AH28" s="70" t="n">
        <f aca="false">ROUND(IF(AQ28="0",BJ28,0),2)</f>
        <v>0</v>
      </c>
      <c r="AI28" s="55"/>
      <c r="AJ28" s="70" t="n">
        <f aca="false">IF(AN28=0,J28,0)</f>
        <v>0</v>
      </c>
      <c r="AK28" s="70" t="n">
        <f aca="false">IF(AN28=12,J28,0)</f>
        <v>0</v>
      </c>
      <c r="AL28" s="70" t="n">
        <f aca="false">IF(AN28=21,J28,0)</f>
        <v>0</v>
      </c>
      <c r="AN28" s="70" t="n">
        <v>21</v>
      </c>
      <c r="AO28" s="70" t="n">
        <f aca="false">G28*0</f>
        <v>0</v>
      </c>
      <c r="AP28" s="70" t="n">
        <f aca="false">G28*(1-0)</f>
        <v>0</v>
      </c>
      <c r="AQ28" s="72" t="s">
        <v>103</v>
      </c>
      <c r="AV28" s="70" t="n">
        <f aca="false">ROUND(AW28+AX28,2)</f>
        <v>0</v>
      </c>
      <c r="AW28" s="70" t="n">
        <f aca="false">ROUND(F28*AO28,2)</f>
        <v>0</v>
      </c>
      <c r="AX28" s="70" t="n">
        <f aca="false">ROUND(F28*AP28,2)</f>
        <v>0</v>
      </c>
      <c r="AY28" s="72" t="s">
        <v>142</v>
      </c>
      <c r="AZ28" s="72" t="s">
        <v>124</v>
      </c>
      <c r="BA28" s="55" t="s">
        <v>105</v>
      </c>
      <c r="BC28" s="70" t="n">
        <f aca="false">AW28+AX28</f>
        <v>0</v>
      </c>
      <c r="BD28" s="70" t="n">
        <f aca="false">G28/(100-BE28)*100</f>
        <v>0</v>
      </c>
      <c r="BE28" s="70" t="n">
        <v>0</v>
      </c>
      <c r="BF28" s="70" t="n">
        <f aca="false">28</f>
        <v>28</v>
      </c>
      <c r="BH28" s="70" t="n">
        <f aca="false">F28*AO28</f>
        <v>0</v>
      </c>
      <c r="BI28" s="70" t="n">
        <f aca="false">F28*AP28</f>
        <v>0</v>
      </c>
      <c r="BJ28" s="70" t="n">
        <f aca="false">F28*G28</f>
        <v>0</v>
      </c>
      <c r="BK28" s="72" t="s">
        <v>106</v>
      </c>
      <c r="BL28" s="70"/>
      <c r="BW28" s="70" t="n">
        <v>21</v>
      </c>
      <c r="BX28" s="8" t="s">
        <v>145</v>
      </c>
    </row>
    <row r="29" customFormat="false" ht="15" hidden="false" customHeight="true" outlineLevel="0" collapsed="false">
      <c r="A29" s="69" t="s">
        <v>146</v>
      </c>
      <c r="B29" s="10" t="s">
        <v>147</v>
      </c>
      <c r="C29" s="8" t="s">
        <v>148</v>
      </c>
      <c r="D29" s="8"/>
      <c r="E29" s="10" t="s">
        <v>101</v>
      </c>
      <c r="F29" s="70" t="n">
        <v>2</v>
      </c>
      <c r="G29" s="70" t="n">
        <v>0</v>
      </c>
      <c r="H29" s="70" t="n">
        <f aca="false">ROUND(F29*AO29,2)</f>
        <v>0</v>
      </c>
      <c r="I29" s="70" t="n">
        <f aca="false">ROUND(F29*AP29,2)</f>
        <v>0</v>
      </c>
      <c r="J29" s="70" t="n">
        <f aca="false">ROUND(F29*G29,2)</f>
        <v>0</v>
      </c>
      <c r="K29" s="71" t="s">
        <v>102</v>
      </c>
      <c r="Z29" s="70" t="n">
        <f aca="false">ROUND(IF(AQ29="5",BJ29,0),2)</f>
        <v>0</v>
      </c>
      <c r="AB29" s="70" t="n">
        <f aca="false">ROUND(IF(AQ29="1",BH29,0),2)</f>
        <v>0</v>
      </c>
      <c r="AC29" s="70" t="n">
        <f aca="false">ROUND(IF(AQ29="1",BI29,0),2)</f>
        <v>0</v>
      </c>
      <c r="AD29" s="70" t="n">
        <f aca="false">ROUND(IF(AQ29="7",BH29,0),2)</f>
        <v>0</v>
      </c>
      <c r="AE29" s="70" t="n">
        <f aca="false">ROUND(IF(AQ29="7",BI29,0),2)</f>
        <v>0</v>
      </c>
      <c r="AF29" s="70" t="n">
        <f aca="false">ROUND(IF(AQ29="2",BH29,0),2)</f>
        <v>0</v>
      </c>
      <c r="AG29" s="70" t="n">
        <f aca="false">ROUND(IF(AQ29="2",BI29,0),2)</f>
        <v>0</v>
      </c>
      <c r="AH29" s="70" t="n">
        <f aca="false">ROUND(IF(AQ29="0",BJ29,0),2)</f>
        <v>0</v>
      </c>
      <c r="AI29" s="55"/>
      <c r="AJ29" s="70" t="n">
        <f aca="false">IF(AN29=0,J29,0)</f>
        <v>0</v>
      </c>
      <c r="AK29" s="70" t="n">
        <f aca="false">IF(AN29=12,J29,0)</f>
        <v>0</v>
      </c>
      <c r="AL29" s="70" t="n">
        <f aca="false">IF(AN29=21,J29,0)</f>
        <v>0</v>
      </c>
      <c r="AN29" s="70" t="n">
        <v>21</v>
      </c>
      <c r="AO29" s="70" t="n">
        <f aca="false">G29*0</f>
        <v>0</v>
      </c>
      <c r="AP29" s="70" t="n">
        <f aca="false">G29*(1-0)</f>
        <v>0</v>
      </c>
      <c r="AQ29" s="72" t="s">
        <v>103</v>
      </c>
      <c r="AV29" s="70" t="n">
        <f aca="false">ROUND(AW29+AX29,2)</f>
        <v>0</v>
      </c>
      <c r="AW29" s="70" t="n">
        <f aca="false">ROUND(F29*AO29,2)</f>
        <v>0</v>
      </c>
      <c r="AX29" s="70" t="n">
        <f aca="false">ROUND(F29*AP29,2)</f>
        <v>0</v>
      </c>
      <c r="AY29" s="72" t="s">
        <v>142</v>
      </c>
      <c r="AZ29" s="72" t="s">
        <v>124</v>
      </c>
      <c r="BA29" s="55" t="s">
        <v>105</v>
      </c>
      <c r="BC29" s="70" t="n">
        <f aca="false">AW29+AX29</f>
        <v>0</v>
      </c>
      <c r="BD29" s="70" t="n">
        <f aca="false">G29/(100-BE29)*100</f>
        <v>0</v>
      </c>
      <c r="BE29" s="70" t="n">
        <v>0</v>
      </c>
      <c r="BF29" s="70" t="n">
        <f aca="false">29</f>
        <v>29</v>
      </c>
      <c r="BH29" s="70" t="n">
        <f aca="false">F29*AO29</f>
        <v>0</v>
      </c>
      <c r="BI29" s="70" t="n">
        <f aca="false">F29*AP29</f>
        <v>0</v>
      </c>
      <c r="BJ29" s="70" t="n">
        <f aca="false">F29*G29</f>
        <v>0</v>
      </c>
      <c r="BK29" s="72" t="s">
        <v>106</v>
      </c>
      <c r="BL29" s="70"/>
      <c r="BW29" s="70" t="n">
        <v>21</v>
      </c>
      <c r="BX29" s="8" t="s">
        <v>148</v>
      </c>
    </row>
    <row r="30" customFormat="false" ht="15" hidden="false" customHeight="true" outlineLevel="0" collapsed="false">
      <c r="A30" s="69" t="s">
        <v>149</v>
      </c>
      <c r="B30" s="10" t="s">
        <v>150</v>
      </c>
      <c r="C30" s="8" t="s">
        <v>151</v>
      </c>
      <c r="D30" s="8"/>
      <c r="E30" s="10" t="s">
        <v>101</v>
      </c>
      <c r="F30" s="70" t="n">
        <v>2</v>
      </c>
      <c r="G30" s="70" t="n">
        <v>0</v>
      </c>
      <c r="H30" s="70" t="n">
        <f aca="false">ROUND(F30*AO30,2)</f>
        <v>0</v>
      </c>
      <c r="I30" s="70" t="n">
        <f aca="false">ROUND(F30*AP30,2)</f>
        <v>0</v>
      </c>
      <c r="J30" s="70" t="n">
        <f aca="false">ROUND(F30*G30,2)</f>
        <v>0</v>
      </c>
      <c r="K30" s="71" t="s">
        <v>102</v>
      </c>
      <c r="Z30" s="70" t="n">
        <f aca="false">ROUND(IF(AQ30="5",BJ30,0),2)</f>
        <v>0</v>
      </c>
      <c r="AB30" s="70" t="n">
        <f aca="false">ROUND(IF(AQ30="1",BH30,0),2)</f>
        <v>0</v>
      </c>
      <c r="AC30" s="70" t="n">
        <f aca="false">ROUND(IF(AQ30="1",BI30,0),2)</f>
        <v>0</v>
      </c>
      <c r="AD30" s="70" t="n">
        <f aca="false">ROUND(IF(AQ30="7",BH30,0),2)</f>
        <v>0</v>
      </c>
      <c r="AE30" s="70" t="n">
        <f aca="false">ROUND(IF(AQ30="7",BI30,0),2)</f>
        <v>0</v>
      </c>
      <c r="AF30" s="70" t="n">
        <f aca="false">ROUND(IF(AQ30="2",BH30,0),2)</f>
        <v>0</v>
      </c>
      <c r="AG30" s="70" t="n">
        <f aca="false">ROUND(IF(AQ30="2",BI30,0),2)</f>
        <v>0</v>
      </c>
      <c r="AH30" s="70" t="n">
        <f aca="false">ROUND(IF(AQ30="0",BJ30,0),2)</f>
        <v>0</v>
      </c>
      <c r="AI30" s="55"/>
      <c r="AJ30" s="70" t="n">
        <f aca="false">IF(AN30=0,J30,0)</f>
        <v>0</v>
      </c>
      <c r="AK30" s="70" t="n">
        <f aca="false">IF(AN30=12,J30,0)</f>
        <v>0</v>
      </c>
      <c r="AL30" s="70" t="n">
        <f aca="false">IF(AN30=21,J30,0)</f>
        <v>0</v>
      </c>
      <c r="AN30" s="70" t="n">
        <v>21</v>
      </c>
      <c r="AO30" s="70" t="n">
        <f aca="false">G30*0</f>
        <v>0</v>
      </c>
      <c r="AP30" s="70" t="n">
        <f aca="false">G30*(1-0)</f>
        <v>0</v>
      </c>
      <c r="AQ30" s="72" t="s">
        <v>103</v>
      </c>
      <c r="AV30" s="70" t="n">
        <f aca="false">ROUND(AW30+AX30,2)</f>
        <v>0</v>
      </c>
      <c r="AW30" s="70" t="n">
        <f aca="false">ROUND(F30*AO30,2)</f>
        <v>0</v>
      </c>
      <c r="AX30" s="70" t="n">
        <f aca="false">ROUND(F30*AP30,2)</f>
        <v>0</v>
      </c>
      <c r="AY30" s="72" t="s">
        <v>142</v>
      </c>
      <c r="AZ30" s="72" t="s">
        <v>124</v>
      </c>
      <c r="BA30" s="55" t="s">
        <v>105</v>
      </c>
      <c r="BC30" s="70" t="n">
        <f aca="false">AW30+AX30</f>
        <v>0</v>
      </c>
      <c r="BD30" s="70" t="n">
        <f aca="false">G30/(100-BE30)*100</f>
        <v>0</v>
      </c>
      <c r="BE30" s="70" t="n">
        <v>0</v>
      </c>
      <c r="BF30" s="70" t="n">
        <f aca="false">30</f>
        <v>30</v>
      </c>
      <c r="BH30" s="70" t="n">
        <f aca="false">F30*AO30</f>
        <v>0</v>
      </c>
      <c r="BI30" s="70" t="n">
        <f aca="false">F30*AP30</f>
        <v>0</v>
      </c>
      <c r="BJ30" s="70" t="n">
        <f aca="false">F30*G30</f>
        <v>0</v>
      </c>
      <c r="BK30" s="72" t="s">
        <v>106</v>
      </c>
      <c r="BL30" s="70"/>
      <c r="BW30" s="70" t="n">
        <v>21</v>
      </c>
      <c r="BX30" s="8" t="s">
        <v>151</v>
      </c>
    </row>
    <row r="31" customFormat="false" ht="15" hidden="false" customHeight="true" outlineLevel="0" collapsed="false">
      <c r="A31" s="69" t="s">
        <v>152</v>
      </c>
      <c r="B31" s="10" t="s">
        <v>153</v>
      </c>
      <c r="C31" s="8" t="s">
        <v>154</v>
      </c>
      <c r="D31" s="8"/>
      <c r="E31" s="10" t="s">
        <v>101</v>
      </c>
      <c r="F31" s="70" t="n">
        <v>2</v>
      </c>
      <c r="G31" s="70" t="n">
        <v>0</v>
      </c>
      <c r="H31" s="70" t="n">
        <f aca="false">ROUND(F31*AO31,2)</f>
        <v>0</v>
      </c>
      <c r="I31" s="70" t="n">
        <f aca="false">ROUND(F31*AP31,2)</f>
        <v>0</v>
      </c>
      <c r="J31" s="70" t="n">
        <f aca="false">ROUND(F31*G31,2)</f>
        <v>0</v>
      </c>
      <c r="K31" s="71" t="s">
        <v>102</v>
      </c>
      <c r="Z31" s="70" t="n">
        <f aca="false">ROUND(IF(AQ31="5",BJ31,0),2)</f>
        <v>0</v>
      </c>
      <c r="AB31" s="70" t="n">
        <f aca="false">ROUND(IF(AQ31="1",BH31,0),2)</f>
        <v>0</v>
      </c>
      <c r="AC31" s="70" t="n">
        <f aca="false">ROUND(IF(AQ31="1",BI31,0),2)</f>
        <v>0</v>
      </c>
      <c r="AD31" s="70" t="n">
        <f aca="false">ROUND(IF(AQ31="7",BH31,0),2)</f>
        <v>0</v>
      </c>
      <c r="AE31" s="70" t="n">
        <f aca="false">ROUND(IF(AQ31="7",BI31,0),2)</f>
        <v>0</v>
      </c>
      <c r="AF31" s="70" t="n">
        <f aca="false">ROUND(IF(AQ31="2",BH31,0),2)</f>
        <v>0</v>
      </c>
      <c r="AG31" s="70" t="n">
        <f aca="false">ROUND(IF(AQ31="2",BI31,0),2)</f>
        <v>0</v>
      </c>
      <c r="AH31" s="70" t="n">
        <f aca="false">ROUND(IF(AQ31="0",BJ31,0),2)</f>
        <v>0</v>
      </c>
      <c r="AI31" s="55"/>
      <c r="AJ31" s="70" t="n">
        <f aca="false">IF(AN31=0,J31,0)</f>
        <v>0</v>
      </c>
      <c r="AK31" s="70" t="n">
        <f aca="false">IF(AN31=12,J31,0)</f>
        <v>0</v>
      </c>
      <c r="AL31" s="70" t="n">
        <f aca="false">IF(AN31=21,J31,0)</f>
        <v>0</v>
      </c>
      <c r="AN31" s="70" t="n">
        <v>21</v>
      </c>
      <c r="AO31" s="70" t="n">
        <f aca="false">G31*0</f>
        <v>0</v>
      </c>
      <c r="AP31" s="70" t="n">
        <f aca="false">G31*(1-0)</f>
        <v>0</v>
      </c>
      <c r="AQ31" s="72" t="s">
        <v>103</v>
      </c>
      <c r="AV31" s="70" t="n">
        <f aca="false">ROUND(AW31+AX31,2)</f>
        <v>0</v>
      </c>
      <c r="AW31" s="70" t="n">
        <f aca="false">ROUND(F31*AO31,2)</f>
        <v>0</v>
      </c>
      <c r="AX31" s="70" t="n">
        <f aca="false">ROUND(F31*AP31,2)</f>
        <v>0</v>
      </c>
      <c r="AY31" s="72" t="s">
        <v>142</v>
      </c>
      <c r="AZ31" s="72" t="s">
        <v>124</v>
      </c>
      <c r="BA31" s="55" t="s">
        <v>105</v>
      </c>
      <c r="BC31" s="70" t="n">
        <f aca="false">AW31+AX31</f>
        <v>0</v>
      </c>
      <c r="BD31" s="70" t="n">
        <f aca="false">G31/(100-BE31)*100</f>
        <v>0</v>
      </c>
      <c r="BE31" s="70" t="n">
        <v>0</v>
      </c>
      <c r="BF31" s="70" t="n">
        <f aca="false">31</f>
        <v>31</v>
      </c>
      <c r="BH31" s="70" t="n">
        <f aca="false">F31*AO31</f>
        <v>0</v>
      </c>
      <c r="BI31" s="70" t="n">
        <f aca="false">F31*AP31</f>
        <v>0</v>
      </c>
      <c r="BJ31" s="70" t="n">
        <f aca="false">F31*G31</f>
        <v>0</v>
      </c>
      <c r="BK31" s="72" t="s">
        <v>106</v>
      </c>
      <c r="BL31" s="70"/>
      <c r="BW31" s="70" t="n">
        <v>21</v>
      </c>
      <c r="BX31" s="8" t="s">
        <v>154</v>
      </c>
    </row>
    <row r="32" customFormat="false" ht="15" hidden="false" customHeight="true" outlineLevel="0" collapsed="false">
      <c r="A32" s="69" t="s">
        <v>155</v>
      </c>
      <c r="B32" s="10" t="s">
        <v>156</v>
      </c>
      <c r="C32" s="8" t="s">
        <v>157</v>
      </c>
      <c r="D32" s="8"/>
      <c r="E32" s="10" t="s">
        <v>101</v>
      </c>
      <c r="F32" s="70" t="n">
        <v>1</v>
      </c>
      <c r="G32" s="70" t="n">
        <v>0</v>
      </c>
      <c r="H32" s="70" t="n">
        <f aca="false">ROUND(F32*AO32,2)</f>
        <v>0</v>
      </c>
      <c r="I32" s="70" t="n">
        <f aca="false">ROUND(F32*AP32,2)</f>
        <v>0</v>
      </c>
      <c r="J32" s="70" t="n">
        <f aca="false">ROUND(F32*G32,2)</f>
        <v>0</v>
      </c>
      <c r="K32" s="71" t="s">
        <v>102</v>
      </c>
      <c r="Z32" s="70" t="n">
        <f aca="false">ROUND(IF(AQ32="5",BJ32,0),2)</f>
        <v>0</v>
      </c>
      <c r="AB32" s="70" t="n">
        <f aca="false">ROUND(IF(AQ32="1",BH32,0),2)</f>
        <v>0</v>
      </c>
      <c r="AC32" s="70" t="n">
        <f aca="false">ROUND(IF(AQ32="1",BI32,0),2)</f>
        <v>0</v>
      </c>
      <c r="AD32" s="70" t="n">
        <f aca="false">ROUND(IF(AQ32="7",BH32,0),2)</f>
        <v>0</v>
      </c>
      <c r="AE32" s="70" t="n">
        <f aca="false">ROUND(IF(AQ32="7",BI32,0),2)</f>
        <v>0</v>
      </c>
      <c r="AF32" s="70" t="n">
        <f aca="false">ROUND(IF(AQ32="2",BH32,0),2)</f>
        <v>0</v>
      </c>
      <c r="AG32" s="70" t="n">
        <f aca="false">ROUND(IF(AQ32="2",BI32,0),2)</f>
        <v>0</v>
      </c>
      <c r="AH32" s="70" t="n">
        <f aca="false">ROUND(IF(AQ32="0",BJ32,0),2)</f>
        <v>0</v>
      </c>
      <c r="AI32" s="55"/>
      <c r="AJ32" s="70" t="n">
        <f aca="false">IF(AN32=0,J32,0)</f>
        <v>0</v>
      </c>
      <c r="AK32" s="70" t="n">
        <f aca="false">IF(AN32=12,J32,0)</f>
        <v>0</v>
      </c>
      <c r="AL32" s="70" t="n">
        <f aca="false">IF(AN32=21,J32,0)</f>
        <v>0</v>
      </c>
      <c r="AN32" s="70" t="n">
        <v>21</v>
      </c>
      <c r="AO32" s="70" t="n">
        <f aca="false">G32*0</f>
        <v>0</v>
      </c>
      <c r="AP32" s="70" t="n">
        <f aca="false">G32*(1-0)</f>
        <v>0</v>
      </c>
      <c r="AQ32" s="72" t="s">
        <v>103</v>
      </c>
      <c r="AV32" s="70" t="n">
        <f aca="false">ROUND(AW32+AX32,2)</f>
        <v>0</v>
      </c>
      <c r="AW32" s="70" t="n">
        <f aca="false">ROUND(F32*AO32,2)</f>
        <v>0</v>
      </c>
      <c r="AX32" s="70" t="n">
        <f aca="false">ROUND(F32*AP32,2)</f>
        <v>0</v>
      </c>
      <c r="AY32" s="72" t="s">
        <v>142</v>
      </c>
      <c r="AZ32" s="72" t="s">
        <v>124</v>
      </c>
      <c r="BA32" s="55" t="s">
        <v>105</v>
      </c>
      <c r="BC32" s="70" t="n">
        <f aca="false">AW32+AX32</f>
        <v>0</v>
      </c>
      <c r="BD32" s="70" t="n">
        <f aca="false">G32/(100-BE32)*100</f>
        <v>0</v>
      </c>
      <c r="BE32" s="70" t="n">
        <v>0</v>
      </c>
      <c r="BF32" s="70" t="n">
        <f aca="false">32</f>
        <v>32</v>
      </c>
      <c r="BH32" s="70" t="n">
        <f aca="false">F32*AO32</f>
        <v>0</v>
      </c>
      <c r="BI32" s="70" t="n">
        <f aca="false">F32*AP32</f>
        <v>0</v>
      </c>
      <c r="BJ32" s="70" t="n">
        <f aca="false">F32*G32</f>
        <v>0</v>
      </c>
      <c r="BK32" s="72" t="s">
        <v>106</v>
      </c>
      <c r="BL32" s="70"/>
      <c r="BW32" s="70" t="n">
        <v>21</v>
      </c>
      <c r="BX32" s="8" t="s">
        <v>157</v>
      </c>
    </row>
    <row r="33" customFormat="false" ht="15" hidden="false" customHeight="true" outlineLevel="0" collapsed="false">
      <c r="A33" s="69" t="s">
        <v>158</v>
      </c>
      <c r="B33" s="10" t="s">
        <v>159</v>
      </c>
      <c r="C33" s="8" t="s">
        <v>160</v>
      </c>
      <c r="D33" s="8"/>
      <c r="E33" s="10" t="s">
        <v>101</v>
      </c>
      <c r="F33" s="70" t="n">
        <v>11</v>
      </c>
      <c r="G33" s="70" t="n">
        <v>0</v>
      </c>
      <c r="H33" s="70" t="n">
        <f aca="false">ROUND(F33*AO33,2)</f>
        <v>0</v>
      </c>
      <c r="I33" s="70" t="n">
        <f aca="false">ROUND(F33*AP33,2)</f>
        <v>0</v>
      </c>
      <c r="J33" s="70" t="n">
        <f aca="false">ROUND(F33*G33,2)</f>
        <v>0</v>
      </c>
      <c r="K33" s="71" t="s">
        <v>102</v>
      </c>
      <c r="Z33" s="70" t="n">
        <f aca="false">ROUND(IF(AQ33="5",BJ33,0),2)</f>
        <v>0</v>
      </c>
      <c r="AB33" s="70" t="n">
        <f aca="false">ROUND(IF(AQ33="1",BH33,0),2)</f>
        <v>0</v>
      </c>
      <c r="AC33" s="70" t="n">
        <f aca="false">ROUND(IF(AQ33="1",BI33,0),2)</f>
        <v>0</v>
      </c>
      <c r="AD33" s="70" t="n">
        <f aca="false">ROUND(IF(AQ33="7",BH33,0),2)</f>
        <v>0</v>
      </c>
      <c r="AE33" s="70" t="n">
        <f aca="false">ROUND(IF(AQ33="7",BI33,0),2)</f>
        <v>0</v>
      </c>
      <c r="AF33" s="70" t="n">
        <f aca="false">ROUND(IF(AQ33="2",BH33,0),2)</f>
        <v>0</v>
      </c>
      <c r="AG33" s="70" t="n">
        <f aca="false">ROUND(IF(AQ33="2",BI33,0),2)</f>
        <v>0</v>
      </c>
      <c r="AH33" s="70" t="n">
        <f aca="false">ROUND(IF(AQ33="0",BJ33,0),2)</f>
        <v>0</v>
      </c>
      <c r="AI33" s="55"/>
      <c r="AJ33" s="70" t="n">
        <f aca="false">IF(AN33=0,J33,0)</f>
        <v>0</v>
      </c>
      <c r="AK33" s="70" t="n">
        <f aca="false">IF(AN33=12,J33,0)</f>
        <v>0</v>
      </c>
      <c r="AL33" s="70" t="n">
        <f aca="false">IF(AN33=21,J33,0)</f>
        <v>0</v>
      </c>
      <c r="AN33" s="70" t="n">
        <v>21</v>
      </c>
      <c r="AO33" s="70" t="n">
        <f aca="false">G33*0</f>
        <v>0</v>
      </c>
      <c r="AP33" s="70" t="n">
        <f aca="false">G33*(1-0)</f>
        <v>0</v>
      </c>
      <c r="AQ33" s="72" t="s">
        <v>103</v>
      </c>
      <c r="AV33" s="70" t="n">
        <f aca="false">ROUND(AW33+AX33,2)</f>
        <v>0</v>
      </c>
      <c r="AW33" s="70" t="n">
        <f aca="false">ROUND(F33*AO33,2)</f>
        <v>0</v>
      </c>
      <c r="AX33" s="70" t="n">
        <f aca="false">ROUND(F33*AP33,2)</f>
        <v>0</v>
      </c>
      <c r="AY33" s="72" t="s">
        <v>142</v>
      </c>
      <c r="AZ33" s="72" t="s">
        <v>124</v>
      </c>
      <c r="BA33" s="55" t="s">
        <v>105</v>
      </c>
      <c r="BC33" s="70" t="n">
        <f aca="false">AW33+AX33</f>
        <v>0</v>
      </c>
      <c r="BD33" s="70" t="n">
        <f aca="false">G33/(100-BE33)*100</f>
        <v>0</v>
      </c>
      <c r="BE33" s="70" t="n">
        <v>0</v>
      </c>
      <c r="BF33" s="70" t="n">
        <f aca="false">33</f>
        <v>33</v>
      </c>
      <c r="BH33" s="70" t="n">
        <f aca="false">F33*AO33</f>
        <v>0</v>
      </c>
      <c r="BI33" s="70" t="n">
        <f aca="false">F33*AP33</f>
        <v>0</v>
      </c>
      <c r="BJ33" s="70" t="n">
        <f aca="false">F33*G33</f>
        <v>0</v>
      </c>
      <c r="BK33" s="72" t="s">
        <v>106</v>
      </c>
      <c r="BL33" s="70"/>
      <c r="BW33" s="70" t="n">
        <v>21</v>
      </c>
      <c r="BX33" s="8" t="s">
        <v>160</v>
      </c>
    </row>
    <row r="34" customFormat="false" ht="15" hidden="false" customHeight="true" outlineLevel="0" collapsed="false">
      <c r="A34" s="69" t="s">
        <v>161</v>
      </c>
      <c r="B34" s="10" t="s">
        <v>162</v>
      </c>
      <c r="C34" s="8" t="s">
        <v>163</v>
      </c>
      <c r="D34" s="8"/>
      <c r="E34" s="10" t="s">
        <v>101</v>
      </c>
      <c r="F34" s="70" t="n">
        <v>4</v>
      </c>
      <c r="G34" s="70" t="n">
        <v>0</v>
      </c>
      <c r="H34" s="70" t="n">
        <f aca="false">ROUND(F34*AO34,2)</f>
        <v>0</v>
      </c>
      <c r="I34" s="70" t="n">
        <f aca="false">ROUND(F34*AP34,2)</f>
        <v>0</v>
      </c>
      <c r="J34" s="70" t="n">
        <f aca="false">ROUND(F34*G34,2)</f>
        <v>0</v>
      </c>
      <c r="K34" s="71" t="s">
        <v>102</v>
      </c>
      <c r="Z34" s="70" t="n">
        <f aca="false">ROUND(IF(AQ34="5",BJ34,0),2)</f>
        <v>0</v>
      </c>
      <c r="AB34" s="70" t="n">
        <f aca="false">ROUND(IF(AQ34="1",BH34,0),2)</f>
        <v>0</v>
      </c>
      <c r="AC34" s="70" t="n">
        <f aca="false">ROUND(IF(AQ34="1",BI34,0),2)</f>
        <v>0</v>
      </c>
      <c r="AD34" s="70" t="n">
        <f aca="false">ROUND(IF(AQ34="7",BH34,0),2)</f>
        <v>0</v>
      </c>
      <c r="AE34" s="70" t="n">
        <f aca="false">ROUND(IF(AQ34="7",BI34,0),2)</f>
        <v>0</v>
      </c>
      <c r="AF34" s="70" t="n">
        <f aca="false">ROUND(IF(AQ34="2",BH34,0),2)</f>
        <v>0</v>
      </c>
      <c r="AG34" s="70" t="n">
        <f aca="false">ROUND(IF(AQ34="2",BI34,0),2)</f>
        <v>0</v>
      </c>
      <c r="AH34" s="70" t="n">
        <f aca="false">ROUND(IF(AQ34="0",BJ34,0),2)</f>
        <v>0</v>
      </c>
      <c r="AI34" s="55"/>
      <c r="AJ34" s="70" t="n">
        <f aca="false">IF(AN34=0,J34,0)</f>
        <v>0</v>
      </c>
      <c r="AK34" s="70" t="n">
        <f aca="false">IF(AN34=12,J34,0)</f>
        <v>0</v>
      </c>
      <c r="AL34" s="70" t="n">
        <f aca="false">IF(AN34=21,J34,0)</f>
        <v>0</v>
      </c>
      <c r="AN34" s="70" t="n">
        <v>21</v>
      </c>
      <c r="AO34" s="70" t="n">
        <f aca="false">G34*0</f>
        <v>0</v>
      </c>
      <c r="AP34" s="70" t="n">
        <f aca="false">G34*(1-0)</f>
        <v>0</v>
      </c>
      <c r="AQ34" s="72" t="s">
        <v>103</v>
      </c>
      <c r="AV34" s="70" t="n">
        <f aca="false">ROUND(AW34+AX34,2)</f>
        <v>0</v>
      </c>
      <c r="AW34" s="70" t="n">
        <f aca="false">ROUND(F34*AO34,2)</f>
        <v>0</v>
      </c>
      <c r="AX34" s="70" t="n">
        <f aca="false">ROUND(F34*AP34,2)</f>
        <v>0</v>
      </c>
      <c r="AY34" s="72" t="s">
        <v>142</v>
      </c>
      <c r="AZ34" s="72" t="s">
        <v>124</v>
      </c>
      <c r="BA34" s="55" t="s">
        <v>105</v>
      </c>
      <c r="BC34" s="70" t="n">
        <f aca="false">AW34+AX34</f>
        <v>0</v>
      </c>
      <c r="BD34" s="70" t="n">
        <f aca="false">G34/(100-BE34)*100</f>
        <v>0</v>
      </c>
      <c r="BE34" s="70" t="n">
        <v>0</v>
      </c>
      <c r="BF34" s="70" t="n">
        <f aca="false">34</f>
        <v>34</v>
      </c>
      <c r="BH34" s="70" t="n">
        <f aca="false">F34*AO34</f>
        <v>0</v>
      </c>
      <c r="BI34" s="70" t="n">
        <f aca="false">F34*AP34</f>
        <v>0</v>
      </c>
      <c r="BJ34" s="70" t="n">
        <f aca="false">F34*G34</f>
        <v>0</v>
      </c>
      <c r="BK34" s="72" t="s">
        <v>106</v>
      </c>
      <c r="BL34" s="70"/>
      <c r="BW34" s="70" t="n">
        <v>21</v>
      </c>
      <c r="BX34" s="8" t="s">
        <v>163</v>
      </c>
    </row>
    <row r="35" customFormat="false" ht="15" hidden="false" customHeight="true" outlineLevel="0" collapsed="false">
      <c r="A35" s="69" t="s">
        <v>164</v>
      </c>
      <c r="B35" s="10" t="s">
        <v>165</v>
      </c>
      <c r="C35" s="8" t="s">
        <v>166</v>
      </c>
      <c r="D35" s="8"/>
      <c r="E35" s="10" t="s">
        <v>101</v>
      </c>
      <c r="F35" s="70" t="n">
        <v>4</v>
      </c>
      <c r="G35" s="70" t="n">
        <v>0</v>
      </c>
      <c r="H35" s="70" t="n">
        <f aca="false">ROUND(F35*AO35,2)</f>
        <v>0</v>
      </c>
      <c r="I35" s="70" t="n">
        <f aca="false">ROUND(F35*AP35,2)</f>
        <v>0</v>
      </c>
      <c r="J35" s="70" t="n">
        <f aca="false">ROUND(F35*G35,2)</f>
        <v>0</v>
      </c>
      <c r="K35" s="71" t="s">
        <v>102</v>
      </c>
      <c r="Z35" s="70" t="n">
        <f aca="false">ROUND(IF(AQ35="5",BJ35,0),2)</f>
        <v>0</v>
      </c>
      <c r="AB35" s="70" t="n">
        <f aca="false">ROUND(IF(AQ35="1",BH35,0),2)</f>
        <v>0</v>
      </c>
      <c r="AC35" s="70" t="n">
        <f aca="false">ROUND(IF(AQ35="1",BI35,0),2)</f>
        <v>0</v>
      </c>
      <c r="AD35" s="70" t="n">
        <f aca="false">ROUND(IF(AQ35="7",BH35,0),2)</f>
        <v>0</v>
      </c>
      <c r="AE35" s="70" t="n">
        <f aca="false">ROUND(IF(AQ35="7",BI35,0),2)</f>
        <v>0</v>
      </c>
      <c r="AF35" s="70" t="n">
        <f aca="false">ROUND(IF(AQ35="2",BH35,0),2)</f>
        <v>0</v>
      </c>
      <c r="AG35" s="70" t="n">
        <f aca="false">ROUND(IF(AQ35="2",BI35,0),2)</f>
        <v>0</v>
      </c>
      <c r="AH35" s="70" t="n">
        <f aca="false">ROUND(IF(AQ35="0",BJ35,0),2)</f>
        <v>0</v>
      </c>
      <c r="AI35" s="55"/>
      <c r="AJ35" s="70" t="n">
        <f aca="false">IF(AN35=0,J35,0)</f>
        <v>0</v>
      </c>
      <c r="AK35" s="70" t="n">
        <f aca="false">IF(AN35=12,J35,0)</f>
        <v>0</v>
      </c>
      <c r="AL35" s="70" t="n">
        <f aca="false">IF(AN35=21,J35,0)</f>
        <v>0</v>
      </c>
      <c r="AN35" s="70" t="n">
        <v>21</v>
      </c>
      <c r="AO35" s="70" t="n">
        <f aca="false">G35*0</f>
        <v>0</v>
      </c>
      <c r="AP35" s="70" t="n">
        <f aca="false">G35*(1-0)</f>
        <v>0</v>
      </c>
      <c r="AQ35" s="72" t="s">
        <v>103</v>
      </c>
      <c r="AV35" s="70" t="n">
        <f aca="false">ROUND(AW35+AX35,2)</f>
        <v>0</v>
      </c>
      <c r="AW35" s="70" t="n">
        <f aca="false">ROUND(F35*AO35,2)</f>
        <v>0</v>
      </c>
      <c r="AX35" s="70" t="n">
        <f aca="false">ROUND(F35*AP35,2)</f>
        <v>0</v>
      </c>
      <c r="AY35" s="72" t="s">
        <v>142</v>
      </c>
      <c r="AZ35" s="72" t="s">
        <v>124</v>
      </c>
      <c r="BA35" s="55" t="s">
        <v>105</v>
      </c>
      <c r="BC35" s="70" t="n">
        <f aca="false">AW35+AX35</f>
        <v>0</v>
      </c>
      <c r="BD35" s="70" t="n">
        <f aca="false">G35/(100-BE35)*100</f>
        <v>0</v>
      </c>
      <c r="BE35" s="70" t="n">
        <v>0</v>
      </c>
      <c r="BF35" s="70" t="n">
        <f aca="false">35</f>
        <v>35</v>
      </c>
      <c r="BH35" s="70" t="n">
        <f aca="false">F35*AO35</f>
        <v>0</v>
      </c>
      <c r="BI35" s="70" t="n">
        <f aca="false">F35*AP35</f>
        <v>0</v>
      </c>
      <c r="BJ35" s="70" t="n">
        <f aca="false">F35*G35</f>
        <v>0</v>
      </c>
      <c r="BK35" s="72" t="s">
        <v>106</v>
      </c>
      <c r="BL35" s="70"/>
      <c r="BW35" s="70" t="n">
        <v>21</v>
      </c>
      <c r="BX35" s="8" t="s">
        <v>166</v>
      </c>
    </row>
    <row r="36" customFormat="false" ht="15" hidden="false" customHeight="true" outlineLevel="0" collapsed="false">
      <c r="A36" s="69" t="s">
        <v>167</v>
      </c>
      <c r="B36" s="10" t="s">
        <v>107</v>
      </c>
      <c r="C36" s="8" t="s">
        <v>168</v>
      </c>
      <c r="D36" s="8"/>
      <c r="E36" s="10" t="s">
        <v>101</v>
      </c>
      <c r="F36" s="70" t="n">
        <v>7</v>
      </c>
      <c r="G36" s="70" t="n">
        <v>0</v>
      </c>
      <c r="H36" s="70" t="n">
        <f aca="false">ROUND(F36*AO36,2)</f>
        <v>0</v>
      </c>
      <c r="I36" s="70" t="n">
        <f aca="false">ROUND(F36*AP36,2)</f>
        <v>0</v>
      </c>
      <c r="J36" s="70" t="n">
        <f aca="false">ROUND(F36*G36,2)</f>
        <v>0</v>
      </c>
      <c r="K36" s="71" t="s">
        <v>102</v>
      </c>
      <c r="Z36" s="70" t="n">
        <f aca="false">ROUND(IF(AQ36="5",BJ36,0),2)</f>
        <v>0</v>
      </c>
      <c r="AB36" s="70" t="n">
        <f aca="false">ROUND(IF(AQ36="1",BH36,0),2)</f>
        <v>0</v>
      </c>
      <c r="AC36" s="70" t="n">
        <f aca="false">ROUND(IF(AQ36="1",BI36,0),2)</f>
        <v>0</v>
      </c>
      <c r="AD36" s="70" t="n">
        <f aca="false">ROUND(IF(AQ36="7",BH36,0),2)</f>
        <v>0</v>
      </c>
      <c r="AE36" s="70" t="n">
        <f aca="false">ROUND(IF(AQ36="7",BI36,0),2)</f>
        <v>0</v>
      </c>
      <c r="AF36" s="70" t="n">
        <f aca="false">ROUND(IF(AQ36="2",BH36,0),2)</f>
        <v>0</v>
      </c>
      <c r="AG36" s="70" t="n">
        <f aca="false">ROUND(IF(AQ36="2",BI36,0),2)</f>
        <v>0</v>
      </c>
      <c r="AH36" s="70" t="n">
        <f aca="false">ROUND(IF(AQ36="0",BJ36,0),2)</f>
        <v>0</v>
      </c>
      <c r="AI36" s="55"/>
      <c r="AJ36" s="70" t="n">
        <f aca="false">IF(AN36=0,J36,0)</f>
        <v>0</v>
      </c>
      <c r="AK36" s="70" t="n">
        <f aca="false">IF(AN36=12,J36,0)</f>
        <v>0</v>
      </c>
      <c r="AL36" s="70" t="n">
        <f aca="false">IF(AN36=21,J36,0)</f>
        <v>0</v>
      </c>
      <c r="AN36" s="70" t="n">
        <v>21</v>
      </c>
      <c r="AO36" s="70" t="n">
        <f aca="false">G36*0</f>
        <v>0</v>
      </c>
      <c r="AP36" s="70" t="n">
        <f aca="false">G36*(1-0)</f>
        <v>0</v>
      </c>
      <c r="AQ36" s="72" t="s">
        <v>103</v>
      </c>
      <c r="AV36" s="70" t="n">
        <f aca="false">ROUND(AW36+AX36,2)</f>
        <v>0</v>
      </c>
      <c r="AW36" s="70" t="n">
        <f aca="false">ROUND(F36*AO36,2)</f>
        <v>0</v>
      </c>
      <c r="AX36" s="70" t="n">
        <f aca="false">ROUND(F36*AP36,2)</f>
        <v>0</v>
      </c>
      <c r="AY36" s="72" t="s">
        <v>142</v>
      </c>
      <c r="AZ36" s="72" t="s">
        <v>124</v>
      </c>
      <c r="BA36" s="55" t="s">
        <v>105</v>
      </c>
      <c r="BC36" s="70" t="n">
        <f aca="false">AW36+AX36</f>
        <v>0</v>
      </c>
      <c r="BD36" s="70" t="n">
        <f aca="false">G36/(100-BE36)*100</f>
        <v>0</v>
      </c>
      <c r="BE36" s="70" t="n">
        <v>0</v>
      </c>
      <c r="BF36" s="70" t="n">
        <f aca="false">36</f>
        <v>36</v>
      </c>
      <c r="BH36" s="70" t="n">
        <f aca="false">F36*AO36</f>
        <v>0</v>
      </c>
      <c r="BI36" s="70" t="n">
        <f aca="false">F36*AP36</f>
        <v>0</v>
      </c>
      <c r="BJ36" s="70" t="n">
        <f aca="false">F36*G36</f>
        <v>0</v>
      </c>
      <c r="BK36" s="72" t="s">
        <v>106</v>
      </c>
      <c r="BL36" s="70"/>
      <c r="BW36" s="70" t="n">
        <v>21</v>
      </c>
      <c r="BX36" s="8" t="s">
        <v>168</v>
      </c>
    </row>
    <row r="37" customFormat="false" ht="15" hidden="false" customHeight="true" outlineLevel="0" collapsed="false">
      <c r="A37" s="69" t="s">
        <v>169</v>
      </c>
      <c r="B37" s="10" t="s">
        <v>170</v>
      </c>
      <c r="C37" s="8" t="s">
        <v>171</v>
      </c>
      <c r="D37" s="8"/>
      <c r="E37" s="10" t="s">
        <v>101</v>
      </c>
      <c r="F37" s="70" t="n">
        <v>1</v>
      </c>
      <c r="G37" s="70" t="n">
        <v>0</v>
      </c>
      <c r="H37" s="70" t="n">
        <f aca="false">ROUND(F37*AO37,2)</f>
        <v>0</v>
      </c>
      <c r="I37" s="70" t="n">
        <f aca="false">ROUND(F37*AP37,2)</f>
        <v>0</v>
      </c>
      <c r="J37" s="70" t="n">
        <f aca="false">ROUND(F37*G37,2)</f>
        <v>0</v>
      </c>
      <c r="K37" s="71" t="s">
        <v>102</v>
      </c>
      <c r="Z37" s="70" t="n">
        <f aca="false">ROUND(IF(AQ37="5",BJ37,0),2)</f>
        <v>0</v>
      </c>
      <c r="AB37" s="70" t="n">
        <f aca="false">ROUND(IF(AQ37="1",BH37,0),2)</f>
        <v>0</v>
      </c>
      <c r="AC37" s="70" t="n">
        <f aca="false">ROUND(IF(AQ37="1",BI37,0),2)</f>
        <v>0</v>
      </c>
      <c r="AD37" s="70" t="n">
        <f aca="false">ROUND(IF(AQ37="7",BH37,0),2)</f>
        <v>0</v>
      </c>
      <c r="AE37" s="70" t="n">
        <f aca="false">ROUND(IF(AQ37="7",BI37,0),2)</f>
        <v>0</v>
      </c>
      <c r="AF37" s="70" t="n">
        <f aca="false">ROUND(IF(AQ37="2",BH37,0),2)</f>
        <v>0</v>
      </c>
      <c r="AG37" s="70" t="n">
        <f aca="false">ROUND(IF(AQ37="2",BI37,0),2)</f>
        <v>0</v>
      </c>
      <c r="AH37" s="70" t="n">
        <f aca="false">ROUND(IF(AQ37="0",BJ37,0),2)</f>
        <v>0</v>
      </c>
      <c r="AI37" s="55"/>
      <c r="AJ37" s="70" t="n">
        <f aca="false">IF(AN37=0,J37,0)</f>
        <v>0</v>
      </c>
      <c r="AK37" s="70" t="n">
        <f aca="false">IF(AN37=12,J37,0)</f>
        <v>0</v>
      </c>
      <c r="AL37" s="70" t="n">
        <f aca="false">IF(AN37=21,J37,0)</f>
        <v>0</v>
      </c>
      <c r="AN37" s="70" t="n">
        <v>21</v>
      </c>
      <c r="AO37" s="70" t="n">
        <f aca="false">G37*0</f>
        <v>0</v>
      </c>
      <c r="AP37" s="70" t="n">
        <f aca="false">G37*(1-0)</f>
        <v>0</v>
      </c>
      <c r="AQ37" s="72" t="s">
        <v>103</v>
      </c>
      <c r="AV37" s="70" t="n">
        <f aca="false">ROUND(AW37+AX37,2)</f>
        <v>0</v>
      </c>
      <c r="AW37" s="70" t="n">
        <f aca="false">ROUND(F37*AO37,2)</f>
        <v>0</v>
      </c>
      <c r="AX37" s="70" t="n">
        <f aca="false">ROUND(F37*AP37,2)</f>
        <v>0</v>
      </c>
      <c r="AY37" s="72" t="s">
        <v>142</v>
      </c>
      <c r="AZ37" s="72" t="s">
        <v>124</v>
      </c>
      <c r="BA37" s="55" t="s">
        <v>105</v>
      </c>
      <c r="BC37" s="70" t="n">
        <f aca="false">AW37+AX37</f>
        <v>0</v>
      </c>
      <c r="BD37" s="70" t="n">
        <f aca="false">G37/(100-BE37)*100</f>
        <v>0</v>
      </c>
      <c r="BE37" s="70" t="n">
        <v>0</v>
      </c>
      <c r="BF37" s="70" t="n">
        <f aca="false">37</f>
        <v>37</v>
      </c>
      <c r="BH37" s="70" t="n">
        <f aca="false">F37*AO37</f>
        <v>0</v>
      </c>
      <c r="BI37" s="70" t="n">
        <f aca="false">F37*AP37</f>
        <v>0</v>
      </c>
      <c r="BJ37" s="70" t="n">
        <f aca="false">F37*G37</f>
        <v>0</v>
      </c>
      <c r="BK37" s="72" t="s">
        <v>106</v>
      </c>
      <c r="BL37" s="70"/>
      <c r="BW37" s="70" t="n">
        <v>21</v>
      </c>
      <c r="BX37" s="8" t="s">
        <v>171</v>
      </c>
    </row>
    <row r="38" customFormat="false" ht="15" hidden="false" customHeight="true" outlineLevel="0" collapsed="false">
      <c r="A38" s="69" t="s">
        <v>172</v>
      </c>
      <c r="B38" s="10" t="s">
        <v>173</v>
      </c>
      <c r="C38" s="8" t="s">
        <v>174</v>
      </c>
      <c r="D38" s="8"/>
      <c r="E38" s="10" t="s">
        <v>101</v>
      </c>
      <c r="F38" s="70" t="n">
        <v>3</v>
      </c>
      <c r="G38" s="70" t="n">
        <v>0</v>
      </c>
      <c r="H38" s="70" t="n">
        <f aca="false">ROUND(F38*AO38,2)</f>
        <v>0</v>
      </c>
      <c r="I38" s="70" t="n">
        <f aca="false">ROUND(F38*AP38,2)</f>
        <v>0</v>
      </c>
      <c r="J38" s="70" t="n">
        <f aca="false">ROUND(F38*G38,2)</f>
        <v>0</v>
      </c>
      <c r="K38" s="71" t="s">
        <v>102</v>
      </c>
      <c r="Z38" s="70" t="n">
        <f aca="false">ROUND(IF(AQ38="5",BJ38,0),2)</f>
        <v>0</v>
      </c>
      <c r="AB38" s="70" t="n">
        <f aca="false">ROUND(IF(AQ38="1",BH38,0),2)</f>
        <v>0</v>
      </c>
      <c r="AC38" s="70" t="n">
        <f aca="false">ROUND(IF(AQ38="1",BI38,0),2)</f>
        <v>0</v>
      </c>
      <c r="AD38" s="70" t="n">
        <f aca="false">ROUND(IF(AQ38="7",BH38,0),2)</f>
        <v>0</v>
      </c>
      <c r="AE38" s="70" t="n">
        <f aca="false">ROUND(IF(AQ38="7",BI38,0),2)</f>
        <v>0</v>
      </c>
      <c r="AF38" s="70" t="n">
        <f aca="false">ROUND(IF(AQ38="2",BH38,0),2)</f>
        <v>0</v>
      </c>
      <c r="AG38" s="70" t="n">
        <f aca="false">ROUND(IF(AQ38="2",BI38,0),2)</f>
        <v>0</v>
      </c>
      <c r="AH38" s="70" t="n">
        <f aca="false">ROUND(IF(AQ38="0",BJ38,0),2)</f>
        <v>0</v>
      </c>
      <c r="AI38" s="55"/>
      <c r="AJ38" s="70" t="n">
        <f aca="false">IF(AN38=0,J38,0)</f>
        <v>0</v>
      </c>
      <c r="AK38" s="70" t="n">
        <f aca="false">IF(AN38=12,J38,0)</f>
        <v>0</v>
      </c>
      <c r="AL38" s="70" t="n">
        <f aca="false">IF(AN38=21,J38,0)</f>
        <v>0</v>
      </c>
      <c r="AN38" s="70" t="n">
        <v>21</v>
      </c>
      <c r="AO38" s="70" t="n">
        <f aca="false">G38*0</f>
        <v>0</v>
      </c>
      <c r="AP38" s="70" t="n">
        <f aca="false">G38*(1-0)</f>
        <v>0</v>
      </c>
      <c r="AQ38" s="72" t="s">
        <v>103</v>
      </c>
      <c r="AV38" s="70" t="n">
        <f aca="false">ROUND(AW38+AX38,2)</f>
        <v>0</v>
      </c>
      <c r="AW38" s="70" t="n">
        <f aca="false">ROUND(F38*AO38,2)</f>
        <v>0</v>
      </c>
      <c r="AX38" s="70" t="n">
        <f aca="false">ROUND(F38*AP38,2)</f>
        <v>0</v>
      </c>
      <c r="AY38" s="72" t="s">
        <v>142</v>
      </c>
      <c r="AZ38" s="72" t="s">
        <v>124</v>
      </c>
      <c r="BA38" s="55" t="s">
        <v>105</v>
      </c>
      <c r="BC38" s="70" t="n">
        <f aca="false">AW38+AX38</f>
        <v>0</v>
      </c>
      <c r="BD38" s="70" t="n">
        <f aca="false">G38/(100-BE38)*100</f>
        <v>0</v>
      </c>
      <c r="BE38" s="70" t="n">
        <v>0</v>
      </c>
      <c r="BF38" s="70" t="n">
        <f aca="false">38</f>
        <v>38</v>
      </c>
      <c r="BH38" s="70" t="n">
        <f aca="false">F38*AO38</f>
        <v>0</v>
      </c>
      <c r="BI38" s="70" t="n">
        <f aca="false">F38*AP38</f>
        <v>0</v>
      </c>
      <c r="BJ38" s="70" t="n">
        <f aca="false">F38*G38</f>
        <v>0</v>
      </c>
      <c r="BK38" s="72" t="s">
        <v>106</v>
      </c>
      <c r="BL38" s="70"/>
      <c r="BW38" s="70" t="n">
        <v>21</v>
      </c>
      <c r="BX38" s="8" t="s">
        <v>174</v>
      </c>
    </row>
    <row r="39" customFormat="false" ht="15" hidden="false" customHeight="true" outlineLevel="0" collapsed="false">
      <c r="A39" s="69" t="s">
        <v>175</v>
      </c>
      <c r="B39" s="10" t="s">
        <v>176</v>
      </c>
      <c r="C39" s="8" t="s">
        <v>177</v>
      </c>
      <c r="D39" s="8"/>
      <c r="E39" s="10" t="s">
        <v>101</v>
      </c>
      <c r="F39" s="70" t="n">
        <v>1</v>
      </c>
      <c r="G39" s="70" t="n">
        <v>0</v>
      </c>
      <c r="H39" s="70" t="n">
        <f aca="false">ROUND(F39*AO39,2)</f>
        <v>0</v>
      </c>
      <c r="I39" s="70" t="n">
        <f aca="false">ROUND(F39*AP39,2)</f>
        <v>0</v>
      </c>
      <c r="J39" s="70" t="n">
        <f aca="false">ROUND(F39*G39,2)</f>
        <v>0</v>
      </c>
      <c r="K39" s="71" t="s">
        <v>102</v>
      </c>
      <c r="Z39" s="70" t="n">
        <f aca="false">ROUND(IF(AQ39="5",BJ39,0),2)</f>
        <v>0</v>
      </c>
      <c r="AB39" s="70" t="n">
        <f aca="false">ROUND(IF(AQ39="1",BH39,0),2)</f>
        <v>0</v>
      </c>
      <c r="AC39" s="70" t="n">
        <f aca="false">ROUND(IF(AQ39="1",BI39,0),2)</f>
        <v>0</v>
      </c>
      <c r="AD39" s="70" t="n">
        <f aca="false">ROUND(IF(AQ39="7",BH39,0),2)</f>
        <v>0</v>
      </c>
      <c r="AE39" s="70" t="n">
        <f aca="false">ROUND(IF(AQ39="7",BI39,0),2)</f>
        <v>0</v>
      </c>
      <c r="AF39" s="70" t="n">
        <f aca="false">ROUND(IF(AQ39="2",BH39,0),2)</f>
        <v>0</v>
      </c>
      <c r="AG39" s="70" t="n">
        <f aca="false">ROUND(IF(AQ39="2",BI39,0),2)</f>
        <v>0</v>
      </c>
      <c r="AH39" s="70" t="n">
        <f aca="false">ROUND(IF(AQ39="0",BJ39,0),2)</f>
        <v>0</v>
      </c>
      <c r="AI39" s="55"/>
      <c r="AJ39" s="70" t="n">
        <f aca="false">IF(AN39=0,J39,0)</f>
        <v>0</v>
      </c>
      <c r="AK39" s="70" t="n">
        <f aca="false">IF(AN39=12,J39,0)</f>
        <v>0</v>
      </c>
      <c r="AL39" s="70" t="n">
        <f aca="false">IF(AN39=21,J39,0)</f>
        <v>0</v>
      </c>
      <c r="AN39" s="70" t="n">
        <v>21</v>
      </c>
      <c r="AO39" s="70" t="n">
        <f aca="false">G39*0</f>
        <v>0</v>
      </c>
      <c r="AP39" s="70" t="n">
        <f aca="false">G39*(1-0)</f>
        <v>0</v>
      </c>
      <c r="AQ39" s="72" t="s">
        <v>103</v>
      </c>
      <c r="AV39" s="70" t="n">
        <f aca="false">ROUND(AW39+AX39,2)</f>
        <v>0</v>
      </c>
      <c r="AW39" s="70" t="n">
        <f aca="false">ROUND(F39*AO39,2)</f>
        <v>0</v>
      </c>
      <c r="AX39" s="70" t="n">
        <f aca="false">ROUND(F39*AP39,2)</f>
        <v>0</v>
      </c>
      <c r="AY39" s="72" t="s">
        <v>142</v>
      </c>
      <c r="AZ39" s="72" t="s">
        <v>124</v>
      </c>
      <c r="BA39" s="55" t="s">
        <v>105</v>
      </c>
      <c r="BC39" s="70" t="n">
        <f aca="false">AW39+AX39</f>
        <v>0</v>
      </c>
      <c r="BD39" s="70" t="n">
        <f aca="false">G39/(100-BE39)*100</f>
        <v>0</v>
      </c>
      <c r="BE39" s="70" t="n">
        <v>0</v>
      </c>
      <c r="BF39" s="70" t="n">
        <f aca="false">39</f>
        <v>39</v>
      </c>
      <c r="BH39" s="70" t="n">
        <f aca="false">F39*AO39</f>
        <v>0</v>
      </c>
      <c r="BI39" s="70" t="n">
        <f aca="false">F39*AP39</f>
        <v>0</v>
      </c>
      <c r="BJ39" s="70" t="n">
        <f aca="false">F39*G39</f>
        <v>0</v>
      </c>
      <c r="BK39" s="72" t="s">
        <v>106</v>
      </c>
      <c r="BL39" s="70"/>
      <c r="BW39" s="70" t="n">
        <v>21</v>
      </c>
      <c r="BX39" s="8" t="s">
        <v>177</v>
      </c>
    </row>
    <row r="40" customFormat="false" ht="15" hidden="false" customHeight="true" outlineLevel="0" collapsed="false">
      <c r="A40" s="69" t="s">
        <v>178</v>
      </c>
      <c r="B40" s="10" t="s">
        <v>179</v>
      </c>
      <c r="C40" s="8" t="s">
        <v>180</v>
      </c>
      <c r="D40" s="8"/>
      <c r="E40" s="10" t="s">
        <v>101</v>
      </c>
      <c r="F40" s="70" t="n">
        <v>1</v>
      </c>
      <c r="G40" s="70" t="n">
        <v>0</v>
      </c>
      <c r="H40" s="70" t="n">
        <f aca="false">ROUND(F40*AO40,2)</f>
        <v>0</v>
      </c>
      <c r="I40" s="70" t="n">
        <f aca="false">ROUND(F40*AP40,2)</f>
        <v>0</v>
      </c>
      <c r="J40" s="70" t="n">
        <f aca="false">ROUND(F40*G40,2)</f>
        <v>0</v>
      </c>
      <c r="K40" s="71" t="s">
        <v>102</v>
      </c>
      <c r="Z40" s="70" t="n">
        <f aca="false">ROUND(IF(AQ40="5",BJ40,0),2)</f>
        <v>0</v>
      </c>
      <c r="AB40" s="70" t="n">
        <f aca="false">ROUND(IF(AQ40="1",BH40,0),2)</f>
        <v>0</v>
      </c>
      <c r="AC40" s="70" t="n">
        <f aca="false">ROUND(IF(AQ40="1",BI40,0),2)</f>
        <v>0</v>
      </c>
      <c r="AD40" s="70" t="n">
        <f aca="false">ROUND(IF(AQ40="7",BH40,0),2)</f>
        <v>0</v>
      </c>
      <c r="AE40" s="70" t="n">
        <f aca="false">ROUND(IF(AQ40="7",BI40,0),2)</f>
        <v>0</v>
      </c>
      <c r="AF40" s="70" t="n">
        <f aca="false">ROUND(IF(AQ40="2",BH40,0),2)</f>
        <v>0</v>
      </c>
      <c r="AG40" s="70" t="n">
        <f aca="false">ROUND(IF(AQ40="2",BI40,0),2)</f>
        <v>0</v>
      </c>
      <c r="AH40" s="70" t="n">
        <f aca="false">ROUND(IF(AQ40="0",BJ40,0),2)</f>
        <v>0</v>
      </c>
      <c r="AI40" s="55"/>
      <c r="AJ40" s="70" t="n">
        <f aca="false">IF(AN40=0,J40,0)</f>
        <v>0</v>
      </c>
      <c r="AK40" s="70" t="n">
        <f aca="false">IF(AN40=12,J40,0)</f>
        <v>0</v>
      </c>
      <c r="AL40" s="70" t="n">
        <f aca="false">IF(AN40=21,J40,0)</f>
        <v>0</v>
      </c>
      <c r="AN40" s="70" t="n">
        <v>21</v>
      </c>
      <c r="AO40" s="70" t="n">
        <f aca="false">G40*0</f>
        <v>0</v>
      </c>
      <c r="AP40" s="70" t="n">
        <f aca="false">G40*(1-0)</f>
        <v>0</v>
      </c>
      <c r="AQ40" s="72" t="s">
        <v>103</v>
      </c>
      <c r="AV40" s="70" t="n">
        <f aca="false">ROUND(AW40+AX40,2)</f>
        <v>0</v>
      </c>
      <c r="AW40" s="70" t="n">
        <f aca="false">ROUND(F40*AO40,2)</f>
        <v>0</v>
      </c>
      <c r="AX40" s="70" t="n">
        <f aca="false">ROUND(F40*AP40,2)</f>
        <v>0</v>
      </c>
      <c r="AY40" s="72" t="s">
        <v>142</v>
      </c>
      <c r="AZ40" s="72" t="s">
        <v>124</v>
      </c>
      <c r="BA40" s="55" t="s">
        <v>105</v>
      </c>
      <c r="BC40" s="70" t="n">
        <f aca="false">AW40+AX40</f>
        <v>0</v>
      </c>
      <c r="BD40" s="70" t="n">
        <f aca="false">G40/(100-BE40)*100</f>
        <v>0</v>
      </c>
      <c r="BE40" s="70" t="n">
        <v>0</v>
      </c>
      <c r="BF40" s="70" t="n">
        <f aca="false">40</f>
        <v>40</v>
      </c>
      <c r="BH40" s="70" t="n">
        <f aca="false">F40*AO40</f>
        <v>0</v>
      </c>
      <c r="BI40" s="70" t="n">
        <f aca="false">F40*AP40</f>
        <v>0</v>
      </c>
      <c r="BJ40" s="70" t="n">
        <f aca="false">F40*G40</f>
        <v>0</v>
      </c>
      <c r="BK40" s="72" t="s">
        <v>106</v>
      </c>
      <c r="BL40" s="70"/>
      <c r="BW40" s="70" t="n">
        <v>21</v>
      </c>
      <c r="BX40" s="8" t="s">
        <v>180</v>
      </c>
    </row>
    <row r="41" customFormat="false" ht="15" hidden="false" customHeight="true" outlineLevel="0" collapsed="false">
      <c r="A41" s="69" t="s">
        <v>181</v>
      </c>
      <c r="B41" s="10" t="s">
        <v>99</v>
      </c>
      <c r="C41" s="8" t="s">
        <v>182</v>
      </c>
      <c r="D41" s="8"/>
      <c r="E41" s="10" t="s">
        <v>101</v>
      </c>
      <c r="F41" s="70" t="n">
        <v>22</v>
      </c>
      <c r="G41" s="70" t="n">
        <v>0</v>
      </c>
      <c r="H41" s="70" t="n">
        <f aca="false">ROUND(F41*AO41,2)</f>
        <v>0</v>
      </c>
      <c r="I41" s="70" t="n">
        <f aca="false">ROUND(F41*AP41,2)</f>
        <v>0</v>
      </c>
      <c r="J41" s="70" t="n">
        <f aca="false">ROUND(F41*G41,2)</f>
        <v>0</v>
      </c>
      <c r="K41" s="71" t="s">
        <v>102</v>
      </c>
      <c r="Z41" s="70" t="n">
        <f aca="false">ROUND(IF(AQ41="5",BJ41,0),2)</f>
        <v>0</v>
      </c>
      <c r="AB41" s="70" t="n">
        <f aca="false">ROUND(IF(AQ41="1",BH41,0),2)</f>
        <v>0</v>
      </c>
      <c r="AC41" s="70" t="n">
        <f aca="false">ROUND(IF(AQ41="1",BI41,0),2)</f>
        <v>0</v>
      </c>
      <c r="AD41" s="70" t="n">
        <f aca="false">ROUND(IF(AQ41="7",BH41,0),2)</f>
        <v>0</v>
      </c>
      <c r="AE41" s="70" t="n">
        <f aca="false">ROUND(IF(AQ41="7",BI41,0),2)</f>
        <v>0</v>
      </c>
      <c r="AF41" s="70" t="n">
        <f aca="false">ROUND(IF(AQ41="2",BH41,0),2)</f>
        <v>0</v>
      </c>
      <c r="AG41" s="70" t="n">
        <f aca="false">ROUND(IF(AQ41="2",BI41,0),2)</f>
        <v>0</v>
      </c>
      <c r="AH41" s="70" t="n">
        <f aca="false">ROUND(IF(AQ41="0",BJ41,0),2)</f>
        <v>0</v>
      </c>
      <c r="AI41" s="55"/>
      <c r="AJ41" s="70" t="n">
        <f aca="false">IF(AN41=0,J41,0)</f>
        <v>0</v>
      </c>
      <c r="AK41" s="70" t="n">
        <f aca="false">IF(AN41=12,J41,0)</f>
        <v>0</v>
      </c>
      <c r="AL41" s="70" t="n">
        <f aca="false">IF(AN41=21,J41,0)</f>
        <v>0</v>
      </c>
      <c r="AN41" s="70" t="n">
        <v>21</v>
      </c>
      <c r="AO41" s="70" t="n">
        <f aca="false">G41*0</f>
        <v>0</v>
      </c>
      <c r="AP41" s="70" t="n">
        <f aca="false">G41*(1-0)</f>
        <v>0</v>
      </c>
      <c r="AQ41" s="72" t="s">
        <v>103</v>
      </c>
      <c r="AV41" s="70" t="n">
        <f aca="false">ROUND(AW41+AX41,2)</f>
        <v>0</v>
      </c>
      <c r="AW41" s="70" t="n">
        <f aca="false">ROUND(F41*AO41,2)</f>
        <v>0</v>
      </c>
      <c r="AX41" s="70" t="n">
        <f aca="false">ROUND(F41*AP41,2)</f>
        <v>0</v>
      </c>
      <c r="AY41" s="72" t="s">
        <v>142</v>
      </c>
      <c r="AZ41" s="72" t="s">
        <v>124</v>
      </c>
      <c r="BA41" s="55" t="s">
        <v>105</v>
      </c>
      <c r="BC41" s="70" t="n">
        <f aca="false">AW41+AX41</f>
        <v>0</v>
      </c>
      <c r="BD41" s="70" t="n">
        <f aca="false">G41/(100-BE41)*100</f>
        <v>0</v>
      </c>
      <c r="BE41" s="70" t="n">
        <v>0</v>
      </c>
      <c r="BF41" s="70" t="n">
        <f aca="false">41</f>
        <v>41</v>
      </c>
      <c r="BH41" s="70" t="n">
        <f aca="false">F41*AO41</f>
        <v>0</v>
      </c>
      <c r="BI41" s="70" t="n">
        <f aca="false">F41*AP41</f>
        <v>0</v>
      </c>
      <c r="BJ41" s="70" t="n">
        <f aca="false">F41*G41</f>
        <v>0</v>
      </c>
      <c r="BK41" s="72" t="s">
        <v>106</v>
      </c>
      <c r="BL41" s="70"/>
      <c r="BW41" s="70" t="n">
        <v>21</v>
      </c>
      <c r="BX41" s="8" t="s">
        <v>182</v>
      </c>
    </row>
    <row r="42" customFormat="false" ht="15" hidden="false" customHeight="true" outlineLevel="0" collapsed="false">
      <c r="A42" s="69" t="s">
        <v>183</v>
      </c>
      <c r="B42" s="10" t="s">
        <v>184</v>
      </c>
      <c r="C42" s="8" t="s">
        <v>185</v>
      </c>
      <c r="D42" s="8"/>
      <c r="E42" s="10" t="s">
        <v>101</v>
      </c>
      <c r="F42" s="70" t="n">
        <v>4</v>
      </c>
      <c r="G42" s="70" t="n">
        <v>0</v>
      </c>
      <c r="H42" s="70" t="n">
        <f aca="false">ROUND(F42*AO42,2)</f>
        <v>0</v>
      </c>
      <c r="I42" s="70" t="n">
        <f aca="false">ROUND(F42*AP42,2)</f>
        <v>0</v>
      </c>
      <c r="J42" s="70" t="n">
        <f aca="false">ROUND(F42*G42,2)</f>
        <v>0</v>
      </c>
      <c r="K42" s="71" t="s">
        <v>102</v>
      </c>
      <c r="Z42" s="70" t="n">
        <f aca="false">ROUND(IF(AQ42="5",BJ42,0),2)</f>
        <v>0</v>
      </c>
      <c r="AB42" s="70" t="n">
        <f aca="false">ROUND(IF(AQ42="1",BH42,0),2)</f>
        <v>0</v>
      </c>
      <c r="AC42" s="70" t="n">
        <f aca="false">ROUND(IF(AQ42="1",BI42,0),2)</f>
        <v>0</v>
      </c>
      <c r="AD42" s="70" t="n">
        <f aca="false">ROUND(IF(AQ42="7",BH42,0),2)</f>
        <v>0</v>
      </c>
      <c r="AE42" s="70" t="n">
        <f aca="false">ROUND(IF(AQ42="7",BI42,0),2)</f>
        <v>0</v>
      </c>
      <c r="AF42" s="70" t="n">
        <f aca="false">ROUND(IF(AQ42="2",BH42,0),2)</f>
        <v>0</v>
      </c>
      <c r="AG42" s="70" t="n">
        <f aca="false">ROUND(IF(AQ42="2",BI42,0),2)</f>
        <v>0</v>
      </c>
      <c r="AH42" s="70" t="n">
        <f aca="false">ROUND(IF(AQ42="0",BJ42,0),2)</f>
        <v>0</v>
      </c>
      <c r="AI42" s="55"/>
      <c r="AJ42" s="70" t="n">
        <f aca="false">IF(AN42=0,J42,0)</f>
        <v>0</v>
      </c>
      <c r="AK42" s="70" t="n">
        <f aca="false">IF(AN42=12,J42,0)</f>
        <v>0</v>
      </c>
      <c r="AL42" s="70" t="n">
        <f aca="false">IF(AN42=21,J42,0)</f>
        <v>0</v>
      </c>
      <c r="AN42" s="70" t="n">
        <v>21</v>
      </c>
      <c r="AO42" s="70" t="n">
        <f aca="false">G42*0</f>
        <v>0</v>
      </c>
      <c r="AP42" s="70" t="n">
        <f aca="false">G42*(1-0)</f>
        <v>0</v>
      </c>
      <c r="AQ42" s="72" t="s">
        <v>103</v>
      </c>
      <c r="AV42" s="70" t="n">
        <f aca="false">ROUND(AW42+AX42,2)</f>
        <v>0</v>
      </c>
      <c r="AW42" s="70" t="n">
        <f aca="false">ROUND(F42*AO42,2)</f>
        <v>0</v>
      </c>
      <c r="AX42" s="70" t="n">
        <f aca="false">ROUND(F42*AP42,2)</f>
        <v>0</v>
      </c>
      <c r="AY42" s="72" t="s">
        <v>142</v>
      </c>
      <c r="AZ42" s="72" t="s">
        <v>124</v>
      </c>
      <c r="BA42" s="55" t="s">
        <v>105</v>
      </c>
      <c r="BC42" s="70" t="n">
        <f aca="false">AW42+AX42</f>
        <v>0</v>
      </c>
      <c r="BD42" s="70" t="n">
        <f aca="false">G42/(100-BE42)*100</f>
        <v>0</v>
      </c>
      <c r="BE42" s="70" t="n">
        <v>0</v>
      </c>
      <c r="BF42" s="70" t="n">
        <f aca="false">42</f>
        <v>42</v>
      </c>
      <c r="BH42" s="70" t="n">
        <f aca="false">F42*AO42</f>
        <v>0</v>
      </c>
      <c r="BI42" s="70" t="n">
        <f aca="false">F42*AP42</f>
        <v>0</v>
      </c>
      <c r="BJ42" s="70" t="n">
        <f aca="false">F42*G42</f>
        <v>0</v>
      </c>
      <c r="BK42" s="72" t="s">
        <v>106</v>
      </c>
      <c r="BL42" s="70"/>
      <c r="BW42" s="70" t="n">
        <v>21</v>
      </c>
      <c r="BX42" s="8" t="s">
        <v>185</v>
      </c>
    </row>
    <row r="43" customFormat="false" ht="15" hidden="false" customHeight="true" outlineLevel="0" collapsed="false">
      <c r="A43" s="69" t="s">
        <v>186</v>
      </c>
      <c r="B43" s="10" t="s">
        <v>187</v>
      </c>
      <c r="C43" s="8" t="s">
        <v>188</v>
      </c>
      <c r="D43" s="8"/>
      <c r="E43" s="10" t="s">
        <v>101</v>
      </c>
      <c r="F43" s="70" t="n">
        <v>1</v>
      </c>
      <c r="G43" s="70" t="n">
        <v>0</v>
      </c>
      <c r="H43" s="70" t="n">
        <f aca="false">ROUND(F43*AO43,2)</f>
        <v>0</v>
      </c>
      <c r="I43" s="70" t="n">
        <f aca="false">ROUND(F43*AP43,2)</f>
        <v>0</v>
      </c>
      <c r="J43" s="70" t="n">
        <f aca="false">ROUND(F43*G43,2)</f>
        <v>0</v>
      </c>
      <c r="K43" s="71" t="s">
        <v>102</v>
      </c>
      <c r="Z43" s="70" t="n">
        <f aca="false">ROUND(IF(AQ43="5",BJ43,0),2)</f>
        <v>0</v>
      </c>
      <c r="AB43" s="70" t="n">
        <f aca="false">ROUND(IF(AQ43="1",BH43,0),2)</f>
        <v>0</v>
      </c>
      <c r="AC43" s="70" t="n">
        <f aca="false">ROUND(IF(AQ43="1",BI43,0),2)</f>
        <v>0</v>
      </c>
      <c r="AD43" s="70" t="n">
        <f aca="false">ROUND(IF(AQ43="7",BH43,0),2)</f>
        <v>0</v>
      </c>
      <c r="AE43" s="70" t="n">
        <f aca="false">ROUND(IF(AQ43="7",BI43,0),2)</f>
        <v>0</v>
      </c>
      <c r="AF43" s="70" t="n">
        <f aca="false">ROUND(IF(AQ43="2",BH43,0),2)</f>
        <v>0</v>
      </c>
      <c r="AG43" s="70" t="n">
        <f aca="false">ROUND(IF(AQ43="2",BI43,0),2)</f>
        <v>0</v>
      </c>
      <c r="AH43" s="70" t="n">
        <f aca="false">ROUND(IF(AQ43="0",BJ43,0),2)</f>
        <v>0</v>
      </c>
      <c r="AI43" s="55"/>
      <c r="AJ43" s="70" t="n">
        <f aca="false">IF(AN43=0,J43,0)</f>
        <v>0</v>
      </c>
      <c r="AK43" s="70" t="n">
        <f aca="false">IF(AN43=12,J43,0)</f>
        <v>0</v>
      </c>
      <c r="AL43" s="70" t="n">
        <f aca="false">IF(AN43=21,J43,0)</f>
        <v>0</v>
      </c>
      <c r="AN43" s="70" t="n">
        <v>21</v>
      </c>
      <c r="AO43" s="70" t="n">
        <f aca="false">G43*0</f>
        <v>0</v>
      </c>
      <c r="AP43" s="70" t="n">
        <f aca="false">G43*(1-0)</f>
        <v>0</v>
      </c>
      <c r="AQ43" s="72" t="s">
        <v>103</v>
      </c>
      <c r="AV43" s="70" t="n">
        <f aca="false">ROUND(AW43+AX43,2)</f>
        <v>0</v>
      </c>
      <c r="AW43" s="70" t="n">
        <f aca="false">ROUND(F43*AO43,2)</f>
        <v>0</v>
      </c>
      <c r="AX43" s="70" t="n">
        <f aca="false">ROUND(F43*AP43,2)</f>
        <v>0</v>
      </c>
      <c r="AY43" s="72" t="s">
        <v>142</v>
      </c>
      <c r="AZ43" s="72" t="s">
        <v>124</v>
      </c>
      <c r="BA43" s="55" t="s">
        <v>105</v>
      </c>
      <c r="BC43" s="70" t="n">
        <f aca="false">AW43+AX43</f>
        <v>0</v>
      </c>
      <c r="BD43" s="70" t="n">
        <f aca="false">G43/(100-BE43)*100</f>
        <v>0</v>
      </c>
      <c r="BE43" s="70" t="n">
        <v>0</v>
      </c>
      <c r="BF43" s="70" t="n">
        <f aca="false">43</f>
        <v>43</v>
      </c>
      <c r="BH43" s="70" t="n">
        <f aca="false">F43*AO43</f>
        <v>0</v>
      </c>
      <c r="BI43" s="70" t="n">
        <f aca="false">F43*AP43</f>
        <v>0</v>
      </c>
      <c r="BJ43" s="70" t="n">
        <f aca="false">F43*G43</f>
        <v>0</v>
      </c>
      <c r="BK43" s="72" t="s">
        <v>106</v>
      </c>
      <c r="BL43" s="70"/>
      <c r="BW43" s="70" t="n">
        <v>21</v>
      </c>
      <c r="BX43" s="8" t="s">
        <v>188</v>
      </c>
    </row>
    <row r="44" customFormat="false" ht="15" hidden="false" customHeight="true" outlineLevel="0" collapsed="false">
      <c r="A44" s="69" t="s">
        <v>189</v>
      </c>
      <c r="B44" s="10" t="s">
        <v>190</v>
      </c>
      <c r="C44" s="8" t="s">
        <v>191</v>
      </c>
      <c r="D44" s="8"/>
      <c r="E44" s="10" t="s">
        <v>101</v>
      </c>
      <c r="F44" s="70" t="n">
        <v>1</v>
      </c>
      <c r="G44" s="70" t="n">
        <v>0</v>
      </c>
      <c r="H44" s="70" t="n">
        <f aca="false">ROUND(F44*AO44,2)</f>
        <v>0</v>
      </c>
      <c r="I44" s="70" t="n">
        <f aca="false">ROUND(F44*AP44,2)</f>
        <v>0</v>
      </c>
      <c r="J44" s="70" t="n">
        <f aca="false">ROUND(F44*G44,2)</f>
        <v>0</v>
      </c>
      <c r="K44" s="71" t="s">
        <v>102</v>
      </c>
      <c r="Z44" s="70" t="n">
        <f aca="false">ROUND(IF(AQ44="5",BJ44,0),2)</f>
        <v>0</v>
      </c>
      <c r="AB44" s="70" t="n">
        <f aca="false">ROUND(IF(AQ44="1",BH44,0),2)</f>
        <v>0</v>
      </c>
      <c r="AC44" s="70" t="n">
        <f aca="false">ROUND(IF(AQ44="1",BI44,0),2)</f>
        <v>0</v>
      </c>
      <c r="AD44" s="70" t="n">
        <f aca="false">ROUND(IF(AQ44="7",BH44,0),2)</f>
        <v>0</v>
      </c>
      <c r="AE44" s="70" t="n">
        <f aca="false">ROUND(IF(AQ44="7",BI44,0),2)</f>
        <v>0</v>
      </c>
      <c r="AF44" s="70" t="n">
        <f aca="false">ROUND(IF(AQ44="2",BH44,0),2)</f>
        <v>0</v>
      </c>
      <c r="AG44" s="70" t="n">
        <f aca="false">ROUND(IF(AQ44="2",BI44,0),2)</f>
        <v>0</v>
      </c>
      <c r="AH44" s="70" t="n">
        <f aca="false">ROUND(IF(AQ44="0",BJ44,0),2)</f>
        <v>0</v>
      </c>
      <c r="AI44" s="55"/>
      <c r="AJ44" s="70" t="n">
        <f aca="false">IF(AN44=0,J44,0)</f>
        <v>0</v>
      </c>
      <c r="AK44" s="70" t="n">
        <f aca="false">IF(AN44=12,J44,0)</f>
        <v>0</v>
      </c>
      <c r="AL44" s="70" t="n">
        <f aca="false">IF(AN44=21,J44,0)</f>
        <v>0</v>
      </c>
      <c r="AN44" s="70" t="n">
        <v>21</v>
      </c>
      <c r="AO44" s="70" t="n">
        <f aca="false">G44*0</f>
        <v>0</v>
      </c>
      <c r="AP44" s="70" t="n">
        <f aca="false">G44*(1-0)</f>
        <v>0</v>
      </c>
      <c r="AQ44" s="72" t="s">
        <v>103</v>
      </c>
      <c r="AV44" s="70" t="n">
        <f aca="false">ROUND(AW44+AX44,2)</f>
        <v>0</v>
      </c>
      <c r="AW44" s="70" t="n">
        <f aca="false">ROUND(F44*AO44,2)</f>
        <v>0</v>
      </c>
      <c r="AX44" s="70" t="n">
        <f aca="false">ROUND(F44*AP44,2)</f>
        <v>0</v>
      </c>
      <c r="AY44" s="72" t="s">
        <v>142</v>
      </c>
      <c r="AZ44" s="72" t="s">
        <v>124</v>
      </c>
      <c r="BA44" s="55" t="s">
        <v>105</v>
      </c>
      <c r="BC44" s="70" t="n">
        <f aca="false">AW44+AX44</f>
        <v>0</v>
      </c>
      <c r="BD44" s="70" t="n">
        <f aca="false">G44/(100-BE44)*100</f>
        <v>0</v>
      </c>
      <c r="BE44" s="70" t="n">
        <v>0</v>
      </c>
      <c r="BF44" s="70" t="n">
        <f aca="false">44</f>
        <v>44</v>
      </c>
      <c r="BH44" s="70" t="n">
        <f aca="false">F44*AO44</f>
        <v>0</v>
      </c>
      <c r="BI44" s="70" t="n">
        <f aca="false">F44*AP44</f>
        <v>0</v>
      </c>
      <c r="BJ44" s="70" t="n">
        <f aca="false">F44*G44</f>
        <v>0</v>
      </c>
      <c r="BK44" s="72" t="s">
        <v>106</v>
      </c>
      <c r="BL44" s="70"/>
      <c r="BW44" s="70" t="n">
        <v>21</v>
      </c>
      <c r="BX44" s="8" t="s">
        <v>191</v>
      </c>
    </row>
    <row r="45" customFormat="false" ht="15" hidden="false" customHeight="true" outlineLevel="0" collapsed="false">
      <c r="A45" s="69" t="s">
        <v>192</v>
      </c>
      <c r="B45" s="10" t="s">
        <v>193</v>
      </c>
      <c r="C45" s="8" t="s">
        <v>194</v>
      </c>
      <c r="D45" s="8"/>
      <c r="E45" s="10" t="s">
        <v>195</v>
      </c>
      <c r="F45" s="70" t="n">
        <v>5</v>
      </c>
      <c r="G45" s="70" t="n">
        <v>0</v>
      </c>
      <c r="H45" s="70" t="n">
        <f aca="false">ROUND(F45*AO45,2)</f>
        <v>0</v>
      </c>
      <c r="I45" s="70" t="n">
        <f aca="false">ROUND(F45*AP45,2)</f>
        <v>0</v>
      </c>
      <c r="J45" s="70" t="n">
        <f aca="false">ROUND(F45*G45,2)</f>
        <v>0</v>
      </c>
      <c r="K45" s="71" t="s">
        <v>102</v>
      </c>
      <c r="Z45" s="70" t="n">
        <f aca="false">ROUND(IF(AQ45="5",BJ45,0),2)</f>
        <v>0</v>
      </c>
      <c r="AB45" s="70" t="n">
        <f aca="false">ROUND(IF(AQ45="1",BH45,0),2)</f>
        <v>0</v>
      </c>
      <c r="AC45" s="70" t="n">
        <f aca="false">ROUND(IF(AQ45="1",BI45,0),2)</f>
        <v>0</v>
      </c>
      <c r="AD45" s="70" t="n">
        <f aca="false">ROUND(IF(AQ45="7",BH45,0),2)</f>
        <v>0</v>
      </c>
      <c r="AE45" s="70" t="n">
        <f aca="false">ROUND(IF(AQ45="7",BI45,0),2)</f>
        <v>0</v>
      </c>
      <c r="AF45" s="70" t="n">
        <f aca="false">ROUND(IF(AQ45="2",BH45,0),2)</f>
        <v>0</v>
      </c>
      <c r="AG45" s="70" t="n">
        <f aca="false">ROUND(IF(AQ45="2",BI45,0),2)</f>
        <v>0</v>
      </c>
      <c r="AH45" s="70" t="n">
        <f aca="false">ROUND(IF(AQ45="0",BJ45,0),2)</f>
        <v>0</v>
      </c>
      <c r="AI45" s="55"/>
      <c r="AJ45" s="70" t="n">
        <f aca="false">IF(AN45=0,J45,0)</f>
        <v>0</v>
      </c>
      <c r="AK45" s="70" t="n">
        <f aca="false">IF(AN45=12,J45,0)</f>
        <v>0</v>
      </c>
      <c r="AL45" s="70" t="n">
        <f aca="false">IF(AN45=21,J45,0)</f>
        <v>0</v>
      </c>
      <c r="AN45" s="70" t="n">
        <v>21</v>
      </c>
      <c r="AO45" s="70" t="n">
        <f aca="false">G45*0</f>
        <v>0</v>
      </c>
      <c r="AP45" s="70" t="n">
        <f aca="false">G45*(1-0)</f>
        <v>0</v>
      </c>
      <c r="AQ45" s="72" t="s">
        <v>103</v>
      </c>
      <c r="AV45" s="70" t="n">
        <f aca="false">ROUND(AW45+AX45,2)</f>
        <v>0</v>
      </c>
      <c r="AW45" s="70" t="n">
        <f aca="false">ROUND(F45*AO45,2)</f>
        <v>0</v>
      </c>
      <c r="AX45" s="70" t="n">
        <f aca="false">ROUND(F45*AP45,2)</f>
        <v>0</v>
      </c>
      <c r="AY45" s="72" t="s">
        <v>142</v>
      </c>
      <c r="AZ45" s="72" t="s">
        <v>124</v>
      </c>
      <c r="BA45" s="55" t="s">
        <v>105</v>
      </c>
      <c r="BC45" s="70" t="n">
        <f aca="false">AW45+AX45</f>
        <v>0</v>
      </c>
      <c r="BD45" s="70" t="n">
        <f aca="false">G45/(100-BE45)*100</f>
        <v>0</v>
      </c>
      <c r="BE45" s="70" t="n">
        <v>0</v>
      </c>
      <c r="BF45" s="70" t="n">
        <f aca="false">45</f>
        <v>45</v>
      </c>
      <c r="BH45" s="70" t="n">
        <f aca="false">F45*AO45</f>
        <v>0</v>
      </c>
      <c r="BI45" s="70" t="n">
        <f aca="false">F45*AP45</f>
        <v>0</v>
      </c>
      <c r="BJ45" s="70" t="n">
        <f aca="false">F45*G45</f>
        <v>0</v>
      </c>
      <c r="BK45" s="72" t="s">
        <v>106</v>
      </c>
      <c r="BL45" s="70"/>
      <c r="BW45" s="70" t="n">
        <v>21</v>
      </c>
      <c r="BX45" s="8" t="s">
        <v>194</v>
      </c>
    </row>
    <row r="46" customFormat="false" ht="15" hidden="false" customHeight="true" outlineLevel="0" collapsed="false">
      <c r="A46" s="69" t="s">
        <v>196</v>
      </c>
      <c r="B46" s="10" t="s">
        <v>197</v>
      </c>
      <c r="C46" s="8" t="s">
        <v>198</v>
      </c>
      <c r="D46" s="8"/>
      <c r="E46" s="10" t="s">
        <v>195</v>
      </c>
      <c r="F46" s="70" t="n">
        <v>20</v>
      </c>
      <c r="G46" s="70" t="n">
        <v>0</v>
      </c>
      <c r="H46" s="70" t="n">
        <f aca="false">ROUND(F46*AO46,2)</f>
        <v>0</v>
      </c>
      <c r="I46" s="70" t="n">
        <f aca="false">ROUND(F46*AP46,2)</f>
        <v>0</v>
      </c>
      <c r="J46" s="70" t="n">
        <f aca="false">ROUND(F46*G46,2)</f>
        <v>0</v>
      </c>
      <c r="K46" s="71" t="s">
        <v>102</v>
      </c>
      <c r="Z46" s="70" t="n">
        <f aca="false">ROUND(IF(AQ46="5",BJ46,0),2)</f>
        <v>0</v>
      </c>
      <c r="AB46" s="70" t="n">
        <f aca="false">ROUND(IF(AQ46="1",BH46,0),2)</f>
        <v>0</v>
      </c>
      <c r="AC46" s="70" t="n">
        <f aca="false">ROUND(IF(AQ46="1",BI46,0),2)</f>
        <v>0</v>
      </c>
      <c r="AD46" s="70" t="n">
        <f aca="false">ROUND(IF(AQ46="7",BH46,0),2)</f>
        <v>0</v>
      </c>
      <c r="AE46" s="70" t="n">
        <f aca="false">ROUND(IF(AQ46="7",BI46,0),2)</f>
        <v>0</v>
      </c>
      <c r="AF46" s="70" t="n">
        <f aca="false">ROUND(IF(AQ46="2",BH46,0),2)</f>
        <v>0</v>
      </c>
      <c r="AG46" s="70" t="n">
        <f aca="false">ROUND(IF(AQ46="2",BI46,0),2)</f>
        <v>0</v>
      </c>
      <c r="AH46" s="70" t="n">
        <f aca="false">ROUND(IF(AQ46="0",BJ46,0),2)</f>
        <v>0</v>
      </c>
      <c r="AI46" s="55"/>
      <c r="AJ46" s="70" t="n">
        <f aca="false">IF(AN46=0,J46,0)</f>
        <v>0</v>
      </c>
      <c r="AK46" s="70" t="n">
        <f aca="false">IF(AN46=12,J46,0)</f>
        <v>0</v>
      </c>
      <c r="AL46" s="70" t="n">
        <f aca="false">IF(AN46=21,J46,0)</f>
        <v>0</v>
      </c>
      <c r="AN46" s="70" t="n">
        <v>21</v>
      </c>
      <c r="AO46" s="70" t="n">
        <f aca="false">G46*0</f>
        <v>0</v>
      </c>
      <c r="AP46" s="70" t="n">
        <f aca="false">G46*(1-0)</f>
        <v>0</v>
      </c>
      <c r="AQ46" s="72" t="s">
        <v>103</v>
      </c>
      <c r="AV46" s="70" t="n">
        <f aca="false">ROUND(AW46+AX46,2)</f>
        <v>0</v>
      </c>
      <c r="AW46" s="70" t="n">
        <f aca="false">ROUND(F46*AO46,2)</f>
        <v>0</v>
      </c>
      <c r="AX46" s="70" t="n">
        <f aca="false">ROUND(F46*AP46,2)</f>
        <v>0</v>
      </c>
      <c r="AY46" s="72" t="s">
        <v>142</v>
      </c>
      <c r="AZ46" s="72" t="s">
        <v>124</v>
      </c>
      <c r="BA46" s="55" t="s">
        <v>105</v>
      </c>
      <c r="BC46" s="70" t="n">
        <f aca="false">AW46+AX46</f>
        <v>0</v>
      </c>
      <c r="BD46" s="70" t="n">
        <f aca="false">G46/(100-BE46)*100</f>
        <v>0</v>
      </c>
      <c r="BE46" s="70" t="n">
        <v>0</v>
      </c>
      <c r="BF46" s="70" t="n">
        <f aca="false">46</f>
        <v>46</v>
      </c>
      <c r="BH46" s="70" t="n">
        <f aca="false">F46*AO46</f>
        <v>0</v>
      </c>
      <c r="BI46" s="70" t="n">
        <f aca="false">F46*AP46</f>
        <v>0</v>
      </c>
      <c r="BJ46" s="70" t="n">
        <f aca="false">F46*G46</f>
        <v>0</v>
      </c>
      <c r="BK46" s="72" t="s">
        <v>106</v>
      </c>
      <c r="BL46" s="70"/>
      <c r="BW46" s="70" t="n">
        <v>21</v>
      </c>
      <c r="BX46" s="8" t="s">
        <v>198</v>
      </c>
    </row>
    <row r="47" customFormat="false" ht="15" hidden="false" customHeight="true" outlineLevel="0" collapsed="false">
      <c r="A47" s="69" t="s">
        <v>199</v>
      </c>
      <c r="B47" s="10" t="s">
        <v>200</v>
      </c>
      <c r="C47" s="8" t="s">
        <v>201</v>
      </c>
      <c r="D47" s="8"/>
      <c r="E47" s="10" t="s">
        <v>195</v>
      </c>
      <c r="F47" s="70" t="n">
        <v>70</v>
      </c>
      <c r="G47" s="70" t="n">
        <v>0</v>
      </c>
      <c r="H47" s="70" t="n">
        <f aca="false">ROUND(F47*AO47,2)</f>
        <v>0</v>
      </c>
      <c r="I47" s="70" t="n">
        <f aca="false">ROUND(F47*AP47,2)</f>
        <v>0</v>
      </c>
      <c r="J47" s="70" t="n">
        <f aca="false">ROUND(F47*G47,2)</f>
        <v>0</v>
      </c>
      <c r="K47" s="71" t="s">
        <v>102</v>
      </c>
      <c r="Z47" s="70" t="n">
        <f aca="false">ROUND(IF(AQ47="5",BJ47,0),2)</f>
        <v>0</v>
      </c>
      <c r="AB47" s="70" t="n">
        <f aca="false">ROUND(IF(AQ47="1",BH47,0),2)</f>
        <v>0</v>
      </c>
      <c r="AC47" s="70" t="n">
        <f aca="false">ROUND(IF(AQ47="1",BI47,0),2)</f>
        <v>0</v>
      </c>
      <c r="AD47" s="70" t="n">
        <f aca="false">ROUND(IF(AQ47="7",BH47,0),2)</f>
        <v>0</v>
      </c>
      <c r="AE47" s="70" t="n">
        <f aca="false">ROUND(IF(AQ47="7",BI47,0),2)</f>
        <v>0</v>
      </c>
      <c r="AF47" s="70" t="n">
        <f aca="false">ROUND(IF(AQ47="2",BH47,0),2)</f>
        <v>0</v>
      </c>
      <c r="AG47" s="70" t="n">
        <f aca="false">ROUND(IF(AQ47="2",BI47,0),2)</f>
        <v>0</v>
      </c>
      <c r="AH47" s="70" t="n">
        <f aca="false">ROUND(IF(AQ47="0",BJ47,0),2)</f>
        <v>0</v>
      </c>
      <c r="AI47" s="55"/>
      <c r="AJ47" s="70" t="n">
        <f aca="false">IF(AN47=0,J47,0)</f>
        <v>0</v>
      </c>
      <c r="AK47" s="70" t="n">
        <f aca="false">IF(AN47=12,J47,0)</f>
        <v>0</v>
      </c>
      <c r="AL47" s="70" t="n">
        <f aca="false">IF(AN47=21,J47,0)</f>
        <v>0</v>
      </c>
      <c r="AN47" s="70" t="n">
        <v>21</v>
      </c>
      <c r="AO47" s="70" t="n">
        <f aca="false">G47*0</f>
        <v>0</v>
      </c>
      <c r="AP47" s="70" t="n">
        <f aca="false">G47*(1-0)</f>
        <v>0</v>
      </c>
      <c r="AQ47" s="72" t="s">
        <v>103</v>
      </c>
      <c r="AV47" s="70" t="n">
        <f aca="false">ROUND(AW47+AX47,2)</f>
        <v>0</v>
      </c>
      <c r="AW47" s="70" t="n">
        <f aca="false">ROUND(F47*AO47,2)</f>
        <v>0</v>
      </c>
      <c r="AX47" s="70" t="n">
        <f aca="false">ROUND(F47*AP47,2)</f>
        <v>0</v>
      </c>
      <c r="AY47" s="72" t="s">
        <v>142</v>
      </c>
      <c r="AZ47" s="72" t="s">
        <v>124</v>
      </c>
      <c r="BA47" s="55" t="s">
        <v>105</v>
      </c>
      <c r="BC47" s="70" t="n">
        <f aca="false">AW47+AX47</f>
        <v>0</v>
      </c>
      <c r="BD47" s="70" t="n">
        <f aca="false">G47/(100-BE47)*100</f>
        <v>0</v>
      </c>
      <c r="BE47" s="70" t="n">
        <v>0</v>
      </c>
      <c r="BF47" s="70" t="n">
        <f aca="false">47</f>
        <v>47</v>
      </c>
      <c r="BH47" s="70" t="n">
        <f aca="false">F47*AO47</f>
        <v>0</v>
      </c>
      <c r="BI47" s="70" t="n">
        <f aca="false">F47*AP47</f>
        <v>0</v>
      </c>
      <c r="BJ47" s="70" t="n">
        <f aca="false">F47*G47</f>
        <v>0</v>
      </c>
      <c r="BK47" s="72" t="s">
        <v>106</v>
      </c>
      <c r="BL47" s="70"/>
      <c r="BW47" s="70" t="n">
        <v>21</v>
      </c>
      <c r="BX47" s="8" t="s">
        <v>201</v>
      </c>
    </row>
    <row r="48" customFormat="false" ht="15" hidden="false" customHeight="true" outlineLevel="0" collapsed="false">
      <c r="A48" s="69" t="s">
        <v>202</v>
      </c>
      <c r="B48" s="10" t="s">
        <v>203</v>
      </c>
      <c r="C48" s="8" t="s">
        <v>204</v>
      </c>
      <c r="D48" s="8"/>
      <c r="E48" s="10" t="s">
        <v>195</v>
      </c>
      <c r="F48" s="70" t="n">
        <v>50</v>
      </c>
      <c r="G48" s="70" t="n">
        <v>0</v>
      </c>
      <c r="H48" s="70" t="n">
        <f aca="false">ROUND(F48*AO48,2)</f>
        <v>0</v>
      </c>
      <c r="I48" s="70" t="n">
        <f aca="false">ROUND(F48*AP48,2)</f>
        <v>0</v>
      </c>
      <c r="J48" s="70" t="n">
        <f aca="false">ROUND(F48*G48,2)</f>
        <v>0</v>
      </c>
      <c r="K48" s="71" t="s">
        <v>102</v>
      </c>
      <c r="Z48" s="70" t="n">
        <f aca="false">ROUND(IF(AQ48="5",BJ48,0),2)</f>
        <v>0</v>
      </c>
      <c r="AB48" s="70" t="n">
        <f aca="false">ROUND(IF(AQ48="1",BH48,0),2)</f>
        <v>0</v>
      </c>
      <c r="AC48" s="70" t="n">
        <f aca="false">ROUND(IF(AQ48="1",BI48,0),2)</f>
        <v>0</v>
      </c>
      <c r="AD48" s="70" t="n">
        <f aca="false">ROUND(IF(AQ48="7",BH48,0),2)</f>
        <v>0</v>
      </c>
      <c r="AE48" s="70" t="n">
        <f aca="false">ROUND(IF(AQ48="7",BI48,0),2)</f>
        <v>0</v>
      </c>
      <c r="AF48" s="70" t="n">
        <f aca="false">ROUND(IF(AQ48="2",BH48,0),2)</f>
        <v>0</v>
      </c>
      <c r="AG48" s="70" t="n">
        <f aca="false">ROUND(IF(AQ48="2",BI48,0),2)</f>
        <v>0</v>
      </c>
      <c r="AH48" s="70" t="n">
        <f aca="false">ROUND(IF(AQ48="0",BJ48,0),2)</f>
        <v>0</v>
      </c>
      <c r="AI48" s="55"/>
      <c r="AJ48" s="70" t="n">
        <f aca="false">IF(AN48=0,J48,0)</f>
        <v>0</v>
      </c>
      <c r="AK48" s="70" t="n">
        <f aca="false">IF(AN48=12,J48,0)</f>
        <v>0</v>
      </c>
      <c r="AL48" s="70" t="n">
        <f aca="false">IF(AN48=21,J48,0)</f>
        <v>0</v>
      </c>
      <c r="AN48" s="70" t="n">
        <v>21</v>
      </c>
      <c r="AO48" s="70" t="n">
        <f aca="false">G48*0</f>
        <v>0</v>
      </c>
      <c r="AP48" s="70" t="n">
        <f aca="false">G48*(1-0)</f>
        <v>0</v>
      </c>
      <c r="AQ48" s="72" t="s">
        <v>103</v>
      </c>
      <c r="AV48" s="70" t="n">
        <f aca="false">ROUND(AW48+AX48,2)</f>
        <v>0</v>
      </c>
      <c r="AW48" s="70" t="n">
        <f aca="false">ROUND(F48*AO48,2)</f>
        <v>0</v>
      </c>
      <c r="AX48" s="70" t="n">
        <f aca="false">ROUND(F48*AP48,2)</f>
        <v>0</v>
      </c>
      <c r="AY48" s="72" t="s">
        <v>142</v>
      </c>
      <c r="AZ48" s="72" t="s">
        <v>124</v>
      </c>
      <c r="BA48" s="55" t="s">
        <v>105</v>
      </c>
      <c r="BC48" s="70" t="n">
        <f aca="false">AW48+AX48</f>
        <v>0</v>
      </c>
      <c r="BD48" s="70" t="n">
        <f aca="false">G48/(100-BE48)*100</f>
        <v>0</v>
      </c>
      <c r="BE48" s="70" t="n">
        <v>0</v>
      </c>
      <c r="BF48" s="70" t="n">
        <f aca="false">48</f>
        <v>48</v>
      </c>
      <c r="BH48" s="70" t="n">
        <f aca="false">F48*AO48</f>
        <v>0</v>
      </c>
      <c r="BI48" s="70" t="n">
        <f aca="false">F48*AP48</f>
        <v>0</v>
      </c>
      <c r="BJ48" s="70" t="n">
        <f aca="false">F48*G48</f>
        <v>0</v>
      </c>
      <c r="BK48" s="72" t="s">
        <v>106</v>
      </c>
      <c r="BL48" s="70"/>
      <c r="BW48" s="70" t="n">
        <v>21</v>
      </c>
      <c r="BX48" s="8" t="s">
        <v>204</v>
      </c>
    </row>
    <row r="49" customFormat="false" ht="15" hidden="false" customHeight="true" outlineLevel="0" collapsed="false">
      <c r="A49" s="69" t="s">
        <v>205</v>
      </c>
      <c r="B49" s="10" t="s">
        <v>206</v>
      </c>
      <c r="C49" s="8" t="s">
        <v>207</v>
      </c>
      <c r="D49" s="8"/>
      <c r="E49" s="10" t="s">
        <v>195</v>
      </c>
      <c r="F49" s="70" t="n">
        <v>60</v>
      </c>
      <c r="G49" s="70" t="n">
        <v>0</v>
      </c>
      <c r="H49" s="70" t="n">
        <f aca="false">ROUND(F49*AO49,2)</f>
        <v>0</v>
      </c>
      <c r="I49" s="70" t="n">
        <f aca="false">ROUND(F49*AP49,2)</f>
        <v>0</v>
      </c>
      <c r="J49" s="70" t="n">
        <f aca="false">ROUND(F49*G49,2)</f>
        <v>0</v>
      </c>
      <c r="K49" s="71" t="s">
        <v>102</v>
      </c>
      <c r="Z49" s="70" t="n">
        <f aca="false">ROUND(IF(AQ49="5",BJ49,0),2)</f>
        <v>0</v>
      </c>
      <c r="AB49" s="70" t="n">
        <f aca="false">ROUND(IF(AQ49="1",BH49,0),2)</f>
        <v>0</v>
      </c>
      <c r="AC49" s="70" t="n">
        <f aca="false">ROUND(IF(AQ49="1",BI49,0),2)</f>
        <v>0</v>
      </c>
      <c r="AD49" s="70" t="n">
        <f aca="false">ROUND(IF(AQ49="7",BH49,0),2)</f>
        <v>0</v>
      </c>
      <c r="AE49" s="70" t="n">
        <f aca="false">ROUND(IF(AQ49="7",BI49,0),2)</f>
        <v>0</v>
      </c>
      <c r="AF49" s="70" t="n">
        <f aca="false">ROUND(IF(AQ49="2",BH49,0),2)</f>
        <v>0</v>
      </c>
      <c r="AG49" s="70" t="n">
        <f aca="false">ROUND(IF(AQ49="2",BI49,0),2)</f>
        <v>0</v>
      </c>
      <c r="AH49" s="70" t="n">
        <f aca="false">ROUND(IF(AQ49="0",BJ49,0),2)</f>
        <v>0</v>
      </c>
      <c r="AI49" s="55"/>
      <c r="AJ49" s="70" t="n">
        <f aca="false">IF(AN49=0,J49,0)</f>
        <v>0</v>
      </c>
      <c r="AK49" s="70" t="n">
        <f aca="false">IF(AN49=12,J49,0)</f>
        <v>0</v>
      </c>
      <c r="AL49" s="70" t="n">
        <f aca="false">IF(AN49=21,J49,0)</f>
        <v>0</v>
      </c>
      <c r="AN49" s="70" t="n">
        <v>21</v>
      </c>
      <c r="AO49" s="70" t="n">
        <f aca="false">G49*0</f>
        <v>0</v>
      </c>
      <c r="AP49" s="70" t="n">
        <f aca="false">G49*(1-0)</f>
        <v>0</v>
      </c>
      <c r="AQ49" s="72" t="s">
        <v>103</v>
      </c>
      <c r="AV49" s="70" t="n">
        <f aca="false">ROUND(AW49+AX49,2)</f>
        <v>0</v>
      </c>
      <c r="AW49" s="70" t="n">
        <f aca="false">ROUND(F49*AO49,2)</f>
        <v>0</v>
      </c>
      <c r="AX49" s="70" t="n">
        <f aca="false">ROUND(F49*AP49,2)</f>
        <v>0</v>
      </c>
      <c r="AY49" s="72" t="s">
        <v>142</v>
      </c>
      <c r="AZ49" s="72" t="s">
        <v>124</v>
      </c>
      <c r="BA49" s="55" t="s">
        <v>105</v>
      </c>
      <c r="BC49" s="70" t="n">
        <f aca="false">AW49+AX49</f>
        <v>0</v>
      </c>
      <c r="BD49" s="70" t="n">
        <f aca="false">G49/(100-BE49)*100</f>
        <v>0</v>
      </c>
      <c r="BE49" s="70" t="n">
        <v>0</v>
      </c>
      <c r="BF49" s="70" t="n">
        <f aca="false">49</f>
        <v>49</v>
      </c>
      <c r="BH49" s="70" t="n">
        <f aca="false">F49*AO49</f>
        <v>0</v>
      </c>
      <c r="BI49" s="70" t="n">
        <f aca="false">F49*AP49</f>
        <v>0</v>
      </c>
      <c r="BJ49" s="70" t="n">
        <f aca="false">F49*G49</f>
        <v>0</v>
      </c>
      <c r="BK49" s="72" t="s">
        <v>106</v>
      </c>
      <c r="BL49" s="70"/>
      <c r="BW49" s="70" t="n">
        <v>21</v>
      </c>
      <c r="BX49" s="8" t="s">
        <v>207</v>
      </c>
    </row>
    <row r="50" customFormat="false" ht="15" hidden="false" customHeight="true" outlineLevel="0" collapsed="false">
      <c r="A50" s="69" t="s">
        <v>208</v>
      </c>
      <c r="B50" s="10" t="s">
        <v>209</v>
      </c>
      <c r="C50" s="8" t="s">
        <v>210</v>
      </c>
      <c r="D50" s="8"/>
      <c r="E50" s="10" t="s">
        <v>101</v>
      </c>
      <c r="F50" s="70" t="n">
        <v>15</v>
      </c>
      <c r="G50" s="70" t="n">
        <v>0</v>
      </c>
      <c r="H50" s="70" t="n">
        <f aca="false">ROUND(F50*AO50,2)</f>
        <v>0</v>
      </c>
      <c r="I50" s="70" t="n">
        <f aca="false">ROUND(F50*AP50,2)</f>
        <v>0</v>
      </c>
      <c r="J50" s="70" t="n">
        <f aca="false">ROUND(F50*G50,2)</f>
        <v>0</v>
      </c>
      <c r="K50" s="71" t="s">
        <v>102</v>
      </c>
      <c r="Z50" s="70" t="n">
        <f aca="false">ROUND(IF(AQ50="5",BJ50,0),2)</f>
        <v>0</v>
      </c>
      <c r="AB50" s="70" t="n">
        <f aca="false">ROUND(IF(AQ50="1",BH50,0),2)</f>
        <v>0</v>
      </c>
      <c r="AC50" s="70" t="n">
        <f aca="false">ROUND(IF(AQ50="1",BI50,0),2)</f>
        <v>0</v>
      </c>
      <c r="AD50" s="70" t="n">
        <f aca="false">ROUND(IF(AQ50="7",BH50,0),2)</f>
        <v>0</v>
      </c>
      <c r="AE50" s="70" t="n">
        <f aca="false">ROUND(IF(AQ50="7",BI50,0),2)</f>
        <v>0</v>
      </c>
      <c r="AF50" s="70" t="n">
        <f aca="false">ROUND(IF(AQ50="2",BH50,0),2)</f>
        <v>0</v>
      </c>
      <c r="AG50" s="70" t="n">
        <f aca="false">ROUND(IF(AQ50="2",BI50,0),2)</f>
        <v>0</v>
      </c>
      <c r="AH50" s="70" t="n">
        <f aca="false">ROUND(IF(AQ50="0",BJ50,0),2)</f>
        <v>0</v>
      </c>
      <c r="AI50" s="55"/>
      <c r="AJ50" s="70" t="n">
        <f aca="false">IF(AN50=0,J50,0)</f>
        <v>0</v>
      </c>
      <c r="AK50" s="70" t="n">
        <f aca="false">IF(AN50=12,J50,0)</f>
        <v>0</v>
      </c>
      <c r="AL50" s="70" t="n">
        <f aca="false">IF(AN50=21,J50,0)</f>
        <v>0</v>
      </c>
      <c r="AN50" s="70" t="n">
        <v>21</v>
      </c>
      <c r="AO50" s="70" t="n">
        <f aca="false">G50*0</f>
        <v>0</v>
      </c>
      <c r="AP50" s="70" t="n">
        <f aca="false">G50*(1-0)</f>
        <v>0</v>
      </c>
      <c r="AQ50" s="72" t="s">
        <v>103</v>
      </c>
      <c r="AV50" s="70" t="n">
        <f aca="false">ROUND(AW50+AX50,2)</f>
        <v>0</v>
      </c>
      <c r="AW50" s="70" t="n">
        <f aca="false">ROUND(F50*AO50,2)</f>
        <v>0</v>
      </c>
      <c r="AX50" s="70" t="n">
        <f aca="false">ROUND(F50*AP50,2)</f>
        <v>0</v>
      </c>
      <c r="AY50" s="72" t="s">
        <v>142</v>
      </c>
      <c r="AZ50" s="72" t="s">
        <v>124</v>
      </c>
      <c r="BA50" s="55" t="s">
        <v>105</v>
      </c>
      <c r="BC50" s="70" t="n">
        <f aca="false">AW50+AX50</f>
        <v>0</v>
      </c>
      <c r="BD50" s="70" t="n">
        <f aca="false">G50/(100-BE50)*100</f>
        <v>0</v>
      </c>
      <c r="BE50" s="70" t="n">
        <v>0</v>
      </c>
      <c r="BF50" s="70" t="n">
        <f aca="false">50</f>
        <v>50</v>
      </c>
      <c r="BH50" s="70" t="n">
        <f aca="false">F50*AO50</f>
        <v>0</v>
      </c>
      <c r="BI50" s="70" t="n">
        <f aca="false">F50*AP50</f>
        <v>0</v>
      </c>
      <c r="BJ50" s="70" t="n">
        <f aca="false">F50*G50</f>
        <v>0</v>
      </c>
      <c r="BK50" s="72" t="s">
        <v>106</v>
      </c>
      <c r="BL50" s="70"/>
      <c r="BW50" s="70" t="n">
        <v>21</v>
      </c>
      <c r="BX50" s="8" t="s">
        <v>210</v>
      </c>
    </row>
    <row r="51" customFormat="false" ht="15" hidden="false" customHeight="true" outlineLevel="0" collapsed="false">
      <c r="A51" s="69" t="s">
        <v>211</v>
      </c>
      <c r="B51" s="10" t="s">
        <v>212</v>
      </c>
      <c r="C51" s="8" t="s">
        <v>213</v>
      </c>
      <c r="D51" s="8"/>
      <c r="E51" s="10" t="s">
        <v>101</v>
      </c>
      <c r="F51" s="70" t="n">
        <v>36</v>
      </c>
      <c r="G51" s="70" t="n">
        <v>0</v>
      </c>
      <c r="H51" s="70" t="n">
        <f aca="false">ROUND(F51*AO51,2)</f>
        <v>0</v>
      </c>
      <c r="I51" s="70" t="n">
        <f aca="false">ROUND(F51*AP51,2)</f>
        <v>0</v>
      </c>
      <c r="J51" s="70" t="n">
        <f aca="false">ROUND(F51*G51,2)</f>
        <v>0</v>
      </c>
      <c r="K51" s="71" t="s">
        <v>102</v>
      </c>
      <c r="Z51" s="70" t="n">
        <f aca="false">ROUND(IF(AQ51="5",BJ51,0),2)</f>
        <v>0</v>
      </c>
      <c r="AB51" s="70" t="n">
        <f aca="false">ROUND(IF(AQ51="1",BH51,0),2)</f>
        <v>0</v>
      </c>
      <c r="AC51" s="70" t="n">
        <f aca="false">ROUND(IF(AQ51="1",BI51,0),2)</f>
        <v>0</v>
      </c>
      <c r="AD51" s="70" t="n">
        <f aca="false">ROUND(IF(AQ51="7",BH51,0),2)</f>
        <v>0</v>
      </c>
      <c r="AE51" s="70" t="n">
        <f aca="false">ROUND(IF(AQ51="7",BI51,0),2)</f>
        <v>0</v>
      </c>
      <c r="AF51" s="70" t="n">
        <f aca="false">ROUND(IF(AQ51="2",BH51,0),2)</f>
        <v>0</v>
      </c>
      <c r="AG51" s="70" t="n">
        <f aca="false">ROUND(IF(AQ51="2",BI51,0),2)</f>
        <v>0</v>
      </c>
      <c r="AH51" s="70" t="n">
        <f aca="false">ROUND(IF(AQ51="0",BJ51,0),2)</f>
        <v>0</v>
      </c>
      <c r="AI51" s="55"/>
      <c r="AJ51" s="70" t="n">
        <f aca="false">IF(AN51=0,J51,0)</f>
        <v>0</v>
      </c>
      <c r="AK51" s="70" t="n">
        <f aca="false">IF(AN51=12,J51,0)</f>
        <v>0</v>
      </c>
      <c r="AL51" s="70" t="n">
        <f aca="false">IF(AN51=21,J51,0)</f>
        <v>0</v>
      </c>
      <c r="AN51" s="70" t="n">
        <v>21</v>
      </c>
      <c r="AO51" s="70" t="n">
        <f aca="false">G51*0</f>
        <v>0</v>
      </c>
      <c r="AP51" s="70" t="n">
        <f aca="false">G51*(1-0)</f>
        <v>0</v>
      </c>
      <c r="AQ51" s="72" t="s">
        <v>103</v>
      </c>
      <c r="AV51" s="70" t="n">
        <f aca="false">ROUND(AW51+AX51,2)</f>
        <v>0</v>
      </c>
      <c r="AW51" s="70" t="n">
        <f aca="false">ROUND(F51*AO51,2)</f>
        <v>0</v>
      </c>
      <c r="AX51" s="70" t="n">
        <f aca="false">ROUND(F51*AP51,2)</f>
        <v>0</v>
      </c>
      <c r="AY51" s="72" t="s">
        <v>142</v>
      </c>
      <c r="AZ51" s="72" t="s">
        <v>124</v>
      </c>
      <c r="BA51" s="55" t="s">
        <v>105</v>
      </c>
      <c r="BC51" s="70" t="n">
        <f aca="false">AW51+AX51</f>
        <v>0</v>
      </c>
      <c r="BD51" s="70" t="n">
        <f aca="false">G51/(100-BE51)*100</f>
        <v>0</v>
      </c>
      <c r="BE51" s="70" t="n">
        <v>0</v>
      </c>
      <c r="BF51" s="70" t="n">
        <f aca="false">51</f>
        <v>51</v>
      </c>
      <c r="BH51" s="70" t="n">
        <f aca="false">F51*AO51</f>
        <v>0</v>
      </c>
      <c r="BI51" s="70" t="n">
        <f aca="false">F51*AP51</f>
        <v>0</v>
      </c>
      <c r="BJ51" s="70" t="n">
        <f aca="false">F51*G51</f>
        <v>0</v>
      </c>
      <c r="BK51" s="72" t="s">
        <v>106</v>
      </c>
      <c r="BL51" s="70"/>
      <c r="BW51" s="70" t="n">
        <v>21</v>
      </c>
      <c r="BX51" s="8" t="s">
        <v>213</v>
      </c>
    </row>
    <row r="52" customFormat="false" ht="15" hidden="false" customHeight="true" outlineLevel="0" collapsed="false">
      <c r="A52" s="69" t="s">
        <v>214</v>
      </c>
      <c r="B52" s="10" t="s">
        <v>215</v>
      </c>
      <c r="C52" s="8" t="s">
        <v>216</v>
      </c>
      <c r="D52" s="8"/>
      <c r="E52" s="10" t="s">
        <v>101</v>
      </c>
      <c r="F52" s="70" t="n">
        <v>3</v>
      </c>
      <c r="G52" s="70" t="n">
        <v>0</v>
      </c>
      <c r="H52" s="70" t="n">
        <f aca="false">ROUND(F52*AO52,2)</f>
        <v>0</v>
      </c>
      <c r="I52" s="70" t="n">
        <f aca="false">ROUND(F52*AP52,2)</f>
        <v>0</v>
      </c>
      <c r="J52" s="70" t="n">
        <f aca="false">ROUND(F52*G52,2)</f>
        <v>0</v>
      </c>
      <c r="K52" s="71" t="s">
        <v>102</v>
      </c>
      <c r="Z52" s="70" t="n">
        <f aca="false">ROUND(IF(AQ52="5",BJ52,0),2)</f>
        <v>0</v>
      </c>
      <c r="AB52" s="70" t="n">
        <f aca="false">ROUND(IF(AQ52="1",BH52,0),2)</f>
        <v>0</v>
      </c>
      <c r="AC52" s="70" t="n">
        <f aca="false">ROUND(IF(AQ52="1",BI52,0),2)</f>
        <v>0</v>
      </c>
      <c r="AD52" s="70" t="n">
        <f aca="false">ROUND(IF(AQ52="7",BH52,0),2)</f>
        <v>0</v>
      </c>
      <c r="AE52" s="70" t="n">
        <f aca="false">ROUND(IF(AQ52="7",BI52,0),2)</f>
        <v>0</v>
      </c>
      <c r="AF52" s="70" t="n">
        <f aca="false">ROUND(IF(AQ52="2",BH52,0),2)</f>
        <v>0</v>
      </c>
      <c r="AG52" s="70" t="n">
        <f aca="false">ROUND(IF(AQ52="2",BI52,0),2)</f>
        <v>0</v>
      </c>
      <c r="AH52" s="70" t="n">
        <f aca="false">ROUND(IF(AQ52="0",BJ52,0),2)</f>
        <v>0</v>
      </c>
      <c r="AI52" s="55"/>
      <c r="AJ52" s="70" t="n">
        <f aca="false">IF(AN52=0,J52,0)</f>
        <v>0</v>
      </c>
      <c r="AK52" s="70" t="n">
        <f aca="false">IF(AN52=12,J52,0)</f>
        <v>0</v>
      </c>
      <c r="AL52" s="70" t="n">
        <f aca="false">IF(AN52=21,J52,0)</f>
        <v>0</v>
      </c>
      <c r="AN52" s="70" t="n">
        <v>21</v>
      </c>
      <c r="AO52" s="70" t="n">
        <f aca="false">G52*0</f>
        <v>0</v>
      </c>
      <c r="AP52" s="70" t="n">
        <f aca="false">G52*(1-0)</f>
        <v>0</v>
      </c>
      <c r="AQ52" s="72" t="s">
        <v>103</v>
      </c>
      <c r="AV52" s="70" t="n">
        <f aca="false">ROUND(AW52+AX52,2)</f>
        <v>0</v>
      </c>
      <c r="AW52" s="70" t="n">
        <f aca="false">ROUND(F52*AO52,2)</f>
        <v>0</v>
      </c>
      <c r="AX52" s="70" t="n">
        <f aca="false">ROUND(F52*AP52,2)</f>
        <v>0</v>
      </c>
      <c r="AY52" s="72" t="s">
        <v>142</v>
      </c>
      <c r="AZ52" s="72" t="s">
        <v>124</v>
      </c>
      <c r="BA52" s="55" t="s">
        <v>105</v>
      </c>
      <c r="BC52" s="70" t="n">
        <f aca="false">AW52+AX52</f>
        <v>0</v>
      </c>
      <c r="BD52" s="70" t="n">
        <f aca="false">G52/(100-BE52)*100</f>
        <v>0</v>
      </c>
      <c r="BE52" s="70" t="n">
        <v>0</v>
      </c>
      <c r="BF52" s="70" t="n">
        <f aca="false">52</f>
        <v>52</v>
      </c>
      <c r="BH52" s="70" t="n">
        <f aca="false">F52*AO52</f>
        <v>0</v>
      </c>
      <c r="BI52" s="70" t="n">
        <f aca="false">F52*AP52</f>
        <v>0</v>
      </c>
      <c r="BJ52" s="70" t="n">
        <f aca="false">F52*G52</f>
        <v>0</v>
      </c>
      <c r="BK52" s="72" t="s">
        <v>106</v>
      </c>
      <c r="BL52" s="70"/>
      <c r="BW52" s="70" t="n">
        <v>21</v>
      </c>
      <c r="BX52" s="8" t="s">
        <v>216</v>
      </c>
    </row>
    <row r="53" customFormat="false" ht="15" hidden="false" customHeight="true" outlineLevel="0" collapsed="false">
      <c r="A53" s="69" t="s">
        <v>217</v>
      </c>
      <c r="B53" s="10" t="s">
        <v>218</v>
      </c>
      <c r="C53" s="8" t="s">
        <v>219</v>
      </c>
      <c r="D53" s="8"/>
      <c r="E53" s="10" t="s">
        <v>101</v>
      </c>
      <c r="F53" s="70" t="n">
        <v>3</v>
      </c>
      <c r="G53" s="70" t="n">
        <v>0</v>
      </c>
      <c r="H53" s="70" t="n">
        <f aca="false">ROUND(F53*AO53,2)</f>
        <v>0</v>
      </c>
      <c r="I53" s="70" t="n">
        <f aca="false">ROUND(F53*AP53,2)</f>
        <v>0</v>
      </c>
      <c r="J53" s="70" t="n">
        <f aca="false">ROUND(F53*G53,2)</f>
        <v>0</v>
      </c>
      <c r="K53" s="71" t="s">
        <v>102</v>
      </c>
      <c r="Z53" s="70" t="n">
        <f aca="false">ROUND(IF(AQ53="5",BJ53,0),2)</f>
        <v>0</v>
      </c>
      <c r="AB53" s="70" t="n">
        <f aca="false">ROUND(IF(AQ53="1",BH53,0),2)</f>
        <v>0</v>
      </c>
      <c r="AC53" s="70" t="n">
        <f aca="false">ROUND(IF(AQ53="1",BI53,0),2)</f>
        <v>0</v>
      </c>
      <c r="AD53" s="70" t="n">
        <f aca="false">ROUND(IF(AQ53="7",BH53,0),2)</f>
        <v>0</v>
      </c>
      <c r="AE53" s="70" t="n">
        <f aca="false">ROUND(IF(AQ53="7",BI53,0),2)</f>
        <v>0</v>
      </c>
      <c r="AF53" s="70" t="n">
        <f aca="false">ROUND(IF(AQ53="2",BH53,0),2)</f>
        <v>0</v>
      </c>
      <c r="AG53" s="70" t="n">
        <f aca="false">ROUND(IF(AQ53="2",BI53,0),2)</f>
        <v>0</v>
      </c>
      <c r="AH53" s="70" t="n">
        <f aca="false">ROUND(IF(AQ53="0",BJ53,0),2)</f>
        <v>0</v>
      </c>
      <c r="AI53" s="55"/>
      <c r="AJ53" s="70" t="n">
        <f aca="false">IF(AN53=0,J53,0)</f>
        <v>0</v>
      </c>
      <c r="AK53" s="70" t="n">
        <f aca="false">IF(AN53=12,J53,0)</f>
        <v>0</v>
      </c>
      <c r="AL53" s="70" t="n">
        <f aca="false">IF(AN53=21,J53,0)</f>
        <v>0</v>
      </c>
      <c r="AN53" s="70" t="n">
        <v>21</v>
      </c>
      <c r="AO53" s="70" t="n">
        <f aca="false">G53*0</f>
        <v>0</v>
      </c>
      <c r="AP53" s="70" t="n">
        <f aca="false">G53*(1-0)</f>
        <v>0</v>
      </c>
      <c r="AQ53" s="72" t="s">
        <v>103</v>
      </c>
      <c r="AV53" s="70" t="n">
        <f aca="false">ROUND(AW53+AX53,2)</f>
        <v>0</v>
      </c>
      <c r="AW53" s="70" t="n">
        <f aca="false">ROUND(F53*AO53,2)</f>
        <v>0</v>
      </c>
      <c r="AX53" s="70" t="n">
        <f aca="false">ROUND(F53*AP53,2)</f>
        <v>0</v>
      </c>
      <c r="AY53" s="72" t="s">
        <v>142</v>
      </c>
      <c r="AZ53" s="72" t="s">
        <v>124</v>
      </c>
      <c r="BA53" s="55" t="s">
        <v>105</v>
      </c>
      <c r="BC53" s="70" t="n">
        <f aca="false">AW53+AX53</f>
        <v>0</v>
      </c>
      <c r="BD53" s="70" t="n">
        <f aca="false">G53/(100-BE53)*100</f>
        <v>0</v>
      </c>
      <c r="BE53" s="70" t="n">
        <v>0</v>
      </c>
      <c r="BF53" s="70" t="n">
        <f aca="false">53</f>
        <v>53</v>
      </c>
      <c r="BH53" s="70" t="n">
        <f aca="false">F53*AO53</f>
        <v>0</v>
      </c>
      <c r="BI53" s="70" t="n">
        <f aca="false">F53*AP53</f>
        <v>0</v>
      </c>
      <c r="BJ53" s="70" t="n">
        <f aca="false">F53*G53</f>
        <v>0</v>
      </c>
      <c r="BK53" s="72" t="s">
        <v>106</v>
      </c>
      <c r="BL53" s="70"/>
      <c r="BW53" s="70" t="n">
        <v>21</v>
      </c>
      <c r="BX53" s="8" t="s">
        <v>219</v>
      </c>
    </row>
    <row r="54" customFormat="false" ht="15" hidden="false" customHeight="true" outlineLevel="0" collapsed="false">
      <c r="A54" s="69" t="s">
        <v>220</v>
      </c>
      <c r="B54" s="10" t="s">
        <v>221</v>
      </c>
      <c r="C54" s="8" t="s">
        <v>222</v>
      </c>
      <c r="D54" s="8"/>
      <c r="E54" s="10" t="s">
        <v>195</v>
      </c>
      <c r="F54" s="70" t="n">
        <v>140</v>
      </c>
      <c r="G54" s="70" t="n">
        <v>0</v>
      </c>
      <c r="H54" s="70" t="n">
        <f aca="false">ROUND(F54*AO54,2)</f>
        <v>0</v>
      </c>
      <c r="I54" s="70" t="n">
        <f aca="false">ROUND(F54*AP54,2)</f>
        <v>0</v>
      </c>
      <c r="J54" s="70" t="n">
        <f aca="false">ROUND(F54*G54,2)</f>
        <v>0</v>
      </c>
      <c r="K54" s="71" t="s">
        <v>102</v>
      </c>
      <c r="Z54" s="70" t="n">
        <f aca="false">ROUND(IF(AQ54="5",BJ54,0),2)</f>
        <v>0</v>
      </c>
      <c r="AB54" s="70" t="n">
        <f aca="false">ROUND(IF(AQ54="1",BH54,0),2)</f>
        <v>0</v>
      </c>
      <c r="AC54" s="70" t="n">
        <f aca="false">ROUND(IF(AQ54="1",BI54,0),2)</f>
        <v>0</v>
      </c>
      <c r="AD54" s="70" t="n">
        <f aca="false">ROUND(IF(AQ54="7",BH54,0),2)</f>
        <v>0</v>
      </c>
      <c r="AE54" s="70" t="n">
        <f aca="false">ROUND(IF(AQ54="7",BI54,0),2)</f>
        <v>0</v>
      </c>
      <c r="AF54" s="70" t="n">
        <f aca="false">ROUND(IF(AQ54="2",BH54,0),2)</f>
        <v>0</v>
      </c>
      <c r="AG54" s="70" t="n">
        <f aca="false">ROUND(IF(AQ54="2",BI54,0),2)</f>
        <v>0</v>
      </c>
      <c r="AH54" s="70" t="n">
        <f aca="false">ROUND(IF(AQ54="0",BJ54,0),2)</f>
        <v>0</v>
      </c>
      <c r="AI54" s="55"/>
      <c r="AJ54" s="70" t="n">
        <f aca="false">IF(AN54=0,J54,0)</f>
        <v>0</v>
      </c>
      <c r="AK54" s="70" t="n">
        <f aca="false">IF(AN54=12,J54,0)</f>
        <v>0</v>
      </c>
      <c r="AL54" s="70" t="n">
        <f aca="false">IF(AN54=21,J54,0)</f>
        <v>0</v>
      </c>
      <c r="AN54" s="70" t="n">
        <v>21</v>
      </c>
      <c r="AO54" s="70" t="n">
        <f aca="false">G54*0</f>
        <v>0</v>
      </c>
      <c r="AP54" s="70" t="n">
        <f aca="false">G54*(1-0)</f>
        <v>0</v>
      </c>
      <c r="AQ54" s="72" t="s">
        <v>103</v>
      </c>
      <c r="AV54" s="70" t="n">
        <f aca="false">ROUND(AW54+AX54,2)</f>
        <v>0</v>
      </c>
      <c r="AW54" s="70" t="n">
        <f aca="false">ROUND(F54*AO54,2)</f>
        <v>0</v>
      </c>
      <c r="AX54" s="70" t="n">
        <f aca="false">ROUND(F54*AP54,2)</f>
        <v>0</v>
      </c>
      <c r="AY54" s="72" t="s">
        <v>142</v>
      </c>
      <c r="AZ54" s="72" t="s">
        <v>124</v>
      </c>
      <c r="BA54" s="55" t="s">
        <v>105</v>
      </c>
      <c r="BC54" s="70" t="n">
        <f aca="false">AW54+AX54</f>
        <v>0</v>
      </c>
      <c r="BD54" s="70" t="n">
        <f aca="false">G54/(100-BE54)*100</f>
        <v>0</v>
      </c>
      <c r="BE54" s="70" t="n">
        <v>0</v>
      </c>
      <c r="BF54" s="70" t="n">
        <f aca="false">54</f>
        <v>54</v>
      </c>
      <c r="BH54" s="70" t="n">
        <f aca="false">F54*AO54</f>
        <v>0</v>
      </c>
      <c r="BI54" s="70" t="n">
        <f aca="false">F54*AP54</f>
        <v>0</v>
      </c>
      <c r="BJ54" s="70" t="n">
        <f aca="false">F54*G54</f>
        <v>0</v>
      </c>
      <c r="BK54" s="72" t="s">
        <v>106</v>
      </c>
      <c r="BL54" s="70"/>
      <c r="BW54" s="70" t="n">
        <v>21</v>
      </c>
      <c r="BX54" s="8" t="s">
        <v>222</v>
      </c>
    </row>
    <row r="55" customFormat="false" ht="15" hidden="false" customHeight="true" outlineLevel="0" collapsed="false">
      <c r="A55" s="73"/>
      <c r="B55" s="74" t="s">
        <v>113</v>
      </c>
      <c r="C55" s="75" t="s">
        <v>223</v>
      </c>
      <c r="D55" s="75"/>
      <c r="E55" s="75"/>
      <c r="F55" s="75"/>
      <c r="G55" s="75"/>
      <c r="H55" s="75"/>
      <c r="I55" s="75"/>
      <c r="J55" s="75"/>
      <c r="K55" s="75"/>
      <c r="BX55" s="76" t="s">
        <v>223</v>
      </c>
    </row>
    <row r="56" customFormat="false" ht="15" hidden="false" customHeight="true" outlineLevel="0" collapsed="false">
      <c r="A56" s="64"/>
      <c r="B56" s="65" t="s">
        <v>224</v>
      </c>
      <c r="C56" s="66" t="s">
        <v>225</v>
      </c>
      <c r="D56" s="66"/>
      <c r="E56" s="67" t="s">
        <v>61</v>
      </c>
      <c r="F56" s="67" t="s">
        <v>61</v>
      </c>
      <c r="G56" s="67" t="s">
        <v>61</v>
      </c>
      <c r="H56" s="47" t="n">
        <f aca="false">SUM(H57:H62)</f>
        <v>0</v>
      </c>
      <c r="I56" s="47" t="n">
        <f aca="false">SUM(I57:I62)</f>
        <v>0</v>
      </c>
      <c r="J56" s="47" t="n">
        <f aca="false">SUM(J57:J62)</f>
        <v>0</v>
      </c>
      <c r="K56" s="68"/>
      <c r="AI56" s="55"/>
      <c r="AS56" s="47" t="n">
        <f aca="false">SUM(AJ57:AJ62)</f>
        <v>0</v>
      </c>
      <c r="AT56" s="47" t="n">
        <f aca="false">SUM(AK57:AK62)</f>
        <v>0</v>
      </c>
      <c r="AU56" s="47" t="n">
        <f aca="false">SUM(AL57:AL62)</f>
        <v>0</v>
      </c>
    </row>
    <row r="57" customFormat="false" ht="15" hidden="false" customHeight="true" outlineLevel="0" collapsed="false">
      <c r="A57" s="69" t="s">
        <v>226</v>
      </c>
      <c r="B57" s="10" t="s">
        <v>227</v>
      </c>
      <c r="C57" s="8" t="s">
        <v>228</v>
      </c>
      <c r="D57" s="8"/>
      <c r="E57" s="10" t="s">
        <v>229</v>
      </c>
      <c r="F57" s="70" t="n">
        <v>1</v>
      </c>
      <c r="G57" s="70" t="n">
        <v>0</v>
      </c>
      <c r="H57" s="70" t="n">
        <f aca="false">ROUND(F57*AO57,2)</f>
        <v>0</v>
      </c>
      <c r="I57" s="70" t="n">
        <f aca="false">ROUND(F57*AP57,2)</f>
        <v>0</v>
      </c>
      <c r="J57" s="70" t="n">
        <f aca="false">ROUND(F57*G57,2)</f>
        <v>0</v>
      </c>
      <c r="K57" s="71" t="s">
        <v>102</v>
      </c>
      <c r="Z57" s="70" t="n">
        <f aca="false">ROUND(IF(AQ57="5",BJ57,0),2)</f>
        <v>0</v>
      </c>
      <c r="AB57" s="70" t="n">
        <f aca="false">ROUND(IF(AQ57="1",BH57,0),2)</f>
        <v>0</v>
      </c>
      <c r="AC57" s="70" t="n">
        <f aca="false">ROUND(IF(AQ57="1",BI57,0),2)</f>
        <v>0</v>
      </c>
      <c r="AD57" s="70" t="n">
        <f aca="false">ROUND(IF(AQ57="7",BH57,0),2)</f>
        <v>0</v>
      </c>
      <c r="AE57" s="70" t="n">
        <f aca="false">ROUND(IF(AQ57="7",BI57,0),2)</f>
        <v>0</v>
      </c>
      <c r="AF57" s="70" t="n">
        <f aca="false">ROUND(IF(AQ57="2",BH57,0),2)</f>
        <v>0</v>
      </c>
      <c r="AG57" s="70" t="n">
        <f aca="false">ROUND(IF(AQ57="2",BI57,0),2)</f>
        <v>0</v>
      </c>
      <c r="AH57" s="70" t="n">
        <f aca="false">ROUND(IF(AQ57="0",BJ57,0),2)</f>
        <v>0</v>
      </c>
      <c r="AI57" s="55"/>
      <c r="AJ57" s="70" t="n">
        <f aca="false">IF(AN57=0,J57,0)</f>
        <v>0</v>
      </c>
      <c r="AK57" s="70" t="n">
        <f aca="false">IF(AN57=12,J57,0)</f>
        <v>0</v>
      </c>
      <c r="AL57" s="70" t="n">
        <f aca="false">IF(AN57=21,J57,0)</f>
        <v>0</v>
      </c>
      <c r="AN57" s="70" t="n">
        <v>21</v>
      </c>
      <c r="AO57" s="70" t="n">
        <f aca="false">G57*0</f>
        <v>0</v>
      </c>
      <c r="AP57" s="70" t="n">
        <f aca="false">G57*(1-0)</f>
        <v>0</v>
      </c>
      <c r="AQ57" s="72" t="s">
        <v>120</v>
      </c>
      <c r="AV57" s="70" t="n">
        <f aca="false">ROUND(AW57+AX57,2)</f>
        <v>0</v>
      </c>
      <c r="AW57" s="70" t="n">
        <f aca="false">ROUND(F57*AO57,2)</f>
        <v>0</v>
      </c>
      <c r="AX57" s="70" t="n">
        <f aca="false">ROUND(F57*AP57,2)</f>
        <v>0</v>
      </c>
      <c r="AY57" s="72" t="s">
        <v>230</v>
      </c>
      <c r="AZ57" s="72" t="s">
        <v>124</v>
      </c>
      <c r="BA57" s="55" t="s">
        <v>105</v>
      </c>
      <c r="BC57" s="70" t="n">
        <f aca="false">AW57+AX57</f>
        <v>0</v>
      </c>
      <c r="BD57" s="70" t="n">
        <f aca="false">G57/(100-BE57)*100</f>
        <v>0</v>
      </c>
      <c r="BE57" s="70" t="n">
        <v>0</v>
      </c>
      <c r="BF57" s="70" t="n">
        <f aca="false">57</f>
        <v>57</v>
      </c>
      <c r="BH57" s="70" t="n">
        <f aca="false">F57*AO57</f>
        <v>0</v>
      </c>
      <c r="BI57" s="70" t="n">
        <f aca="false">F57*AP57</f>
        <v>0</v>
      </c>
      <c r="BJ57" s="70" t="n">
        <f aca="false">F57*G57</f>
        <v>0</v>
      </c>
      <c r="BK57" s="72" t="s">
        <v>106</v>
      </c>
      <c r="BL57" s="70"/>
      <c r="BW57" s="70" t="n">
        <v>21</v>
      </c>
      <c r="BX57" s="8" t="s">
        <v>228</v>
      </c>
    </row>
    <row r="58" customFormat="false" ht="15" hidden="false" customHeight="true" outlineLevel="0" collapsed="false">
      <c r="A58" s="69" t="s">
        <v>231</v>
      </c>
      <c r="B58" s="10" t="s">
        <v>232</v>
      </c>
      <c r="C58" s="8" t="s">
        <v>233</v>
      </c>
      <c r="D58" s="8"/>
      <c r="E58" s="10" t="s">
        <v>229</v>
      </c>
      <c r="F58" s="70" t="n">
        <v>5</v>
      </c>
      <c r="G58" s="70" t="n">
        <v>0</v>
      </c>
      <c r="H58" s="70" t="n">
        <f aca="false">ROUND(F58*AO58,2)</f>
        <v>0</v>
      </c>
      <c r="I58" s="70" t="n">
        <f aca="false">ROUND(F58*AP58,2)</f>
        <v>0</v>
      </c>
      <c r="J58" s="70" t="n">
        <f aca="false">ROUND(F58*G58,2)</f>
        <v>0</v>
      </c>
      <c r="K58" s="71" t="s">
        <v>102</v>
      </c>
      <c r="Z58" s="70" t="n">
        <f aca="false">ROUND(IF(AQ58="5",BJ58,0),2)</f>
        <v>0</v>
      </c>
      <c r="AB58" s="70" t="n">
        <f aca="false">ROUND(IF(AQ58="1",BH58,0),2)</f>
        <v>0</v>
      </c>
      <c r="AC58" s="70" t="n">
        <f aca="false">ROUND(IF(AQ58="1",BI58,0),2)</f>
        <v>0</v>
      </c>
      <c r="AD58" s="70" t="n">
        <f aca="false">ROUND(IF(AQ58="7",BH58,0),2)</f>
        <v>0</v>
      </c>
      <c r="AE58" s="70" t="n">
        <f aca="false">ROUND(IF(AQ58="7",BI58,0),2)</f>
        <v>0</v>
      </c>
      <c r="AF58" s="70" t="n">
        <f aca="false">ROUND(IF(AQ58="2",BH58,0),2)</f>
        <v>0</v>
      </c>
      <c r="AG58" s="70" t="n">
        <f aca="false">ROUND(IF(AQ58="2",BI58,0),2)</f>
        <v>0</v>
      </c>
      <c r="AH58" s="70" t="n">
        <f aca="false">ROUND(IF(AQ58="0",BJ58,0),2)</f>
        <v>0</v>
      </c>
      <c r="AI58" s="55"/>
      <c r="AJ58" s="70" t="n">
        <f aca="false">IF(AN58=0,J58,0)</f>
        <v>0</v>
      </c>
      <c r="AK58" s="70" t="n">
        <f aca="false">IF(AN58=12,J58,0)</f>
        <v>0</v>
      </c>
      <c r="AL58" s="70" t="n">
        <f aca="false">IF(AN58=21,J58,0)</f>
        <v>0</v>
      </c>
      <c r="AN58" s="70" t="n">
        <v>21</v>
      </c>
      <c r="AO58" s="70" t="n">
        <f aca="false">G58*0</f>
        <v>0</v>
      </c>
      <c r="AP58" s="70" t="n">
        <f aca="false">G58*(1-0)</f>
        <v>0</v>
      </c>
      <c r="AQ58" s="72" t="s">
        <v>120</v>
      </c>
      <c r="AV58" s="70" t="n">
        <f aca="false">ROUND(AW58+AX58,2)</f>
        <v>0</v>
      </c>
      <c r="AW58" s="70" t="n">
        <f aca="false">ROUND(F58*AO58,2)</f>
        <v>0</v>
      </c>
      <c r="AX58" s="70" t="n">
        <f aca="false">ROUND(F58*AP58,2)</f>
        <v>0</v>
      </c>
      <c r="AY58" s="72" t="s">
        <v>230</v>
      </c>
      <c r="AZ58" s="72" t="s">
        <v>124</v>
      </c>
      <c r="BA58" s="55" t="s">
        <v>105</v>
      </c>
      <c r="BC58" s="70" t="n">
        <f aca="false">AW58+AX58</f>
        <v>0</v>
      </c>
      <c r="BD58" s="70" t="n">
        <f aca="false">G58/(100-BE58)*100</f>
        <v>0</v>
      </c>
      <c r="BE58" s="70" t="n">
        <v>0</v>
      </c>
      <c r="BF58" s="70" t="n">
        <f aca="false">58</f>
        <v>58</v>
      </c>
      <c r="BH58" s="70" t="n">
        <f aca="false">F58*AO58</f>
        <v>0</v>
      </c>
      <c r="BI58" s="70" t="n">
        <f aca="false">F58*AP58</f>
        <v>0</v>
      </c>
      <c r="BJ58" s="70" t="n">
        <f aca="false">F58*G58</f>
        <v>0</v>
      </c>
      <c r="BK58" s="72" t="s">
        <v>106</v>
      </c>
      <c r="BL58" s="70"/>
      <c r="BW58" s="70" t="n">
        <v>21</v>
      </c>
      <c r="BX58" s="8" t="s">
        <v>233</v>
      </c>
    </row>
    <row r="59" customFormat="false" ht="15" hidden="false" customHeight="true" outlineLevel="0" collapsed="false">
      <c r="A59" s="69" t="s">
        <v>234</v>
      </c>
      <c r="B59" s="10" t="s">
        <v>235</v>
      </c>
      <c r="C59" s="8" t="s">
        <v>236</v>
      </c>
      <c r="D59" s="8"/>
      <c r="E59" s="10" t="s">
        <v>229</v>
      </c>
      <c r="F59" s="70" t="n">
        <v>1</v>
      </c>
      <c r="G59" s="70" t="n">
        <v>0</v>
      </c>
      <c r="H59" s="70" t="n">
        <f aca="false">ROUND(F59*AO59,2)</f>
        <v>0</v>
      </c>
      <c r="I59" s="70" t="n">
        <f aca="false">ROUND(F59*AP59,2)</f>
        <v>0</v>
      </c>
      <c r="J59" s="70" t="n">
        <f aca="false">ROUND(F59*G59,2)</f>
        <v>0</v>
      </c>
      <c r="K59" s="71" t="s">
        <v>102</v>
      </c>
      <c r="Z59" s="70" t="n">
        <f aca="false">ROUND(IF(AQ59="5",BJ59,0),2)</f>
        <v>0</v>
      </c>
      <c r="AB59" s="70" t="n">
        <f aca="false">ROUND(IF(AQ59="1",BH59,0),2)</f>
        <v>0</v>
      </c>
      <c r="AC59" s="70" t="n">
        <f aca="false">ROUND(IF(AQ59="1",BI59,0),2)</f>
        <v>0</v>
      </c>
      <c r="AD59" s="70" t="n">
        <f aca="false">ROUND(IF(AQ59="7",BH59,0),2)</f>
        <v>0</v>
      </c>
      <c r="AE59" s="70" t="n">
        <f aca="false">ROUND(IF(AQ59="7",BI59,0),2)</f>
        <v>0</v>
      </c>
      <c r="AF59" s="70" t="n">
        <f aca="false">ROUND(IF(AQ59="2",BH59,0),2)</f>
        <v>0</v>
      </c>
      <c r="AG59" s="70" t="n">
        <f aca="false">ROUND(IF(AQ59="2",BI59,0),2)</f>
        <v>0</v>
      </c>
      <c r="AH59" s="70" t="n">
        <f aca="false">ROUND(IF(AQ59="0",BJ59,0),2)</f>
        <v>0</v>
      </c>
      <c r="AI59" s="55"/>
      <c r="AJ59" s="70" t="n">
        <f aca="false">IF(AN59=0,J59,0)</f>
        <v>0</v>
      </c>
      <c r="AK59" s="70" t="n">
        <f aca="false">IF(AN59=12,J59,0)</f>
        <v>0</v>
      </c>
      <c r="AL59" s="70" t="n">
        <f aca="false">IF(AN59=21,J59,0)</f>
        <v>0</v>
      </c>
      <c r="AN59" s="70" t="n">
        <v>21</v>
      </c>
      <c r="AO59" s="70" t="n">
        <f aca="false">G59*0</f>
        <v>0</v>
      </c>
      <c r="AP59" s="70" t="n">
        <f aca="false">G59*(1-0)</f>
        <v>0</v>
      </c>
      <c r="AQ59" s="72" t="s">
        <v>120</v>
      </c>
      <c r="AV59" s="70" t="n">
        <f aca="false">ROUND(AW59+AX59,2)</f>
        <v>0</v>
      </c>
      <c r="AW59" s="70" t="n">
        <f aca="false">ROUND(F59*AO59,2)</f>
        <v>0</v>
      </c>
      <c r="AX59" s="70" t="n">
        <f aca="false">ROUND(F59*AP59,2)</f>
        <v>0</v>
      </c>
      <c r="AY59" s="72" t="s">
        <v>230</v>
      </c>
      <c r="AZ59" s="72" t="s">
        <v>124</v>
      </c>
      <c r="BA59" s="55" t="s">
        <v>105</v>
      </c>
      <c r="BC59" s="70" t="n">
        <f aca="false">AW59+AX59</f>
        <v>0</v>
      </c>
      <c r="BD59" s="70" t="n">
        <f aca="false">G59/(100-BE59)*100</f>
        <v>0</v>
      </c>
      <c r="BE59" s="70" t="n">
        <v>0</v>
      </c>
      <c r="BF59" s="70" t="n">
        <f aca="false">59</f>
        <v>59</v>
      </c>
      <c r="BH59" s="70" t="n">
        <f aca="false">F59*AO59</f>
        <v>0</v>
      </c>
      <c r="BI59" s="70" t="n">
        <f aca="false">F59*AP59</f>
        <v>0</v>
      </c>
      <c r="BJ59" s="70" t="n">
        <f aca="false">F59*G59</f>
        <v>0</v>
      </c>
      <c r="BK59" s="72" t="s">
        <v>106</v>
      </c>
      <c r="BL59" s="70"/>
      <c r="BW59" s="70" t="n">
        <v>21</v>
      </c>
      <c r="BX59" s="8" t="s">
        <v>236</v>
      </c>
    </row>
    <row r="60" customFormat="false" ht="15" hidden="false" customHeight="true" outlineLevel="0" collapsed="false">
      <c r="A60" s="69" t="s">
        <v>237</v>
      </c>
      <c r="B60" s="10" t="s">
        <v>238</v>
      </c>
      <c r="C60" s="8" t="s">
        <v>239</v>
      </c>
      <c r="D60" s="8"/>
      <c r="E60" s="10" t="s">
        <v>229</v>
      </c>
      <c r="F60" s="70" t="n">
        <v>1</v>
      </c>
      <c r="G60" s="70" t="n">
        <v>0</v>
      </c>
      <c r="H60" s="70" t="n">
        <f aca="false">ROUND(F60*AO60,2)</f>
        <v>0</v>
      </c>
      <c r="I60" s="70" t="n">
        <f aca="false">ROUND(F60*AP60,2)</f>
        <v>0</v>
      </c>
      <c r="J60" s="70" t="n">
        <f aca="false">ROUND(F60*G60,2)</f>
        <v>0</v>
      </c>
      <c r="K60" s="71" t="s">
        <v>102</v>
      </c>
      <c r="Z60" s="70" t="n">
        <f aca="false">ROUND(IF(AQ60="5",BJ60,0),2)</f>
        <v>0</v>
      </c>
      <c r="AB60" s="70" t="n">
        <f aca="false">ROUND(IF(AQ60="1",BH60,0),2)</f>
        <v>0</v>
      </c>
      <c r="AC60" s="70" t="n">
        <f aca="false">ROUND(IF(AQ60="1",BI60,0),2)</f>
        <v>0</v>
      </c>
      <c r="AD60" s="70" t="n">
        <f aca="false">ROUND(IF(AQ60="7",BH60,0),2)</f>
        <v>0</v>
      </c>
      <c r="AE60" s="70" t="n">
        <f aca="false">ROUND(IF(AQ60="7",BI60,0),2)</f>
        <v>0</v>
      </c>
      <c r="AF60" s="70" t="n">
        <f aca="false">ROUND(IF(AQ60="2",BH60,0),2)</f>
        <v>0</v>
      </c>
      <c r="AG60" s="70" t="n">
        <f aca="false">ROUND(IF(AQ60="2",BI60,0),2)</f>
        <v>0</v>
      </c>
      <c r="AH60" s="70" t="n">
        <f aca="false">ROUND(IF(AQ60="0",BJ60,0),2)</f>
        <v>0</v>
      </c>
      <c r="AI60" s="55"/>
      <c r="AJ60" s="70" t="n">
        <f aca="false">IF(AN60=0,J60,0)</f>
        <v>0</v>
      </c>
      <c r="AK60" s="70" t="n">
        <f aca="false">IF(AN60=12,J60,0)</f>
        <v>0</v>
      </c>
      <c r="AL60" s="70" t="n">
        <f aca="false">IF(AN60=21,J60,0)</f>
        <v>0</v>
      </c>
      <c r="AN60" s="70" t="n">
        <v>21</v>
      </c>
      <c r="AO60" s="70" t="n">
        <f aca="false">G60*0</f>
        <v>0</v>
      </c>
      <c r="AP60" s="70" t="n">
        <f aca="false">G60*(1-0)</f>
        <v>0</v>
      </c>
      <c r="AQ60" s="72" t="s">
        <v>120</v>
      </c>
      <c r="AV60" s="70" t="n">
        <f aca="false">ROUND(AW60+AX60,2)</f>
        <v>0</v>
      </c>
      <c r="AW60" s="70" t="n">
        <f aca="false">ROUND(F60*AO60,2)</f>
        <v>0</v>
      </c>
      <c r="AX60" s="70" t="n">
        <f aca="false">ROUND(F60*AP60,2)</f>
        <v>0</v>
      </c>
      <c r="AY60" s="72" t="s">
        <v>230</v>
      </c>
      <c r="AZ60" s="72" t="s">
        <v>124</v>
      </c>
      <c r="BA60" s="55" t="s">
        <v>105</v>
      </c>
      <c r="BC60" s="70" t="n">
        <f aca="false">AW60+AX60</f>
        <v>0</v>
      </c>
      <c r="BD60" s="70" t="n">
        <f aca="false">G60/(100-BE60)*100</f>
        <v>0</v>
      </c>
      <c r="BE60" s="70" t="n">
        <v>0</v>
      </c>
      <c r="BF60" s="70" t="n">
        <f aca="false">60</f>
        <v>60</v>
      </c>
      <c r="BH60" s="70" t="n">
        <f aca="false">F60*AO60</f>
        <v>0</v>
      </c>
      <c r="BI60" s="70" t="n">
        <f aca="false">F60*AP60</f>
        <v>0</v>
      </c>
      <c r="BJ60" s="70" t="n">
        <f aca="false">F60*G60</f>
        <v>0</v>
      </c>
      <c r="BK60" s="72" t="s">
        <v>106</v>
      </c>
      <c r="BL60" s="70"/>
      <c r="BW60" s="70" t="n">
        <v>21</v>
      </c>
      <c r="BX60" s="8" t="s">
        <v>239</v>
      </c>
    </row>
    <row r="61" customFormat="false" ht="15" hidden="false" customHeight="true" outlineLevel="0" collapsed="false">
      <c r="A61" s="69" t="s">
        <v>240</v>
      </c>
      <c r="B61" s="10" t="s">
        <v>241</v>
      </c>
      <c r="C61" s="8" t="s">
        <v>242</v>
      </c>
      <c r="D61" s="8"/>
      <c r="E61" s="10" t="s">
        <v>229</v>
      </c>
      <c r="F61" s="70" t="n">
        <v>1</v>
      </c>
      <c r="G61" s="70" t="n">
        <v>0</v>
      </c>
      <c r="H61" s="70" t="n">
        <f aca="false">ROUND(F61*AO61,2)</f>
        <v>0</v>
      </c>
      <c r="I61" s="70" t="n">
        <f aca="false">ROUND(F61*AP61,2)</f>
        <v>0</v>
      </c>
      <c r="J61" s="70" t="n">
        <f aca="false">ROUND(F61*G61,2)</f>
        <v>0</v>
      </c>
      <c r="K61" s="71" t="s">
        <v>243</v>
      </c>
      <c r="Z61" s="70" t="n">
        <f aca="false">ROUND(IF(AQ61="5",BJ61,0),2)</f>
        <v>0</v>
      </c>
      <c r="AB61" s="70" t="n">
        <f aca="false">ROUND(IF(AQ61="1",BH61,0),2)</f>
        <v>0</v>
      </c>
      <c r="AC61" s="70" t="n">
        <f aca="false">ROUND(IF(AQ61="1",BI61,0),2)</f>
        <v>0</v>
      </c>
      <c r="AD61" s="70" t="n">
        <f aca="false">ROUND(IF(AQ61="7",BH61,0),2)</f>
        <v>0</v>
      </c>
      <c r="AE61" s="70" t="n">
        <f aca="false">ROUND(IF(AQ61="7",BI61,0),2)</f>
        <v>0</v>
      </c>
      <c r="AF61" s="70" t="n">
        <f aca="false">ROUND(IF(AQ61="2",BH61,0),2)</f>
        <v>0</v>
      </c>
      <c r="AG61" s="70" t="n">
        <f aca="false">ROUND(IF(AQ61="2",BI61,0),2)</f>
        <v>0</v>
      </c>
      <c r="AH61" s="70" t="n">
        <f aca="false">ROUND(IF(AQ61="0",BJ61,0),2)</f>
        <v>0</v>
      </c>
      <c r="AI61" s="55"/>
      <c r="AJ61" s="70" t="n">
        <f aca="false">IF(AN61=0,J61,0)</f>
        <v>0</v>
      </c>
      <c r="AK61" s="70" t="n">
        <f aca="false">IF(AN61=12,J61,0)</f>
        <v>0</v>
      </c>
      <c r="AL61" s="70" t="n">
        <f aca="false">IF(AN61=21,J61,0)</f>
        <v>0</v>
      </c>
      <c r="AN61" s="70" t="n">
        <v>21</v>
      </c>
      <c r="AO61" s="70" t="n">
        <f aca="false">G61*0</f>
        <v>0</v>
      </c>
      <c r="AP61" s="70" t="n">
        <f aca="false">G61*(1-0)</f>
        <v>0</v>
      </c>
      <c r="AQ61" s="72" t="s">
        <v>120</v>
      </c>
      <c r="AV61" s="70" t="n">
        <f aca="false">ROUND(AW61+AX61,2)</f>
        <v>0</v>
      </c>
      <c r="AW61" s="70" t="n">
        <f aca="false">ROUND(F61*AO61,2)</f>
        <v>0</v>
      </c>
      <c r="AX61" s="70" t="n">
        <f aca="false">ROUND(F61*AP61,2)</f>
        <v>0</v>
      </c>
      <c r="AY61" s="72" t="s">
        <v>230</v>
      </c>
      <c r="AZ61" s="72" t="s">
        <v>124</v>
      </c>
      <c r="BA61" s="55" t="s">
        <v>105</v>
      </c>
      <c r="BC61" s="70" t="n">
        <f aca="false">AW61+AX61</f>
        <v>0</v>
      </c>
      <c r="BD61" s="70" t="n">
        <f aca="false">G61/(100-BE61)*100</f>
        <v>0</v>
      </c>
      <c r="BE61" s="70" t="n">
        <v>0</v>
      </c>
      <c r="BF61" s="70" t="n">
        <f aca="false">61</f>
        <v>61</v>
      </c>
      <c r="BH61" s="70" t="n">
        <f aca="false">F61*AO61</f>
        <v>0</v>
      </c>
      <c r="BI61" s="70" t="n">
        <f aca="false">F61*AP61</f>
        <v>0</v>
      </c>
      <c r="BJ61" s="70" t="n">
        <f aca="false">F61*G61</f>
        <v>0</v>
      </c>
      <c r="BK61" s="72" t="s">
        <v>106</v>
      </c>
      <c r="BL61" s="70"/>
      <c r="BW61" s="70" t="n">
        <v>21</v>
      </c>
      <c r="BX61" s="8" t="s">
        <v>242</v>
      </c>
    </row>
    <row r="62" customFormat="false" ht="15" hidden="false" customHeight="true" outlineLevel="0" collapsed="false">
      <c r="A62" s="69" t="s">
        <v>244</v>
      </c>
      <c r="B62" s="10" t="s">
        <v>245</v>
      </c>
      <c r="C62" s="8" t="s">
        <v>246</v>
      </c>
      <c r="D62" s="8"/>
      <c r="E62" s="10" t="s">
        <v>229</v>
      </c>
      <c r="F62" s="70" t="n">
        <v>1</v>
      </c>
      <c r="G62" s="70" t="n">
        <v>0</v>
      </c>
      <c r="H62" s="70" t="n">
        <f aca="false">ROUND(F62*AO62,2)</f>
        <v>0</v>
      </c>
      <c r="I62" s="70" t="n">
        <f aca="false">ROUND(F62*AP62,2)</f>
        <v>0</v>
      </c>
      <c r="J62" s="70" t="n">
        <f aca="false">ROUND(F62*G62,2)</f>
        <v>0</v>
      </c>
      <c r="K62" s="71" t="s">
        <v>102</v>
      </c>
      <c r="Z62" s="70" t="n">
        <f aca="false">ROUND(IF(AQ62="5",BJ62,0),2)</f>
        <v>0</v>
      </c>
      <c r="AB62" s="70" t="n">
        <f aca="false">ROUND(IF(AQ62="1",BH62,0),2)</f>
        <v>0</v>
      </c>
      <c r="AC62" s="70" t="n">
        <f aca="false">ROUND(IF(AQ62="1",BI62,0),2)</f>
        <v>0</v>
      </c>
      <c r="AD62" s="70" t="n">
        <f aca="false">ROUND(IF(AQ62="7",BH62,0),2)</f>
        <v>0</v>
      </c>
      <c r="AE62" s="70" t="n">
        <f aca="false">ROUND(IF(AQ62="7",BI62,0),2)</f>
        <v>0</v>
      </c>
      <c r="AF62" s="70" t="n">
        <f aca="false">ROUND(IF(AQ62="2",BH62,0),2)</f>
        <v>0</v>
      </c>
      <c r="AG62" s="70" t="n">
        <f aca="false">ROUND(IF(AQ62="2",BI62,0),2)</f>
        <v>0</v>
      </c>
      <c r="AH62" s="70" t="n">
        <f aca="false">ROUND(IF(AQ62="0",BJ62,0),2)</f>
        <v>0</v>
      </c>
      <c r="AI62" s="55"/>
      <c r="AJ62" s="70" t="n">
        <f aca="false">IF(AN62=0,J62,0)</f>
        <v>0</v>
      </c>
      <c r="AK62" s="70" t="n">
        <f aca="false">IF(AN62=12,J62,0)</f>
        <v>0</v>
      </c>
      <c r="AL62" s="70" t="n">
        <f aca="false">IF(AN62=21,J62,0)</f>
        <v>0</v>
      </c>
      <c r="AN62" s="70" t="n">
        <v>21</v>
      </c>
      <c r="AO62" s="70" t="n">
        <f aca="false">G62*0</f>
        <v>0</v>
      </c>
      <c r="AP62" s="70" t="n">
        <f aca="false">G62*(1-0)</f>
        <v>0</v>
      </c>
      <c r="AQ62" s="72" t="s">
        <v>120</v>
      </c>
      <c r="AV62" s="70" t="n">
        <f aca="false">ROUND(AW62+AX62,2)</f>
        <v>0</v>
      </c>
      <c r="AW62" s="70" t="n">
        <f aca="false">ROUND(F62*AO62,2)</f>
        <v>0</v>
      </c>
      <c r="AX62" s="70" t="n">
        <f aca="false">ROUND(F62*AP62,2)</f>
        <v>0</v>
      </c>
      <c r="AY62" s="72" t="s">
        <v>230</v>
      </c>
      <c r="AZ62" s="72" t="s">
        <v>124</v>
      </c>
      <c r="BA62" s="55" t="s">
        <v>105</v>
      </c>
      <c r="BC62" s="70" t="n">
        <f aca="false">AW62+AX62</f>
        <v>0</v>
      </c>
      <c r="BD62" s="70" t="n">
        <f aca="false">G62/(100-BE62)*100</f>
        <v>0</v>
      </c>
      <c r="BE62" s="70" t="n">
        <v>0</v>
      </c>
      <c r="BF62" s="70" t="n">
        <f aca="false">62</f>
        <v>62</v>
      </c>
      <c r="BH62" s="70" t="n">
        <f aca="false">F62*AO62</f>
        <v>0</v>
      </c>
      <c r="BI62" s="70" t="n">
        <f aca="false">F62*AP62</f>
        <v>0</v>
      </c>
      <c r="BJ62" s="70" t="n">
        <f aca="false">F62*G62</f>
        <v>0</v>
      </c>
      <c r="BK62" s="72" t="s">
        <v>106</v>
      </c>
      <c r="BL62" s="70"/>
      <c r="BW62" s="70" t="n">
        <v>21</v>
      </c>
      <c r="BX62" s="8" t="s">
        <v>246</v>
      </c>
    </row>
    <row r="63" customFormat="false" ht="15" hidden="false" customHeight="true" outlineLevel="0" collapsed="false">
      <c r="A63" s="73"/>
      <c r="B63" s="74" t="s">
        <v>113</v>
      </c>
      <c r="C63" s="75" t="s">
        <v>247</v>
      </c>
      <c r="D63" s="75"/>
      <c r="E63" s="75"/>
      <c r="F63" s="75"/>
      <c r="G63" s="75"/>
      <c r="H63" s="75"/>
      <c r="I63" s="75"/>
      <c r="J63" s="75"/>
      <c r="K63" s="75"/>
      <c r="BX63" s="76" t="s">
        <v>247</v>
      </c>
    </row>
    <row r="64" customFormat="false" ht="15" hidden="false" customHeight="true" outlineLevel="0" collapsed="false">
      <c r="A64" s="64"/>
      <c r="B64" s="65" t="s">
        <v>248</v>
      </c>
      <c r="C64" s="66" t="s">
        <v>37</v>
      </c>
      <c r="D64" s="66"/>
      <c r="E64" s="67" t="s">
        <v>61</v>
      </c>
      <c r="F64" s="67" t="s">
        <v>61</v>
      </c>
      <c r="G64" s="67" t="s">
        <v>61</v>
      </c>
      <c r="H64" s="47" t="n">
        <f aca="false">SUM(H65:H112)</f>
        <v>0</v>
      </c>
      <c r="I64" s="47" t="n">
        <f aca="false">SUM(I65:I112)</f>
        <v>0</v>
      </c>
      <c r="J64" s="47" t="n">
        <f aca="false">SUM(J65:J112)</f>
        <v>0</v>
      </c>
      <c r="K64" s="68"/>
      <c r="AI64" s="55"/>
      <c r="AS64" s="47" t="n">
        <f aca="false">SUM(AJ65:AJ112)</f>
        <v>0</v>
      </c>
      <c r="AT64" s="47" t="n">
        <f aca="false">SUM(AK65:AK112)</f>
        <v>0</v>
      </c>
      <c r="AU64" s="47" t="n">
        <f aca="false">SUM(AL65:AL112)</f>
        <v>0</v>
      </c>
    </row>
    <row r="65" customFormat="false" ht="15" hidden="false" customHeight="true" outlineLevel="0" collapsed="false">
      <c r="A65" s="69" t="s">
        <v>249</v>
      </c>
      <c r="B65" s="10" t="s">
        <v>250</v>
      </c>
      <c r="C65" s="8" t="s">
        <v>251</v>
      </c>
      <c r="D65" s="8"/>
      <c r="E65" s="10" t="s">
        <v>252</v>
      </c>
      <c r="F65" s="70" t="n">
        <v>1</v>
      </c>
      <c r="G65" s="70" t="n">
        <v>0</v>
      </c>
      <c r="H65" s="70" t="n">
        <f aca="false">ROUND(F65*AO65,2)</f>
        <v>0</v>
      </c>
      <c r="I65" s="70" t="n">
        <f aca="false">ROUND(F65*AP65,2)</f>
        <v>0</v>
      </c>
      <c r="J65" s="70" t="n">
        <f aca="false">ROUND(F65*G65,2)</f>
        <v>0</v>
      </c>
      <c r="K65" s="71"/>
      <c r="Z65" s="70" t="n">
        <f aca="false">ROUND(IF(AQ65="5",BJ65,0),2)</f>
        <v>0</v>
      </c>
      <c r="AB65" s="70" t="n">
        <f aca="false">ROUND(IF(AQ65="1",BH65,0),2)</f>
        <v>0</v>
      </c>
      <c r="AC65" s="70" t="n">
        <f aca="false">ROUND(IF(AQ65="1",BI65,0),2)</f>
        <v>0</v>
      </c>
      <c r="AD65" s="70" t="n">
        <f aca="false">ROUND(IF(AQ65="7",BH65,0),2)</f>
        <v>0</v>
      </c>
      <c r="AE65" s="70" t="n">
        <f aca="false">ROUND(IF(AQ65="7",BI65,0),2)</f>
        <v>0</v>
      </c>
      <c r="AF65" s="70" t="n">
        <f aca="false">ROUND(IF(AQ65="2",BH65,0),2)</f>
        <v>0</v>
      </c>
      <c r="AG65" s="70" t="n">
        <f aca="false">ROUND(IF(AQ65="2",BI65,0),2)</f>
        <v>0</v>
      </c>
      <c r="AH65" s="70" t="n">
        <f aca="false">ROUND(IF(AQ65="0",BJ65,0),2)</f>
        <v>0</v>
      </c>
      <c r="AI65" s="55"/>
      <c r="AJ65" s="70" t="n">
        <f aca="false">IF(AN65=0,J65,0)</f>
        <v>0</v>
      </c>
      <c r="AK65" s="70" t="n">
        <f aca="false">IF(AN65=12,J65,0)</f>
        <v>0</v>
      </c>
      <c r="AL65" s="70" t="n">
        <f aca="false">IF(AN65=21,J65,0)</f>
        <v>0</v>
      </c>
      <c r="AN65" s="70" t="n">
        <v>21</v>
      </c>
      <c r="AO65" s="70" t="n">
        <f aca="false">G65*1</f>
        <v>0</v>
      </c>
      <c r="AP65" s="70" t="n">
        <f aca="false">G65*(1-1)</f>
        <v>0</v>
      </c>
      <c r="AQ65" s="72" t="s">
        <v>96</v>
      </c>
      <c r="AV65" s="70" t="n">
        <f aca="false">ROUND(AW65+AX65,2)</f>
        <v>0</v>
      </c>
      <c r="AW65" s="70" t="n">
        <f aca="false">ROUND(F65*AO65,2)</f>
        <v>0</v>
      </c>
      <c r="AX65" s="70" t="n">
        <f aca="false">ROUND(F65*AP65,2)</f>
        <v>0</v>
      </c>
      <c r="AY65" s="72" t="s">
        <v>253</v>
      </c>
      <c r="AZ65" s="72" t="s">
        <v>254</v>
      </c>
      <c r="BA65" s="55" t="s">
        <v>105</v>
      </c>
      <c r="BC65" s="70" t="n">
        <f aca="false">AW65+AX65</f>
        <v>0</v>
      </c>
      <c r="BD65" s="70" t="n">
        <f aca="false">G65/(100-BE65)*100</f>
        <v>0</v>
      </c>
      <c r="BE65" s="70" t="n">
        <v>0</v>
      </c>
      <c r="BF65" s="70" t="n">
        <f aca="false">65</f>
        <v>65</v>
      </c>
      <c r="BH65" s="70" t="n">
        <f aca="false">F65*AO65</f>
        <v>0</v>
      </c>
      <c r="BI65" s="70" t="n">
        <f aca="false">F65*AP65</f>
        <v>0</v>
      </c>
      <c r="BJ65" s="70" t="n">
        <f aca="false">F65*G65</f>
        <v>0</v>
      </c>
      <c r="BK65" s="72" t="s">
        <v>248</v>
      </c>
      <c r="BL65" s="70"/>
      <c r="BW65" s="70" t="n">
        <v>21</v>
      </c>
      <c r="BX65" s="8" t="s">
        <v>251</v>
      </c>
    </row>
    <row r="66" customFormat="false" ht="15" hidden="false" customHeight="true" outlineLevel="0" collapsed="false">
      <c r="A66" s="69" t="s">
        <v>255</v>
      </c>
      <c r="B66" s="10" t="s">
        <v>256</v>
      </c>
      <c r="C66" s="8" t="s">
        <v>257</v>
      </c>
      <c r="D66" s="8"/>
      <c r="E66" s="10" t="s">
        <v>252</v>
      </c>
      <c r="F66" s="70" t="n">
        <v>1</v>
      </c>
      <c r="G66" s="70" t="n">
        <v>0</v>
      </c>
      <c r="H66" s="70" t="n">
        <f aca="false">ROUND(F66*AO66,2)</f>
        <v>0</v>
      </c>
      <c r="I66" s="70" t="n">
        <f aca="false">ROUND(F66*AP66,2)</f>
        <v>0</v>
      </c>
      <c r="J66" s="70" t="n">
        <f aca="false">ROUND(F66*G66,2)</f>
        <v>0</v>
      </c>
      <c r="K66" s="71"/>
      <c r="Z66" s="70" t="n">
        <f aca="false">ROUND(IF(AQ66="5",BJ66,0),2)</f>
        <v>0</v>
      </c>
      <c r="AB66" s="70" t="n">
        <f aca="false">ROUND(IF(AQ66="1",BH66,0),2)</f>
        <v>0</v>
      </c>
      <c r="AC66" s="70" t="n">
        <f aca="false">ROUND(IF(AQ66="1",BI66,0),2)</f>
        <v>0</v>
      </c>
      <c r="AD66" s="70" t="n">
        <f aca="false">ROUND(IF(AQ66="7",BH66,0),2)</f>
        <v>0</v>
      </c>
      <c r="AE66" s="70" t="n">
        <f aca="false">ROUND(IF(AQ66="7",BI66,0),2)</f>
        <v>0</v>
      </c>
      <c r="AF66" s="70" t="n">
        <f aca="false">ROUND(IF(AQ66="2",BH66,0),2)</f>
        <v>0</v>
      </c>
      <c r="AG66" s="70" t="n">
        <f aca="false">ROUND(IF(AQ66="2",BI66,0),2)</f>
        <v>0</v>
      </c>
      <c r="AH66" s="70" t="n">
        <f aca="false">ROUND(IF(AQ66="0",BJ66,0),2)</f>
        <v>0</v>
      </c>
      <c r="AI66" s="55"/>
      <c r="AJ66" s="70" t="n">
        <f aca="false">IF(AN66=0,J66,0)</f>
        <v>0</v>
      </c>
      <c r="AK66" s="70" t="n">
        <f aca="false">IF(AN66=12,J66,0)</f>
        <v>0</v>
      </c>
      <c r="AL66" s="70" t="n">
        <f aca="false">IF(AN66=21,J66,0)</f>
        <v>0</v>
      </c>
      <c r="AN66" s="70" t="n">
        <v>21</v>
      </c>
      <c r="AO66" s="70" t="n">
        <f aca="false">G66*1</f>
        <v>0</v>
      </c>
      <c r="AP66" s="70" t="n">
        <f aca="false">G66*(1-1)</f>
        <v>0</v>
      </c>
      <c r="AQ66" s="72" t="s">
        <v>96</v>
      </c>
      <c r="AV66" s="70" t="n">
        <f aca="false">ROUND(AW66+AX66,2)</f>
        <v>0</v>
      </c>
      <c r="AW66" s="70" t="n">
        <f aca="false">ROUND(F66*AO66,2)</f>
        <v>0</v>
      </c>
      <c r="AX66" s="70" t="n">
        <f aca="false">ROUND(F66*AP66,2)</f>
        <v>0</v>
      </c>
      <c r="AY66" s="72" t="s">
        <v>253</v>
      </c>
      <c r="AZ66" s="72" t="s">
        <v>254</v>
      </c>
      <c r="BA66" s="55" t="s">
        <v>105</v>
      </c>
      <c r="BC66" s="70" t="n">
        <f aca="false">AW66+AX66</f>
        <v>0</v>
      </c>
      <c r="BD66" s="70" t="n">
        <f aca="false">G66/(100-BE66)*100</f>
        <v>0</v>
      </c>
      <c r="BE66" s="70" t="n">
        <v>0</v>
      </c>
      <c r="BF66" s="70" t="n">
        <f aca="false">66</f>
        <v>66</v>
      </c>
      <c r="BH66" s="70" t="n">
        <f aca="false">F66*AO66</f>
        <v>0</v>
      </c>
      <c r="BI66" s="70" t="n">
        <f aca="false">F66*AP66</f>
        <v>0</v>
      </c>
      <c r="BJ66" s="70" t="n">
        <f aca="false">F66*G66</f>
        <v>0</v>
      </c>
      <c r="BK66" s="72" t="s">
        <v>248</v>
      </c>
      <c r="BL66" s="70"/>
      <c r="BW66" s="70" t="n">
        <v>21</v>
      </c>
      <c r="BX66" s="8" t="s">
        <v>257</v>
      </c>
    </row>
    <row r="67" customFormat="false" ht="15" hidden="false" customHeight="true" outlineLevel="0" collapsed="false">
      <c r="A67" s="69" t="s">
        <v>258</v>
      </c>
      <c r="B67" s="10" t="s">
        <v>259</v>
      </c>
      <c r="C67" s="8" t="s">
        <v>260</v>
      </c>
      <c r="D67" s="8"/>
      <c r="E67" s="10" t="s">
        <v>252</v>
      </c>
      <c r="F67" s="70" t="n">
        <v>1</v>
      </c>
      <c r="G67" s="70" t="n">
        <v>0</v>
      </c>
      <c r="H67" s="70" t="n">
        <f aca="false">ROUND(F67*AO67,2)</f>
        <v>0</v>
      </c>
      <c r="I67" s="70" t="n">
        <f aca="false">ROUND(F67*AP67,2)</f>
        <v>0</v>
      </c>
      <c r="J67" s="70" t="n">
        <f aca="false">ROUND(F67*G67,2)</f>
        <v>0</v>
      </c>
      <c r="K67" s="71"/>
      <c r="Z67" s="70" t="n">
        <f aca="false">ROUND(IF(AQ67="5",BJ67,0),2)</f>
        <v>0</v>
      </c>
      <c r="AB67" s="70" t="n">
        <f aca="false">ROUND(IF(AQ67="1",BH67,0),2)</f>
        <v>0</v>
      </c>
      <c r="AC67" s="70" t="n">
        <f aca="false">ROUND(IF(AQ67="1",BI67,0),2)</f>
        <v>0</v>
      </c>
      <c r="AD67" s="70" t="n">
        <f aca="false">ROUND(IF(AQ67="7",BH67,0),2)</f>
        <v>0</v>
      </c>
      <c r="AE67" s="70" t="n">
        <f aca="false">ROUND(IF(AQ67="7",BI67,0),2)</f>
        <v>0</v>
      </c>
      <c r="AF67" s="70" t="n">
        <f aca="false">ROUND(IF(AQ67="2",BH67,0),2)</f>
        <v>0</v>
      </c>
      <c r="AG67" s="70" t="n">
        <f aca="false">ROUND(IF(AQ67="2",BI67,0),2)</f>
        <v>0</v>
      </c>
      <c r="AH67" s="70" t="n">
        <f aca="false">ROUND(IF(AQ67="0",BJ67,0),2)</f>
        <v>0</v>
      </c>
      <c r="AI67" s="55"/>
      <c r="AJ67" s="70" t="n">
        <f aca="false">IF(AN67=0,J67,0)</f>
        <v>0</v>
      </c>
      <c r="AK67" s="70" t="n">
        <f aca="false">IF(AN67=12,J67,0)</f>
        <v>0</v>
      </c>
      <c r="AL67" s="70" t="n">
        <f aca="false">IF(AN67=21,J67,0)</f>
        <v>0</v>
      </c>
      <c r="AN67" s="70" t="n">
        <v>21</v>
      </c>
      <c r="AO67" s="70" t="n">
        <f aca="false">G67*1</f>
        <v>0</v>
      </c>
      <c r="AP67" s="70" t="n">
        <f aca="false">G67*(1-1)</f>
        <v>0</v>
      </c>
      <c r="AQ67" s="72" t="s">
        <v>96</v>
      </c>
      <c r="AV67" s="70" t="n">
        <f aca="false">ROUND(AW67+AX67,2)</f>
        <v>0</v>
      </c>
      <c r="AW67" s="70" t="n">
        <f aca="false">ROUND(F67*AO67,2)</f>
        <v>0</v>
      </c>
      <c r="AX67" s="70" t="n">
        <f aca="false">ROUND(F67*AP67,2)</f>
        <v>0</v>
      </c>
      <c r="AY67" s="72" t="s">
        <v>253</v>
      </c>
      <c r="AZ67" s="72" t="s">
        <v>254</v>
      </c>
      <c r="BA67" s="55" t="s">
        <v>105</v>
      </c>
      <c r="BC67" s="70" t="n">
        <f aca="false">AW67+AX67</f>
        <v>0</v>
      </c>
      <c r="BD67" s="70" t="n">
        <f aca="false">G67/(100-BE67)*100</f>
        <v>0</v>
      </c>
      <c r="BE67" s="70" t="n">
        <v>0</v>
      </c>
      <c r="BF67" s="70" t="n">
        <f aca="false">67</f>
        <v>67</v>
      </c>
      <c r="BH67" s="70" t="n">
        <f aca="false">F67*AO67</f>
        <v>0</v>
      </c>
      <c r="BI67" s="70" t="n">
        <f aca="false">F67*AP67</f>
        <v>0</v>
      </c>
      <c r="BJ67" s="70" t="n">
        <f aca="false">F67*G67</f>
        <v>0</v>
      </c>
      <c r="BK67" s="72" t="s">
        <v>248</v>
      </c>
      <c r="BL67" s="70"/>
      <c r="BW67" s="70" t="n">
        <v>21</v>
      </c>
      <c r="BX67" s="8" t="s">
        <v>260</v>
      </c>
    </row>
    <row r="68" customFormat="false" ht="15" hidden="false" customHeight="true" outlineLevel="0" collapsed="false">
      <c r="A68" s="69" t="s">
        <v>261</v>
      </c>
      <c r="B68" s="10" t="s">
        <v>262</v>
      </c>
      <c r="C68" s="8" t="s">
        <v>263</v>
      </c>
      <c r="D68" s="8"/>
      <c r="E68" s="10" t="s">
        <v>252</v>
      </c>
      <c r="F68" s="70" t="n">
        <v>2</v>
      </c>
      <c r="G68" s="70" t="n">
        <v>0</v>
      </c>
      <c r="H68" s="70" t="n">
        <f aca="false">ROUND(F68*AO68,2)</f>
        <v>0</v>
      </c>
      <c r="I68" s="70" t="n">
        <f aca="false">ROUND(F68*AP68,2)</f>
        <v>0</v>
      </c>
      <c r="J68" s="70" t="n">
        <f aca="false">ROUND(F68*G68,2)</f>
        <v>0</v>
      </c>
      <c r="K68" s="71"/>
      <c r="Z68" s="70" t="n">
        <f aca="false">ROUND(IF(AQ68="5",BJ68,0),2)</f>
        <v>0</v>
      </c>
      <c r="AB68" s="70" t="n">
        <f aca="false">ROUND(IF(AQ68="1",BH68,0),2)</f>
        <v>0</v>
      </c>
      <c r="AC68" s="70" t="n">
        <f aca="false">ROUND(IF(AQ68="1",BI68,0),2)</f>
        <v>0</v>
      </c>
      <c r="AD68" s="70" t="n">
        <f aca="false">ROUND(IF(AQ68="7",BH68,0),2)</f>
        <v>0</v>
      </c>
      <c r="AE68" s="70" t="n">
        <f aca="false">ROUND(IF(AQ68="7",BI68,0),2)</f>
        <v>0</v>
      </c>
      <c r="AF68" s="70" t="n">
        <f aca="false">ROUND(IF(AQ68="2",BH68,0),2)</f>
        <v>0</v>
      </c>
      <c r="AG68" s="70" t="n">
        <f aca="false">ROUND(IF(AQ68="2",BI68,0),2)</f>
        <v>0</v>
      </c>
      <c r="AH68" s="70" t="n">
        <f aca="false">ROUND(IF(AQ68="0",BJ68,0),2)</f>
        <v>0</v>
      </c>
      <c r="AI68" s="55"/>
      <c r="AJ68" s="70" t="n">
        <f aca="false">IF(AN68=0,J68,0)</f>
        <v>0</v>
      </c>
      <c r="AK68" s="70" t="n">
        <f aca="false">IF(AN68=12,J68,0)</f>
        <v>0</v>
      </c>
      <c r="AL68" s="70" t="n">
        <f aca="false">IF(AN68=21,J68,0)</f>
        <v>0</v>
      </c>
      <c r="AN68" s="70" t="n">
        <v>21</v>
      </c>
      <c r="AO68" s="70" t="n">
        <f aca="false">G68*1</f>
        <v>0</v>
      </c>
      <c r="AP68" s="70" t="n">
        <f aca="false">G68*(1-1)</f>
        <v>0</v>
      </c>
      <c r="AQ68" s="72" t="s">
        <v>96</v>
      </c>
      <c r="AV68" s="70" t="n">
        <f aca="false">ROUND(AW68+AX68,2)</f>
        <v>0</v>
      </c>
      <c r="AW68" s="70" t="n">
        <f aca="false">ROUND(F68*AO68,2)</f>
        <v>0</v>
      </c>
      <c r="AX68" s="70" t="n">
        <f aca="false">ROUND(F68*AP68,2)</f>
        <v>0</v>
      </c>
      <c r="AY68" s="72" t="s">
        <v>253</v>
      </c>
      <c r="AZ68" s="72" t="s">
        <v>254</v>
      </c>
      <c r="BA68" s="55" t="s">
        <v>105</v>
      </c>
      <c r="BC68" s="70" t="n">
        <f aca="false">AW68+AX68</f>
        <v>0</v>
      </c>
      <c r="BD68" s="70" t="n">
        <f aca="false">G68/(100-BE68)*100</f>
        <v>0</v>
      </c>
      <c r="BE68" s="70" t="n">
        <v>0</v>
      </c>
      <c r="BF68" s="70" t="n">
        <f aca="false">68</f>
        <v>68</v>
      </c>
      <c r="BH68" s="70" t="n">
        <f aca="false">F68*AO68</f>
        <v>0</v>
      </c>
      <c r="BI68" s="70" t="n">
        <f aca="false">F68*AP68</f>
        <v>0</v>
      </c>
      <c r="BJ68" s="70" t="n">
        <f aca="false">F68*G68</f>
        <v>0</v>
      </c>
      <c r="BK68" s="72" t="s">
        <v>248</v>
      </c>
      <c r="BL68" s="70"/>
      <c r="BW68" s="70" t="n">
        <v>21</v>
      </c>
      <c r="BX68" s="8" t="s">
        <v>263</v>
      </c>
    </row>
    <row r="69" customFormat="false" ht="15" hidden="false" customHeight="true" outlineLevel="0" collapsed="false">
      <c r="A69" s="69" t="s">
        <v>264</v>
      </c>
      <c r="B69" s="10" t="s">
        <v>265</v>
      </c>
      <c r="C69" s="8" t="s">
        <v>266</v>
      </c>
      <c r="D69" s="8"/>
      <c r="E69" s="10" t="s">
        <v>252</v>
      </c>
      <c r="F69" s="70" t="n">
        <v>1</v>
      </c>
      <c r="G69" s="70" t="n">
        <v>0</v>
      </c>
      <c r="H69" s="70" t="n">
        <f aca="false">ROUND(F69*AO69,2)</f>
        <v>0</v>
      </c>
      <c r="I69" s="70" t="n">
        <f aca="false">ROUND(F69*AP69,2)</f>
        <v>0</v>
      </c>
      <c r="J69" s="70" t="n">
        <f aca="false">ROUND(F69*G69,2)</f>
        <v>0</v>
      </c>
      <c r="K69" s="71"/>
      <c r="Z69" s="70" t="n">
        <f aca="false">ROUND(IF(AQ69="5",BJ69,0),2)</f>
        <v>0</v>
      </c>
      <c r="AB69" s="70" t="n">
        <f aca="false">ROUND(IF(AQ69="1",BH69,0),2)</f>
        <v>0</v>
      </c>
      <c r="AC69" s="70" t="n">
        <f aca="false">ROUND(IF(AQ69="1",BI69,0),2)</f>
        <v>0</v>
      </c>
      <c r="AD69" s="70" t="n">
        <f aca="false">ROUND(IF(AQ69="7",BH69,0),2)</f>
        <v>0</v>
      </c>
      <c r="AE69" s="70" t="n">
        <f aca="false">ROUND(IF(AQ69="7",BI69,0),2)</f>
        <v>0</v>
      </c>
      <c r="AF69" s="70" t="n">
        <f aca="false">ROUND(IF(AQ69="2",BH69,0),2)</f>
        <v>0</v>
      </c>
      <c r="AG69" s="70" t="n">
        <f aca="false">ROUND(IF(AQ69="2",BI69,0),2)</f>
        <v>0</v>
      </c>
      <c r="AH69" s="70" t="n">
        <f aca="false">ROUND(IF(AQ69="0",BJ69,0),2)</f>
        <v>0</v>
      </c>
      <c r="AI69" s="55"/>
      <c r="AJ69" s="70" t="n">
        <f aca="false">IF(AN69=0,J69,0)</f>
        <v>0</v>
      </c>
      <c r="AK69" s="70" t="n">
        <f aca="false">IF(AN69=12,J69,0)</f>
        <v>0</v>
      </c>
      <c r="AL69" s="70" t="n">
        <f aca="false">IF(AN69=21,J69,0)</f>
        <v>0</v>
      </c>
      <c r="AN69" s="70" t="n">
        <v>21</v>
      </c>
      <c r="AO69" s="70" t="n">
        <f aca="false">G69*1</f>
        <v>0</v>
      </c>
      <c r="AP69" s="70" t="n">
        <f aca="false">G69*(1-1)</f>
        <v>0</v>
      </c>
      <c r="AQ69" s="72" t="s">
        <v>96</v>
      </c>
      <c r="AV69" s="70" t="n">
        <f aca="false">ROUND(AW69+AX69,2)</f>
        <v>0</v>
      </c>
      <c r="AW69" s="70" t="n">
        <f aca="false">ROUND(F69*AO69,2)</f>
        <v>0</v>
      </c>
      <c r="AX69" s="70" t="n">
        <f aca="false">ROUND(F69*AP69,2)</f>
        <v>0</v>
      </c>
      <c r="AY69" s="72" t="s">
        <v>253</v>
      </c>
      <c r="AZ69" s="72" t="s">
        <v>254</v>
      </c>
      <c r="BA69" s="55" t="s">
        <v>105</v>
      </c>
      <c r="BC69" s="70" t="n">
        <f aca="false">AW69+AX69</f>
        <v>0</v>
      </c>
      <c r="BD69" s="70" t="n">
        <f aca="false">G69/(100-BE69)*100</f>
        <v>0</v>
      </c>
      <c r="BE69" s="70" t="n">
        <v>0</v>
      </c>
      <c r="BF69" s="70" t="n">
        <f aca="false">69</f>
        <v>69</v>
      </c>
      <c r="BH69" s="70" t="n">
        <f aca="false">F69*AO69</f>
        <v>0</v>
      </c>
      <c r="BI69" s="70" t="n">
        <f aca="false">F69*AP69</f>
        <v>0</v>
      </c>
      <c r="BJ69" s="70" t="n">
        <f aca="false">F69*G69</f>
        <v>0</v>
      </c>
      <c r="BK69" s="72" t="s">
        <v>248</v>
      </c>
      <c r="BL69" s="70"/>
      <c r="BW69" s="70" t="n">
        <v>21</v>
      </c>
      <c r="BX69" s="8" t="s">
        <v>266</v>
      </c>
    </row>
    <row r="70" customFormat="false" ht="15" hidden="false" customHeight="true" outlineLevel="0" collapsed="false">
      <c r="A70" s="69" t="s">
        <v>267</v>
      </c>
      <c r="B70" s="10" t="s">
        <v>268</v>
      </c>
      <c r="C70" s="8" t="s">
        <v>269</v>
      </c>
      <c r="D70" s="8"/>
      <c r="E70" s="10" t="s">
        <v>252</v>
      </c>
      <c r="F70" s="70" t="n">
        <v>1</v>
      </c>
      <c r="G70" s="70" t="n">
        <v>0</v>
      </c>
      <c r="H70" s="70" t="n">
        <f aca="false">ROUND(F70*AO70,2)</f>
        <v>0</v>
      </c>
      <c r="I70" s="70" t="n">
        <f aca="false">ROUND(F70*AP70,2)</f>
        <v>0</v>
      </c>
      <c r="J70" s="70" t="n">
        <f aca="false">ROUND(F70*G70,2)</f>
        <v>0</v>
      </c>
      <c r="K70" s="71"/>
      <c r="Z70" s="70" t="n">
        <f aca="false">ROUND(IF(AQ70="5",BJ70,0),2)</f>
        <v>0</v>
      </c>
      <c r="AB70" s="70" t="n">
        <f aca="false">ROUND(IF(AQ70="1",BH70,0),2)</f>
        <v>0</v>
      </c>
      <c r="AC70" s="70" t="n">
        <f aca="false">ROUND(IF(AQ70="1",BI70,0),2)</f>
        <v>0</v>
      </c>
      <c r="AD70" s="70" t="n">
        <f aca="false">ROUND(IF(AQ70="7",BH70,0),2)</f>
        <v>0</v>
      </c>
      <c r="AE70" s="70" t="n">
        <f aca="false">ROUND(IF(AQ70="7",BI70,0),2)</f>
        <v>0</v>
      </c>
      <c r="AF70" s="70" t="n">
        <f aca="false">ROUND(IF(AQ70="2",BH70,0),2)</f>
        <v>0</v>
      </c>
      <c r="AG70" s="70" t="n">
        <f aca="false">ROUND(IF(AQ70="2",BI70,0),2)</f>
        <v>0</v>
      </c>
      <c r="AH70" s="70" t="n">
        <f aca="false">ROUND(IF(AQ70="0",BJ70,0),2)</f>
        <v>0</v>
      </c>
      <c r="AI70" s="55"/>
      <c r="AJ70" s="70" t="n">
        <f aca="false">IF(AN70=0,J70,0)</f>
        <v>0</v>
      </c>
      <c r="AK70" s="70" t="n">
        <f aca="false">IF(AN70=12,J70,0)</f>
        <v>0</v>
      </c>
      <c r="AL70" s="70" t="n">
        <f aca="false">IF(AN70=21,J70,0)</f>
        <v>0</v>
      </c>
      <c r="AN70" s="70" t="n">
        <v>21</v>
      </c>
      <c r="AO70" s="70" t="n">
        <f aca="false">G70*1</f>
        <v>0</v>
      </c>
      <c r="AP70" s="70" t="n">
        <f aca="false">G70*(1-1)</f>
        <v>0</v>
      </c>
      <c r="AQ70" s="72" t="s">
        <v>96</v>
      </c>
      <c r="AV70" s="70" t="n">
        <f aca="false">ROUND(AW70+AX70,2)</f>
        <v>0</v>
      </c>
      <c r="AW70" s="70" t="n">
        <f aca="false">ROUND(F70*AO70,2)</f>
        <v>0</v>
      </c>
      <c r="AX70" s="70" t="n">
        <f aca="false">ROUND(F70*AP70,2)</f>
        <v>0</v>
      </c>
      <c r="AY70" s="72" t="s">
        <v>253</v>
      </c>
      <c r="AZ70" s="72" t="s">
        <v>254</v>
      </c>
      <c r="BA70" s="55" t="s">
        <v>105</v>
      </c>
      <c r="BC70" s="70" t="n">
        <f aca="false">AW70+AX70</f>
        <v>0</v>
      </c>
      <c r="BD70" s="70" t="n">
        <f aca="false">G70/(100-BE70)*100</f>
        <v>0</v>
      </c>
      <c r="BE70" s="70" t="n">
        <v>0</v>
      </c>
      <c r="BF70" s="70" t="n">
        <f aca="false">70</f>
        <v>70</v>
      </c>
      <c r="BH70" s="70" t="n">
        <f aca="false">F70*AO70</f>
        <v>0</v>
      </c>
      <c r="BI70" s="70" t="n">
        <f aca="false">F70*AP70</f>
        <v>0</v>
      </c>
      <c r="BJ70" s="70" t="n">
        <f aca="false">F70*G70</f>
        <v>0</v>
      </c>
      <c r="BK70" s="72" t="s">
        <v>248</v>
      </c>
      <c r="BL70" s="70"/>
      <c r="BW70" s="70" t="n">
        <v>21</v>
      </c>
      <c r="BX70" s="8" t="s">
        <v>269</v>
      </c>
    </row>
    <row r="71" customFormat="false" ht="15" hidden="false" customHeight="true" outlineLevel="0" collapsed="false">
      <c r="A71" s="69" t="s">
        <v>270</v>
      </c>
      <c r="B71" s="10" t="s">
        <v>271</v>
      </c>
      <c r="C71" s="8" t="s">
        <v>272</v>
      </c>
      <c r="D71" s="8"/>
      <c r="E71" s="10" t="s">
        <v>252</v>
      </c>
      <c r="F71" s="70" t="n">
        <v>5</v>
      </c>
      <c r="G71" s="70" t="n">
        <v>0</v>
      </c>
      <c r="H71" s="70" t="n">
        <f aca="false">ROUND(F71*AO71,2)</f>
        <v>0</v>
      </c>
      <c r="I71" s="70" t="n">
        <f aca="false">ROUND(F71*AP71,2)</f>
        <v>0</v>
      </c>
      <c r="J71" s="70" t="n">
        <f aca="false">ROUND(F71*G71,2)</f>
        <v>0</v>
      </c>
      <c r="K71" s="71"/>
      <c r="Z71" s="70" t="n">
        <f aca="false">ROUND(IF(AQ71="5",BJ71,0),2)</f>
        <v>0</v>
      </c>
      <c r="AB71" s="70" t="n">
        <f aca="false">ROUND(IF(AQ71="1",BH71,0),2)</f>
        <v>0</v>
      </c>
      <c r="AC71" s="70" t="n">
        <f aca="false">ROUND(IF(AQ71="1",BI71,0),2)</f>
        <v>0</v>
      </c>
      <c r="AD71" s="70" t="n">
        <f aca="false">ROUND(IF(AQ71="7",BH71,0),2)</f>
        <v>0</v>
      </c>
      <c r="AE71" s="70" t="n">
        <f aca="false">ROUND(IF(AQ71="7",BI71,0),2)</f>
        <v>0</v>
      </c>
      <c r="AF71" s="70" t="n">
        <f aca="false">ROUND(IF(AQ71="2",BH71,0),2)</f>
        <v>0</v>
      </c>
      <c r="AG71" s="70" t="n">
        <f aca="false">ROUND(IF(AQ71="2",BI71,0),2)</f>
        <v>0</v>
      </c>
      <c r="AH71" s="70" t="n">
        <f aca="false">ROUND(IF(AQ71="0",BJ71,0),2)</f>
        <v>0</v>
      </c>
      <c r="AI71" s="55"/>
      <c r="AJ71" s="70" t="n">
        <f aca="false">IF(AN71=0,J71,0)</f>
        <v>0</v>
      </c>
      <c r="AK71" s="70" t="n">
        <f aca="false">IF(AN71=12,J71,0)</f>
        <v>0</v>
      </c>
      <c r="AL71" s="70" t="n">
        <f aca="false">IF(AN71=21,J71,0)</f>
        <v>0</v>
      </c>
      <c r="AN71" s="70" t="n">
        <v>21</v>
      </c>
      <c r="AO71" s="70" t="n">
        <f aca="false">G71*1</f>
        <v>0</v>
      </c>
      <c r="AP71" s="70" t="n">
        <f aca="false">G71*(1-1)</f>
        <v>0</v>
      </c>
      <c r="AQ71" s="72" t="s">
        <v>96</v>
      </c>
      <c r="AV71" s="70" t="n">
        <f aca="false">ROUND(AW71+AX71,2)</f>
        <v>0</v>
      </c>
      <c r="AW71" s="70" t="n">
        <f aca="false">ROUND(F71*AO71,2)</f>
        <v>0</v>
      </c>
      <c r="AX71" s="70" t="n">
        <f aca="false">ROUND(F71*AP71,2)</f>
        <v>0</v>
      </c>
      <c r="AY71" s="72" t="s">
        <v>253</v>
      </c>
      <c r="AZ71" s="72" t="s">
        <v>254</v>
      </c>
      <c r="BA71" s="55" t="s">
        <v>105</v>
      </c>
      <c r="BC71" s="70" t="n">
        <f aca="false">AW71+AX71</f>
        <v>0</v>
      </c>
      <c r="BD71" s="70" t="n">
        <f aca="false">G71/(100-BE71)*100</f>
        <v>0</v>
      </c>
      <c r="BE71" s="70" t="n">
        <v>0</v>
      </c>
      <c r="BF71" s="70" t="n">
        <f aca="false">71</f>
        <v>71</v>
      </c>
      <c r="BH71" s="70" t="n">
        <f aca="false">F71*AO71</f>
        <v>0</v>
      </c>
      <c r="BI71" s="70" t="n">
        <f aca="false">F71*AP71</f>
        <v>0</v>
      </c>
      <c r="BJ71" s="70" t="n">
        <f aca="false">F71*G71</f>
        <v>0</v>
      </c>
      <c r="BK71" s="72" t="s">
        <v>248</v>
      </c>
      <c r="BL71" s="70"/>
      <c r="BW71" s="70" t="n">
        <v>21</v>
      </c>
      <c r="BX71" s="8" t="s">
        <v>272</v>
      </c>
    </row>
    <row r="72" customFormat="false" ht="15" hidden="false" customHeight="true" outlineLevel="0" collapsed="false">
      <c r="A72" s="69" t="s">
        <v>273</v>
      </c>
      <c r="B72" s="10" t="s">
        <v>274</v>
      </c>
      <c r="C72" s="8" t="s">
        <v>275</v>
      </c>
      <c r="D72" s="8"/>
      <c r="E72" s="10" t="s">
        <v>252</v>
      </c>
      <c r="F72" s="70" t="n">
        <v>1</v>
      </c>
      <c r="G72" s="70" t="n">
        <v>0</v>
      </c>
      <c r="H72" s="70" t="n">
        <f aca="false">ROUND(F72*AO72,2)</f>
        <v>0</v>
      </c>
      <c r="I72" s="70" t="n">
        <f aca="false">ROUND(F72*AP72,2)</f>
        <v>0</v>
      </c>
      <c r="J72" s="70" t="n">
        <f aca="false">ROUND(F72*G72,2)</f>
        <v>0</v>
      </c>
      <c r="K72" s="71"/>
      <c r="Z72" s="70" t="n">
        <f aca="false">ROUND(IF(AQ72="5",BJ72,0),2)</f>
        <v>0</v>
      </c>
      <c r="AB72" s="70" t="n">
        <f aca="false">ROUND(IF(AQ72="1",BH72,0),2)</f>
        <v>0</v>
      </c>
      <c r="AC72" s="70" t="n">
        <f aca="false">ROUND(IF(AQ72="1",BI72,0),2)</f>
        <v>0</v>
      </c>
      <c r="AD72" s="70" t="n">
        <f aca="false">ROUND(IF(AQ72="7",BH72,0),2)</f>
        <v>0</v>
      </c>
      <c r="AE72" s="70" t="n">
        <f aca="false">ROUND(IF(AQ72="7",BI72,0),2)</f>
        <v>0</v>
      </c>
      <c r="AF72" s="70" t="n">
        <f aca="false">ROUND(IF(AQ72="2",BH72,0),2)</f>
        <v>0</v>
      </c>
      <c r="AG72" s="70" t="n">
        <f aca="false">ROUND(IF(AQ72="2",BI72,0),2)</f>
        <v>0</v>
      </c>
      <c r="AH72" s="70" t="n">
        <f aca="false">ROUND(IF(AQ72="0",BJ72,0),2)</f>
        <v>0</v>
      </c>
      <c r="AI72" s="55"/>
      <c r="AJ72" s="70" t="n">
        <f aca="false">IF(AN72=0,J72,0)</f>
        <v>0</v>
      </c>
      <c r="AK72" s="70" t="n">
        <f aca="false">IF(AN72=12,J72,0)</f>
        <v>0</v>
      </c>
      <c r="AL72" s="70" t="n">
        <f aca="false">IF(AN72=21,J72,0)</f>
        <v>0</v>
      </c>
      <c r="AN72" s="70" t="n">
        <v>21</v>
      </c>
      <c r="AO72" s="70" t="n">
        <f aca="false">G72*1</f>
        <v>0</v>
      </c>
      <c r="AP72" s="70" t="n">
        <f aca="false">G72*(1-1)</f>
        <v>0</v>
      </c>
      <c r="AQ72" s="72" t="s">
        <v>96</v>
      </c>
      <c r="AV72" s="70" t="n">
        <f aca="false">ROUND(AW72+AX72,2)</f>
        <v>0</v>
      </c>
      <c r="AW72" s="70" t="n">
        <f aca="false">ROUND(F72*AO72,2)</f>
        <v>0</v>
      </c>
      <c r="AX72" s="70" t="n">
        <f aca="false">ROUND(F72*AP72,2)</f>
        <v>0</v>
      </c>
      <c r="AY72" s="72" t="s">
        <v>253</v>
      </c>
      <c r="AZ72" s="72" t="s">
        <v>254</v>
      </c>
      <c r="BA72" s="55" t="s">
        <v>105</v>
      </c>
      <c r="BC72" s="70" t="n">
        <f aca="false">AW72+AX72</f>
        <v>0</v>
      </c>
      <c r="BD72" s="70" t="n">
        <f aca="false">G72/(100-BE72)*100</f>
        <v>0</v>
      </c>
      <c r="BE72" s="70" t="n">
        <v>0</v>
      </c>
      <c r="BF72" s="70" t="n">
        <f aca="false">72</f>
        <v>72</v>
      </c>
      <c r="BH72" s="70" t="n">
        <f aca="false">F72*AO72</f>
        <v>0</v>
      </c>
      <c r="BI72" s="70" t="n">
        <f aca="false">F72*AP72</f>
        <v>0</v>
      </c>
      <c r="BJ72" s="70" t="n">
        <f aca="false">F72*G72</f>
        <v>0</v>
      </c>
      <c r="BK72" s="72" t="s">
        <v>248</v>
      </c>
      <c r="BL72" s="70"/>
      <c r="BW72" s="70" t="n">
        <v>21</v>
      </c>
      <c r="BX72" s="8" t="s">
        <v>275</v>
      </c>
    </row>
    <row r="73" customFormat="false" ht="15" hidden="false" customHeight="true" outlineLevel="0" collapsed="false">
      <c r="A73" s="69" t="s">
        <v>276</v>
      </c>
      <c r="B73" s="10" t="s">
        <v>277</v>
      </c>
      <c r="C73" s="8" t="s">
        <v>278</v>
      </c>
      <c r="D73" s="8"/>
      <c r="E73" s="10" t="s">
        <v>252</v>
      </c>
      <c r="F73" s="70" t="n">
        <v>5</v>
      </c>
      <c r="G73" s="70" t="n">
        <v>0</v>
      </c>
      <c r="H73" s="70" t="n">
        <f aca="false">ROUND(F73*AO73,2)</f>
        <v>0</v>
      </c>
      <c r="I73" s="70" t="n">
        <f aca="false">ROUND(F73*AP73,2)</f>
        <v>0</v>
      </c>
      <c r="J73" s="70" t="n">
        <f aca="false">ROUND(F73*G73,2)</f>
        <v>0</v>
      </c>
      <c r="K73" s="71"/>
      <c r="Z73" s="70" t="n">
        <f aca="false">ROUND(IF(AQ73="5",BJ73,0),2)</f>
        <v>0</v>
      </c>
      <c r="AB73" s="70" t="n">
        <f aca="false">ROUND(IF(AQ73="1",BH73,0),2)</f>
        <v>0</v>
      </c>
      <c r="AC73" s="70" t="n">
        <f aca="false">ROUND(IF(AQ73="1",BI73,0),2)</f>
        <v>0</v>
      </c>
      <c r="AD73" s="70" t="n">
        <f aca="false">ROUND(IF(AQ73="7",BH73,0),2)</f>
        <v>0</v>
      </c>
      <c r="AE73" s="70" t="n">
        <f aca="false">ROUND(IF(AQ73="7",BI73,0),2)</f>
        <v>0</v>
      </c>
      <c r="AF73" s="70" t="n">
        <f aca="false">ROUND(IF(AQ73="2",BH73,0),2)</f>
        <v>0</v>
      </c>
      <c r="AG73" s="70" t="n">
        <f aca="false">ROUND(IF(AQ73="2",BI73,0),2)</f>
        <v>0</v>
      </c>
      <c r="AH73" s="70" t="n">
        <f aca="false">ROUND(IF(AQ73="0",BJ73,0),2)</f>
        <v>0</v>
      </c>
      <c r="AI73" s="55"/>
      <c r="AJ73" s="70" t="n">
        <f aca="false">IF(AN73=0,J73,0)</f>
        <v>0</v>
      </c>
      <c r="AK73" s="70" t="n">
        <f aca="false">IF(AN73=12,J73,0)</f>
        <v>0</v>
      </c>
      <c r="AL73" s="70" t="n">
        <f aca="false">IF(AN73=21,J73,0)</f>
        <v>0</v>
      </c>
      <c r="AN73" s="70" t="n">
        <v>21</v>
      </c>
      <c r="AO73" s="70" t="n">
        <f aca="false">G73*1</f>
        <v>0</v>
      </c>
      <c r="AP73" s="70" t="n">
        <f aca="false">G73*(1-1)</f>
        <v>0</v>
      </c>
      <c r="AQ73" s="72" t="s">
        <v>96</v>
      </c>
      <c r="AV73" s="70" t="n">
        <f aca="false">ROUND(AW73+AX73,2)</f>
        <v>0</v>
      </c>
      <c r="AW73" s="70" t="n">
        <f aca="false">ROUND(F73*AO73,2)</f>
        <v>0</v>
      </c>
      <c r="AX73" s="70" t="n">
        <f aca="false">ROUND(F73*AP73,2)</f>
        <v>0</v>
      </c>
      <c r="AY73" s="72" t="s">
        <v>253</v>
      </c>
      <c r="AZ73" s="72" t="s">
        <v>254</v>
      </c>
      <c r="BA73" s="55" t="s">
        <v>105</v>
      </c>
      <c r="BC73" s="70" t="n">
        <f aca="false">AW73+AX73</f>
        <v>0</v>
      </c>
      <c r="BD73" s="70" t="n">
        <f aca="false">G73/(100-BE73)*100</f>
        <v>0</v>
      </c>
      <c r="BE73" s="70" t="n">
        <v>0</v>
      </c>
      <c r="BF73" s="70" t="n">
        <f aca="false">73</f>
        <v>73</v>
      </c>
      <c r="BH73" s="70" t="n">
        <f aca="false">F73*AO73</f>
        <v>0</v>
      </c>
      <c r="BI73" s="70" t="n">
        <f aca="false">F73*AP73</f>
        <v>0</v>
      </c>
      <c r="BJ73" s="70" t="n">
        <f aca="false">F73*G73</f>
        <v>0</v>
      </c>
      <c r="BK73" s="72" t="s">
        <v>248</v>
      </c>
      <c r="BL73" s="70"/>
      <c r="BW73" s="70" t="n">
        <v>21</v>
      </c>
      <c r="BX73" s="8" t="s">
        <v>278</v>
      </c>
    </row>
    <row r="74" customFormat="false" ht="15" hidden="false" customHeight="true" outlineLevel="0" collapsed="false">
      <c r="A74" s="69" t="s">
        <v>279</v>
      </c>
      <c r="B74" s="10" t="s">
        <v>280</v>
      </c>
      <c r="C74" s="8" t="s">
        <v>281</v>
      </c>
      <c r="D74" s="8"/>
      <c r="E74" s="10" t="s">
        <v>252</v>
      </c>
      <c r="F74" s="70" t="n">
        <v>2</v>
      </c>
      <c r="G74" s="70" t="n">
        <v>0</v>
      </c>
      <c r="H74" s="70" t="n">
        <f aca="false">ROUND(F74*AO74,2)</f>
        <v>0</v>
      </c>
      <c r="I74" s="70" t="n">
        <f aca="false">ROUND(F74*AP74,2)</f>
        <v>0</v>
      </c>
      <c r="J74" s="70" t="n">
        <f aca="false">ROUND(F74*G74,2)</f>
        <v>0</v>
      </c>
      <c r="K74" s="71"/>
      <c r="Z74" s="70" t="n">
        <f aca="false">ROUND(IF(AQ74="5",BJ74,0),2)</f>
        <v>0</v>
      </c>
      <c r="AB74" s="70" t="n">
        <f aca="false">ROUND(IF(AQ74="1",BH74,0),2)</f>
        <v>0</v>
      </c>
      <c r="AC74" s="70" t="n">
        <f aca="false">ROUND(IF(AQ74="1",BI74,0),2)</f>
        <v>0</v>
      </c>
      <c r="AD74" s="70" t="n">
        <f aca="false">ROUND(IF(AQ74="7",BH74,0),2)</f>
        <v>0</v>
      </c>
      <c r="AE74" s="70" t="n">
        <f aca="false">ROUND(IF(AQ74="7",BI74,0),2)</f>
        <v>0</v>
      </c>
      <c r="AF74" s="70" t="n">
        <f aca="false">ROUND(IF(AQ74="2",BH74,0),2)</f>
        <v>0</v>
      </c>
      <c r="AG74" s="70" t="n">
        <f aca="false">ROUND(IF(AQ74="2",BI74,0),2)</f>
        <v>0</v>
      </c>
      <c r="AH74" s="70" t="n">
        <f aca="false">ROUND(IF(AQ74="0",BJ74,0),2)</f>
        <v>0</v>
      </c>
      <c r="AI74" s="55"/>
      <c r="AJ74" s="70" t="n">
        <f aca="false">IF(AN74=0,J74,0)</f>
        <v>0</v>
      </c>
      <c r="AK74" s="70" t="n">
        <f aca="false">IF(AN74=12,J74,0)</f>
        <v>0</v>
      </c>
      <c r="AL74" s="70" t="n">
        <f aca="false">IF(AN74=21,J74,0)</f>
        <v>0</v>
      </c>
      <c r="AN74" s="70" t="n">
        <v>21</v>
      </c>
      <c r="AO74" s="70" t="n">
        <f aca="false">G74*1</f>
        <v>0</v>
      </c>
      <c r="AP74" s="70" t="n">
        <f aca="false">G74*(1-1)</f>
        <v>0</v>
      </c>
      <c r="AQ74" s="72" t="s">
        <v>96</v>
      </c>
      <c r="AV74" s="70" t="n">
        <f aca="false">ROUND(AW74+AX74,2)</f>
        <v>0</v>
      </c>
      <c r="AW74" s="70" t="n">
        <f aca="false">ROUND(F74*AO74,2)</f>
        <v>0</v>
      </c>
      <c r="AX74" s="70" t="n">
        <f aca="false">ROUND(F74*AP74,2)</f>
        <v>0</v>
      </c>
      <c r="AY74" s="72" t="s">
        <v>253</v>
      </c>
      <c r="AZ74" s="72" t="s">
        <v>254</v>
      </c>
      <c r="BA74" s="55" t="s">
        <v>105</v>
      </c>
      <c r="BC74" s="70" t="n">
        <f aca="false">AW74+AX74</f>
        <v>0</v>
      </c>
      <c r="BD74" s="70" t="n">
        <f aca="false">G74/(100-BE74)*100</f>
        <v>0</v>
      </c>
      <c r="BE74" s="70" t="n">
        <v>0</v>
      </c>
      <c r="BF74" s="70" t="n">
        <f aca="false">74</f>
        <v>74</v>
      </c>
      <c r="BH74" s="70" t="n">
        <f aca="false">F74*AO74</f>
        <v>0</v>
      </c>
      <c r="BI74" s="70" t="n">
        <f aca="false">F74*AP74</f>
        <v>0</v>
      </c>
      <c r="BJ74" s="70" t="n">
        <f aca="false">F74*G74</f>
        <v>0</v>
      </c>
      <c r="BK74" s="72" t="s">
        <v>248</v>
      </c>
      <c r="BL74" s="70"/>
      <c r="BW74" s="70" t="n">
        <v>21</v>
      </c>
      <c r="BX74" s="8" t="s">
        <v>281</v>
      </c>
    </row>
    <row r="75" customFormat="false" ht="15" hidden="false" customHeight="true" outlineLevel="0" collapsed="false">
      <c r="A75" s="69" t="s">
        <v>282</v>
      </c>
      <c r="B75" s="10" t="s">
        <v>283</v>
      </c>
      <c r="C75" s="8" t="s">
        <v>284</v>
      </c>
      <c r="D75" s="8"/>
      <c r="E75" s="10" t="s">
        <v>252</v>
      </c>
      <c r="F75" s="70" t="n">
        <v>2</v>
      </c>
      <c r="G75" s="70" t="n">
        <v>0</v>
      </c>
      <c r="H75" s="70" t="n">
        <f aca="false">ROUND(F75*AO75,2)</f>
        <v>0</v>
      </c>
      <c r="I75" s="70" t="n">
        <f aca="false">ROUND(F75*AP75,2)</f>
        <v>0</v>
      </c>
      <c r="J75" s="70" t="n">
        <f aca="false">ROUND(F75*G75,2)</f>
        <v>0</v>
      </c>
      <c r="K75" s="71"/>
      <c r="Z75" s="70" t="n">
        <f aca="false">ROUND(IF(AQ75="5",BJ75,0),2)</f>
        <v>0</v>
      </c>
      <c r="AB75" s="70" t="n">
        <f aca="false">ROUND(IF(AQ75="1",BH75,0),2)</f>
        <v>0</v>
      </c>
      <c r="AC75" s="70" t="n">
        <f aca="false">ROUND(IF(AQ75="1",BI75,0),2)</f>
        <v>0</v>
      </c>
      <c r="AD75" s="70" t="n">
        <f aca="false">ROUND(IF(AQ75="7",BH75,0),2)</f>
        <v>0</v>
      </c>
      <c r="AE75" s="70" t="n">
        <f aca="false">ROUND(IF(AQ75="7",BI75,0),2)</f>
        <v>0</v>
      </c>
      <c r="AF75" s="70" t="n">
        <f aca="false">ROUND(IF(AQ75="2",BH75,0),2)</f>
        <v>0</v>
      </c>
      <c r="AG75" s="70" t="n">
        <f aca="false">ROUND(IF(AQ75="2",BI75,0),2)</f>
        <v>0</v>
      </c>
      <c r="AH75" s="70" t="n">
        <f aca="false">ROUND(IF(AQ75="0",BJ75,0),2)</f>
        <v>0</v>
      </c>
      <c r="AI75" s="55"/>
      <c r="AJ75" s="70" t="n">
        <f aca="false">IF(AN75=0,J75,0)</f>
        <v>0</v>
      </c>
      <c r="AK75" s="70" t="n">
        <f aca="false">IF(AN75=12,J75,0)</f>
        <v>0</v>
      </c>
      <c r="AL75" s="70" t="n">
        <f aca="false">IF(AN75=21,J75,0)</f>
        <v>0</v>
      </c>
      <c r="AN75" s="70" t="n">
        <v>21</v>
      </c>
      <c r="AO75" s="70" t="n">
        <f aca="false">G75*1</f>
        <v>0</v>
      </c>
      <c r="AP75" s="70" t="n">
        <f aca="false">G75*(1-1)</f>
        <v>0</v>
      </c>
      <c r="AQ75" s="72" t="s">
        <v>96</v>
      </c>
      <c r="AV75" s="70" t="n">
        <f aca="false">ROUND(AW75+AX75,2)</f>
        <v>0</v>
      </c>
      <c r="AW75" s="70" t="n">
        <f aca="false">ROUND(F75*AO75,2)</f>
        <v>0</v>
      </c>
      <c r="AX75" s="70" t="n">
        <f aca="false">ROUND(F75*AP75,2)</f>
        <v>0</v>
      </c>
      <c r="AY75" s="72" t="s">
        <v>253</v>
      </c>
      <c r="AZ75" s="72" t="s">
        <v>254</v>
      </c>
      <c r="BA75" s="55" t="s">
        <v>105</v>
      </c>
      <c r="BC75" s="70" t="n">
        <f aca="false">AW75+AX75</f>
        <v>0</v>
      </c>
      <c r="BD75" s="70" t="n">
        <f aca="false">G75/(100-BE75)*100</f>
        <v>0</v>
      </c>
      <c r="BE75" s="70" t="n">
        <v>0</v>
      </c>
      <c r="BF75" s="70" t="n">
        <f aca="false">75</f>
        <v>75</v>
      </c>
      <c r="BH75" s="70" t="n">
        <f aca="false">F75*AO75</f>
        <v>0</v>
      </c>
      <c r="BI75" s="70" t="n">
        <f aca="false">F75*AP75</f>
        <v>0</v>
      </c>
      <c r="BJ75" s="70" t="n">
        <f aca="false">F75*G75</f>
        <v>0</v>
      </c>
      <c r="BK75" s="72" t="s">
        <v>248</v>
      </c>
      <c r="BL75" s="70"/>
      <c r="BW75" s="70" t="n">
        <v>21</v>
      </c>
      <c r="BX75" s="8" t="s">
        <v>284</v>
      </c>
    </row>
    <row r="76" customFormat="false" ht="15" hidden="false" customHeight="true" outlineLevel="0" collapsed="false">
      <c r="A76" s="69" t="s">
        <v>285</v>
      </c>
      <c r="B76" s="10" t="s">
        <v>286</v>
      </c>
      <c r="C76" s="8" t="s">
        <v>287</v>
      </c>
      <c r="D76" s="8"/>
      <c r="E76" s="10" t="s">
        <v>252</v>
      </c>
      <c r="F76" s="70" t="n">
        <v>2</v>
      </c>
      <c r="G76" s="70" t="n">
        <v>0</v>
      </c>
      <c r="H76" s="70" t="n">
        <f aca="false">ROUND(F76*AO76,2)</f>
        <v>0</v>
      </c>
      <c r="I76" s="70" t="n">
        <f aca="false">ROUND(F76*AP76,2)</f>
        <v>0</v>
      </c>
      <c r="J76" s="70" t="n">
        <f aca="false">ROUND(F76*G76,2)</f>
        <v>0</v>
      </c>
      <c r="K76" s="71"/>
      <c r="Z76" s="70" t="n">
        <f aca="false">ROUND(IF(AQ76="5",BJ76,0),2)</f>
        <v>0</v>
      </c>
      <c r="AB76" s="70" t="n">
        <f aca="false">ROUND(IF(AQ76="1",BH76,0),2)</f>
        <v>0</v>
      </c>
      <c r="AC76" s="70" t="n">
        <f aca="false">ROUND(IF(AQ76="1",BI76,0),2)</f>
        <v>0</v>
      </c>
      <c r="AD76" s="70" t="n">
        <f aca="false">ROUND(IF(AQ76="7",BH76,0),2)</f>
        <v>0</v>
      </c>
      <c r="AE76" s="70" t="n">
        <f aca="false">ROUND(IF(AQ76="7",BI76,0),2)</f>
        <v>0</v>
      </c>
      <c r="AF76" s="70" t="n">
        <f aca="false">ROUND(IF(AQ76="2",BH76,0),2)</f>
        <v>0</v>
      </c>
      <c r="AG76" s="70" t="n">
        <f aca="false">ROUND(IF(AQ76="2",BI76,0),2)</f>
        <v>0</v>
      </c>
      <c r="AH76" s="70" t="n">
        <f aca="false">ROUND(IF(AQ76="0",BJ76,0),2)</f>
        <v>0</v>
      </c>
      <c r="AI76" s="55"/>
      <c r="AJ76" s="70" t="n">
        <f aca="false">IF(AN76=0,J76,0)</f>
        <v>0</v>
      </c>
      <c r="AK76" s="70" t="n">
        <f aca="false">IF(AN76=12,J76,0)</f>
        <v>0</v>
      </c>
      <c r="AL76" s="70" t="n">
        <f aca="false">IF(AN76=21,J76,0)</f>
        <v>0</v>
      </c>
      <c r="AN76" s="70" t="n">
        <v>21</v>
      </c>
      <c r="AO76" s="70" t="n">
        <f aca="false">G76*1</f>
        <v>0</v>
      </c>
      <c r="AP76" s="70" t="n">
        <f aca="false">G76*(1-1)</f>
        <v>0</v>
      </c>
      <c r="AQ76" s="72" t="s">
        <v>96</v>
      </c>
      <c r="AV76" s="70" t="n">
        <f aca="false">ROUND(AW76+AX76,2)</f>
        <v>0</v>
      </c>
      <c r="AW76" s="70" t="n">
        <f aca="false">ROUND(F76*AO76,2)</f>
        <v>0</v>
      </c>
      <c r="AX76" s="70" t="n">
        <f aca="false">ROUND(F76*AP76,2)</f>
        <v>0</v>
      </c>
      <c r="AY76" s="72" t="s">
        <v>253</v>
      </c>
      <c r="AZ76" s="72" t="s">
        <v>254</v>
      </c>
      <c r="BA76" s="55" t="s">
        <v>105</v>
      </c>
      <c r="BC76" s="70" t="n">
        <f aca="false">AW76+AX76</f>
        <v>0</v>
      </c>
      <c r="BD76" s="70" t="n">
        <f aca="false">G76/(100-BE76)*100</f>
        <v>0</v>
      </c>
      <c r="BE76" s="70" t="n">
        <v>0</v>
      </c>
      <c r="BF76" s="70" t="n">
        <f aca="false">76</f>
        <v>76</v>
      </c>
      <c r="BH76" s="70" t="n">
        <f aca="false">F76*AO76</f>
        <v>0</v>
      </c>
      <c r="BI76" s="70" t="n">
        <f aca="false">F76*AP76</f>
        <v>0</v>
      </c>
      <c r="BJ76" s="70" t="n">
        <f aca="false">F76*G76</f>
        <v>0</v>
      </c>
      <c r="BK76" s="72" t="s">
        <v>248</v>
      </c>
      <c r="BL76" s="70"/>
      <c r="BW76" s="70" t="n">
        <v>21</v>
      </c>
      <c r="BX76" s="8" t="s">
        <v>287</v>
      </c>
    </row>
    <row r="77" customFormat="false" ht="15" hidden="false" customHeight="true" outlineLevel="0" collapsed="false">
      <c r="A77" s="69" t="s">
        <v>288</v>
      </c>
      <c r="B77" s="10" t="s">
        <v>289</v>
      </c>
      <c r="C77" s="8" t="s">
        <v>290</v>
      </c>
      <c r="D77" s="8"/>
      <c r="E77" s="10" t="s">
        <v>252</v>
      </c>
      <c r="F77" s="70" t="n">
        <v>1</v>
      </c>
      <c r="G77" s="70" t="n">
        <v>0</v>
      </c>
      <c r="H77" s="70" t="n">
        <f aca="false">ROUND(F77*AO77,2)</f>
        <v>0</v>
      </c>
      <c r="I77" s="70" t="n">
        <f aca="false">ROUND(F77*AP77,2)</f>
        <v>0</v>
      </c>
      <c r="J77" s="70" t="n">
        <f aca="false">ROUND(F77*G77,2)</f>
        <v>0</v>
      </c>
      <c r="K77" s="71"/>
      <c r="Z77" s="70" t="n">
        <f aca="false">ROUND(IF(AQ77="5",BJ77,0),2)</f>
        <v>0</v>
      </c>
      <c r="AB77" s="70" t="n">
        <f aca="false">ROUND(IF(AQ77="1",BH77,0),2)</f>
        <v>0</v>
      </c>
      <c r="AC77" s="70" t="n">
        <f aca="false">ROUND(IF(AQ77="1",BI77,0),2)</f>
        <v>0</v>
      </c>
      <c r="AD77" s="70" t="n">
        <f aca="false">ROUND(IF(AQ77="7",BH77,0),2)</f>
        <v>0</v>
      </c>
      <c r="AE77" s="70" t="n">
        <f aca="false">ROUND(IF(AQ77="7",BI77,0),2)</f>
        <v>0</v>
      </c>
      <c r="AF77" s="70" t="n">
        <f aca="false">ROUND(IF(AQ77="2",BH77,0),2)</f>
        <v>0</v>
      </c>
      <c r="AG77" s="70" t="n">
        <f aca="false">ROUND(IF(AQ77="2",BI77,0),2)</f>
        <v>0</v>
      </c>
      <c r="AH77" s="70" t="n">
        <f aca="false">ROUND(IF(AQ77="0",BJ77,0),2)</f>
        <v>0</v>
      </c>
      <c r="AI77" s="55"/>
      <c r="AJ77" s="70" t="n">
        <f aca="false">IF(AN77=0,J77,0)</f>
        <v>0</v>
      </c>
      <c r="AK77" s="70" t="n">
        <f aca="false">IF(AN77=12,J77,0)</f>
        <v>0</v>
      </c>
      <c r="AL77" s="70" t="n">
        <f aca="false">IF(AN77=21,J77,0)</f>
        <v>0</v>
      </c>
      <c r="AN77" s="70" t="n">
        <v>21</v>
      </c>
      <c r="AO77" s="70" t="n">
        <f aca="false">G77*1</f>
        <v>0</v>
      </c>
      <c r="AP77" s="70" t="n">
        <f aca="false">G77*(1-1)</f>
        <v>0</v>
      </c>
      <c r="AQ77" s="72" t="s">
        <v>96</v>
      </c>
      <c r="AV77" s="70" t="n">
        <f aca="false">ROUND(AW77+AX77,2)</f>
        <v>0</v>
      </c>
      <c r="AW77" s="70" t="n">
        <f aca="false">ROUND(F77*AO77,2)</f>
        <v>0</v>
      </c>
      <c r="AX77" s="70" t="n">
        <f aca="false">ROUND(F77*AP77,2)</f>
        <v>0</v>
      </c>
      <c r="AY77" s="72" t="s">
        <v>253</v>
      </c>
      <c r="AZ77" s="72" t="s">
        <v>254</v>
      </c>
      <c r="BA77" s="55" t="s">
        <v>105</v>
      </c>
      <c r="BC77" s="70" t="n">
        <f aca="false">AW77+AX77</f>
        <v>0</v>
      </c>
      <c r="BD77" s="70" t="n">
        <f aca="false">G77/(100-BE77)*100</f>
        <v>0</v>
      </c>
      <c r="BE77" s="70" t="n">
        <v>0</v>
      </c>
      <c r="BF77" s="70" t="n">
        <f aca="false">77</f>
        <v>77</v>
      </c>
      <c r="BH77" s="70" t="n">
        <f aca="false">F77*AO77</f>
        <v>0</v>
      </c>
      <c r="BI77" s="70" t="n">
        <f aca="false">F77*AP77</f>
        <v>0</v>
      </c>
      <c r="BJ77" s="70" t="n">
        <f aca="false">F77*G77</f>
        <v>0</v>
      </c>
      <c r="BK77" s="72" t="s">
        <v>248</v>
      </c>
      <c r="BL77" s="70"/>
      <c r="BW77" s="70" t="n">
        <v>21</v>
      </c>
      <c r="BX77" s="8" t="s">
        <v>290</v>
      </c>
    </row>
    <row r="78" customFormat="false" ht="15" hidden="false" customHeight="true" outlineLevel="0" collapsed="false">
      <c r="A78" s="69" t="s">
        <v>291</v>
      </c>
      <c r="B78" s="10" t="s">
        <v>292</v>
      </c>
      <c r="C78" s="8" t="s">
        <v>293</v>
      </c>
      <c r="D78" s="8"/>
      <c r="E78" s="10" t="s">
        <v>252</v>
      </c>
      <c r="F78" s="70" t="n">
        <v>4</v>
      </c>
      <c r="G78" s="70" t="n">
        <v>0</v>
      </c>
      <c r="H78" s="70" t="n">
        <f aca="false">ROUND(F78*AO78,2)</f>
        <v>0</v>
      </c>
      <c r="I78" s="70" t="n">
        <f aca="false">ROUND(F78*AP78,2)</f>
        <v>0</v>
      </c>
      <c r="J78" s="70" t="n">
        <f aca="false">ROUND(F78*G78,2)</f>
        <v>0</v>
      </c>
      <c r="K78" s="71"/>
      <c r="Z78" s="70" t="n">
        <f aca="false">ROUND(IF(AQ78="5",BJ78,0),2)</f>
        <v>0</v>
      </c>
      <c r="AB78" s="70" t="n">
        <f aca="false">ROUND(IF(AQ78="1",BH78,0),2)</f>
        <v>0</v>
      </c>
      <c r="AC78" s="70" t="n">
        <f aca="false">ROUND(IF(AQ78="1",BI78,0),2)</f>
        <v>0</v>
      </c>
      <c r="AD78" s="70" t="n">
        <f aca="false">ROUND(IF(AQ78="7",BH78,0),2)</f>
        <v>0</v>
      </c>
      <c r="AE78" s="70" t="n">
        <f aca="false">ROUND(IF(AQ78="7",BI78,0),2)</f>
        <v>0</v>
      </c>
      <c r="AF78" s="70" t="n">
        <f aca="false">ROUND(IF(AQ78="2",BH78,0),2)</f>
        <v>0</v>
      </c>
      <c r="AG78" s="70" t="n">
        <f aca="false">ROUND(IF(AQ78="2",BI78,0),2)</f>
        <v>0</v>
      </c>
      <c r="AH78" s="70" t="n">
        <f aca="false">ROUND(IF(AQ78="0",BJ78,0),2)</f>
        <v>0</v>
      </c>
      <c r="AI78" s="55"/>
      <c r="AJ78" s="70" t="n">
        <f aca="false">IF(AN78=0,J78,0)</f>
        <v>0</v>
      </c>
      <c r="AK78" s="70" t="n">
        <f aca="false">IF(AN78=12,J78,0)</f>
        <v>0</v>
      </c>
      <c r="AL78" s="70" t="n">
        <f aca="false">IF(AN78=21,J78,0)</f>
        <v>0</v>
      </c>
      <c r="AN78" s="70" t="n">
        <v>21</v>
      </c>
      <c r="AO78" s="70" t="n">
        <f aca="false">G78*1</f>
        <v>0</v>
      </c>
      <c r="AP78" s="70" t="n">
        <f aca="false">G78*(1-1)</f>
        <v>0</v>
      </c>
      <c r="AQ78" s="72" t="s">
        <v>96</v>
      </c>
      <c r="AV78" s="70" t="n">
        <f aca="false">ROUND(AW78+AX78,2)</f>
        <v>0</v>
      </c>
      <c r="AW78" s="70" t="n">
        <f aca="false">ROUND(F78*AO78,2)</f>
        <v>0</v>
      </c>
      <c r="AX78" s="70" t="n">
        <f aca="false">ROUND(F78*AP78,2)</f>
        <v>0</v>
      </c>
      <c r="AY78" s="72" t="s">
        <v>253</v>
      </c>
      <c r="AZ78" s="72" t="s">
        <v>254</v>
      </c>
      <c r="BA78" s="55" t="s">
        <v>105</v>
      </c>
      <c r="BC78" s="70" t="n">
        <f aca="false">AW78+AX78</f>
        <v>0</v>
      </c>
      <c r="BD78" s="70" t="n">
        <f aca="false">G78/(100-BE78)*100</f>
        <v>0</v>
      </c>
      <c r="BE78" s="70" t="n">
        <v>0</v>
      </c>
      <c r="BF78" s="70" t="n">
        <f aca="false">78</f>
        <v>78</v>
      </c>
      <c r="BH78" s="70" t="n">
        <f aca="false">F78*AO78</f>
        <v>0</v>
      </c>
      <c r="BI78" s="70" t="n">
        <f aca="false">F78*AP78</f>
        <v>0</v>
      </c>
      <c r="BJ78" s="70" t="n">
        <f aca="false">F78*G78</f>
        <v>0</v>
      </c>
      <c r="BK78" s="72" t="s">
        <v>248</v>
      </c>
      <c r="BL78" s="70"/>
      <c r="BW78" s="70" t="n">
        <v>21</v>
      </c>
      <c r="BX78" s="8" t="s">
        <v>293</v>
      </c>
    </row>
    <row r="79" customFormat="false" ht="15" hidden="false" customHeight="true" outlineLevel="0" collapsed="false">
      <c r="A79" s="73"/>
      <c r="B79" s="74" t="s">
        <v>113</v>
      </c>
      <c r="C79" s="75" t="s">
        <v>294</v>
      </c>
      <c r="D79" s="75"/>
      <c r="E79" s="75"/>
      <c r="F79" s="75"/>
      <c r="G79" s="75"/>
      <c r="H79" s="75"/>
      <c r="I79" s="75"/>
      <c r="J79" s="75"/>
      <c r="K79" s="75"/>
      <c r="BX79" s="76" t="s">
        <v>294</v>
      </c>
    </row>
    <row r="80" customFormat="false" ht="24.75" hidden="false" customHeight="true" outlineLevel="0" collapsed="false">
      <c r="A80" s="69" t="s">
        <v>295</v>
      </c>
      <c r="B80" s="10" t="s">
        <v>296</v>
      </c>
      <c r="C80" s="8" t="s">
        <v>297</v>
      </c>
      <c r="D80" s="8"/>
      <c r="E80" s="10" t="s">
        <v>252</v>
      </c>
      <c r="F80" s="70" t="n">
        <v>4</v>
      </c>
      <c r="G80" s="70" t="n">
        <v>0</v>
      </c>
      <c r="H80" s="70" t="n">
        <f aca="false">ROUND(F80*AO80,2)</f>
        <v>0</v>
      </c>
      <c r="I80" s="70" t="n">
        <f aca="false">ROUND(F80*AP80,2)</f>
        <v>0</v>
      </c>
      <c r="J80" s="70" t="n">
        <f aca="false">ROUND(F80*G80,2)</f>
        <v>0</v>
      </c>
      <c r="K80" s="71"/>
      <c r="Z80" s="70" t="n">
        <f aca="false">ROUND(IF(AQ80="5",BJ80,0),2)</f>
        <v>0</v>
      </c>
      <c r="AB80" s="70" t="n">
        <f aca="false">ROUND(IF(AQ80="1",BH80,0),2)</f>
        <v>0</v>
      </c>
      <c r="AC80" s="70" t="n">
        <f aca="false">ROUND(IF(AQ80="1",BI80,0),2)</f>
        <v>0</v>
      </c>
      <c r="AD80" s="70" t="n">
        <f aca="false">ROUND(IF(AQ80="7",BH80,0),2)</f>
        <v>0</v>
      </c>
      <c r="AE80" s="70" t="n">
        <f aca="false">ROUND(IF(AQ80="7",BI80,0),2)</f>
        <v>0</v>
      </c>
      <c r="AF80" s="70" t="n">
        <f aca="false">ROUND(IF(AQ80="2",BH80,0),2)</f>
        <v>0</v>
      </c>
      <c r="AG80" s="70" t="n">
        <f aca="false">ROUND(IF(AQ80="2",BI80,0),2)</f>
        <v>0</v>
      </c>
      <c r="AH80" s="70" t="n">
        <f aca="false">ROUND(IF(AQ80="0",BJ80,0),2)</f>
        <v>0</v>
      </c>
      <c r="AI80" s="55"/>
      <c r="AJ80" s="70" t="n">
        <f aca="false">IF(AN80=0,J80,0)</f>
        <v>0</v>
      </c>
      <c r="AK80" s="70" t="n">
        <f aca="false">IF(AN80=12,J80,0)</f>
        <v>0</v>
      </c>
      <c r="AL80" s="70" t="n">
        <f aca="false">IF(AN80=21,J80,0)</f>
        <v>0</v>
      </c>
      <c r="AN80" s="70" t="n">
        <v>21</v>
      </c>
      <c r="AO80" s="70" t="n">
        <f aca="false">G80*1</f>
        <v>0</v>
      </c>
      <c r="AP80" s="70" t="n">
        <f aca="false">G80*(1-1)</f>
        <v>0</v>
      </c>
      <c r="AQ80" s="72" t="s">
        <v>96</v>
      </c>
      <c r="AV80" s="70" t="n">
        <f aca="false">ROUND(AW80+AX80,2)</f>
        <v>0</v>
      </c>
      <c r="AW80" s="70" t="n">
        <f aca="false">ROUND(F80*AO80,2)</f>
        <v>0</v>
      </c>
      <c r="AX80" s="70" t="n">
        <f aca="false">ROUND(F80*AP80,2)</f>
        <v>0</v>
      </c>
      <c r="AY80" s="72" t="s">
        <v>253</v>
      </c>
      <c r="AZ80" s="72" t="s">
        <v>254</v>
      </c>
      <c r="BA80" s="55" t="s">
        <v>105</v>
      </c>
      <c r="BC80" s="70" t="n">
        <f aca="false">AW80+AX80</f>
        <v>0</v>
      </c>
      <c r="BD80" s="70" t="n">
        <f aca="false">G80/(100-BE80)*100</f>
        <v>0</v>
      </c>
      <c r="BE80" s="70" t="n">
        <v>0</v>
      </c>
      <c r="BF80" s="70" t="n">
        <f aca="false">80</f>
        <v>80</v>
      </c>
      <c r="BH80" s="70" t="n">
        <f aca="false">F80*AO80</f>
        <v>0</v>
      </c>
      <c r="BI80" s="70" t="n">
        <f aca="false">F80*AP80</f>
        <v>0</v>
      </c>
      <c r="BJ80" s="70" t="n">
        <f aca="false">F80*G80</f>
        <v>0</v>
      </c>
      <c r="BK80" s="72" t="s">
        <v>248</v>
      </c>
      <c r="BL80" s="70"/>
      <c r="BW80" s="70" t="n">
        <v>21</v>
      </c>
      <c r="BX80" s="8" t="s">
        <v>297</v>
      </c>
    </row>
    <row r="81" customFormat="false" ht="15" hidden="false" customHeight="true" outlineLevel="0" collapsed="false">
      <c r="A81" s="73"/>
      <c r="B81" s="74" t="s">
        <v>113</v>
      </c>
      <c r="C81" s="75" t="s">
        <v>298</v>
      </c>
      <c r="D81" s="75"/>
      <c r="E81" s="75"/>
      <c r="F81" s="75"/>
      <c r="G81" s="75"/>
      <c r="H81" s="75"/>
      <c r="I81" s="75"/>
      <c r="J81" s="75"/>
      <c r="K81" s="75"/>
      <c r="BX81" s="76" t="s">
        <v>298</v>
      </c>
    </row>
    <row r="82" customFormat="false" ht="15" hidden="false" customHeight="true" outlineLevel="0" collapsed="false">
      <c r="A82" s="69" t="s">
        <v>299</v>
      </c>
      <c r="B82" s="10" t="s">
        <v>300</v>
      </c>
      <c r="C82" s="8" t="s">
        <v>301</v>
      </c>
      <c r="D82" s="8"/>
      <c r="E82" s="10" t="s">
        <v>252</v>
      </c>
      <c r="F82" s="70" t="n">
        <v>22</v>
      </c>
      <c r="G82" s="70" t="n">
        <v>0</v>
      </c>
      <c r="H82" s="70" t="n">
        <f aca="false">ROUND(F82*AO82,2)</f>
        <v>0</v>
      </c>
      <c r="I82" s="70" t="n">
        <f aca="false">ROUND(F82*AP82,2)</f>
        <v>0</v>
      </c>
      <c r="J82" s="70" t="n">
        <f aca="false">ROUND(F82*G82,2)</f>
        <v>0</v>
      </c>
      <c r="K82" s="71"/>
      <c r="Z82" s="70" t="n">
        <f aca="false">ROUND(IF(AQ82="5",BJ82,0),2)</f>
        <v>0</v>
      </c>
      <c r="AB82" s="70" t="n">
        <f aca="false">ROUND(IF(AQ82="1",BH82,0),2)</f>
        <v>0</v>
      </c>
      <c r="AC82" s="70" t="n">
        <f aca="false">ROUND(IF(AQ82="1",BI82,0),2)</f>
        <v>0</v>
      </c>
      <c r="AD82" s="70" t="n">
        <f aca="false">ROUND(IF(AQ82="7",BH82,0),2)</f>
        <v>0</v>
      </c>
      <c r="AE82" s="70" t="n">
        <f aca="false">ROUND(IF(AQ82="7",BI82,0),2)</f>
        <v>0</v>
      </c>
      <c r="AF82" s="70" t="n">
        <f aca="false">ROUND(IF(AQ82="2",BH82,0),2)</f>
        <v>0</v>
      </c>
      <c r="AG82" s="70" t="n">
        <f aca="false">ROUND(IF(AQ82="2",BI82,0),2)</f>
        <v>0</v>
      </c>
      <c r="AH82" s="70" t="n">
        <f aca="false">ROUND(IF(AQ82="0",BJ82,0),2)</f>
        <v>0</v>
      </c>
      <c r="AI82" s="55"/>
      <c r="AJ82" s="70" t="n">
        <f aca="false">IF(AN82=0,J82,0)</f>
        <v>0</v>
      </c>
      <c r="AK82" s="70" t="n">
        <f aca="false">IF(AN82=12,J82,0)</f>
        <v>0</v>
      </c>
      <c r="AL82" s="70" t="n">
        <f aca="false">IF(AN82=21,J82,0)</f>
        <v>0</v>
      </c>
      <c r="AN82" s="70" t="n">
        <v>21</v>
      </c>
      <c r="AO82" s="70" t="n">
        <f aca="false">G82*1</f>
        <v>0</v>
      </c>
      <c r="AP82" s="70" t="n">
        <f aca="false">G82*(1-1)</f>
        <v>0</v>
      </c>
      <c r="AQ82" s="72" t="s">
        <v>96</v>
      </c>
      <c r="AV82" s="70" t="n">
        <f aca="false">ROUND(AW82+AX82,2)</f>
        <v>0</v>
      </c>
      <c r="AW82" s="70" t="n">
        <f aca="false">ROUND(F82*AO82,2)</f>
        <v>0</v>
      </c>
      <c r="AX82" s="70" t="n">
        <f aca="false">ROUND(F82*AP82,2)</f>
        <v>0</v>
      </c>
      <c r="AY82" s="72" t="s">
        <v>253</v>
      </c>
      <c r="AZ82" s="72" t="s">
        <v>254</v>
      </c>
      <c r="BA82" s="55" t="s">
        <v>105</v>
      </c>
      <c r="BC82" s="70" t="n">
        <f aca="false">AW82+AX82</f>
        <v>0</v>
      </c>
      <c r="BD82" s="70" t="n">
        <f aca="false">G82/(100-BE82)*100</f>
        <v>0</v>
      </c>
      <c r="BE82" s="70" t="n">
        <v>0</v>
      </c>
      <c r="BF82" s="70" t="n">
        <f aca="false">82</f>
        <v>82</v>
      </c>
      <c r="BH82" s="70" t="n">
        <f aca="false">F82*AO82</f>
        <v>0</v>
      </c>
      <c r="BI82" s="70" t="n">
        <f aca="false">F82*AP82</f>
        <v>0</v>
      </c>
      <c r="BJ82" s="70" t="n">
        <f aca="false">F82*G82</f>
        <v>0</v>
      </c>
      <c r="BK82" s="72" t="s">
        <v>248</v>
      </c>
      <c r="BL82" s="70"/>
      <c r="BW82" s="70" t="n">
        <v>21</v>
      </c>
      <c r="BX82" s="8" t="s">
        <v>301</v>
      </c>
    </row>
    <row r="83" customFormat="false" ht="15" hidden="false" customHeight="true" outlineLevel="0" collapsed="false">
      <c r="A83" s="73"/>
      <c r="B83" s="74" t="s">
        <v>113</v>
      </c>
      <c r="C83" s="75" t="s">
        <v>298</v>
      </c>
      <c r="D83" s="75"/>
      <c r="E83" s="75"/>
      <c r="F83" s="75"/>
      <c r="G83" s="75"/>
      <c r="H83" s="75"/>
      <c r="I83" s="75"/>
      <c r="J83" s="75"/>
      <c r="K83" s="75"/>
      <c r="BX83" s="76" t="s">
        <v>298</v>
      </c>
    </row>
    <row r="84" customFormat="false" ht="15" hidden="false" customHeight="true" outlineLevel="0" collapsed="false">
      <c r="A84" s="69" t="s">
        <v>302</v>
      </c>
      <c r="B84" s="10" t="s">
        <v>303</v>
      </c>
      <c r="C84" s="8" t="s">
        <v>304</v>
      </c>
      <c r="D84" s="8"/>
      <c r="E84" s="10" t="s">
        <v>252</v>
      </c>
      <c r="F84" s="70" t="n">
        <v>13</v>
      </c>
      <c r="G84" s="70" t="n">
        <v>0</v>
      </c>
      <c r="H84" s="70" t="n">
        <f aca="false">ROUND(F84*AO84,2)</f>
        <v>0</v>
      </c>
      <c r="I84" s="70" t="n">
        <f aca="false">ROUND(F84*AP84,2)</f>
        <v>0</v>
      </c>
      <c r="J84" s="70" t="n">
        <f aca="false">ROUND(F84*G84,2)</f>
        <v>0</v>
      </c>
      <c r="K84" s="71"/>
      <c r="Z84" s="70" t="n">
        <f aca="false">ROUND(IF(AQ84="5",BJ84,0),2)</f>
        <v>0</v>
      </c>
      <c r="AB84" s="70" t="n">
        <f aca="false">ROUND(IF(AQ84="1",BH84,0),2)</f>
        <v>0</v>
      </c>
      <c r="AC84" s="70" t="n">
        <f aca="false">ROUND(IF(AQ84="1",BI84,0),2)</f>
        <v>0</v>
      </c>
      <c r="AD84" s="70" t="n">
        <f aca="false">ROUND(IF(AQ84="7",BH84,0),2)</f>
        <v>0</v>
      </c>
      <c r="AE84" s="70" t="n">
        <f aca="false">ROUND(IF(AQ84="7",BI84,0),2)</f>
        <v>0</v>
      </c>
      <c r="AF84" s="70" t="n">
        <f aca="false">ROUND(IF(AQ84="2",BH84,0),2)</f>
        <v>0</v>
      </c>
      <c r="AG84" s="70" t="n">
        <f aca="false">ROUND(IF(AQ84="2",BI84,0),2)</f>
        <v>0</v>
      </c>
      <c r="AH84" s="70" t="n">
        <f aca="false">ROUND(IF(AQ84="0",BJ84,0),2)</f>
        <v>0</v>
      </c>
      <c r="AI84" s="55"/>
      <c r="AJ84" s="70" t="n">
        <f aca="false">IF(AN84=0,J84,0)</f>
        <v>0</v>
      </c>
      <c r="AK84" s="70" t="n">
        <f aca="false">IF(AN84=12,J84,0)</f>
        <v>0</v>
      </c>
      <c r="AL84" s="70" t="n">
        <f aca="false">IF(AN84=21,J84,0)</f>
        <v>0</v>
      </c>
      <c r="AN84" s="70" t="n">
        <v>21</v>
      </c>
      <c r="AO84" s="70" t="n">
        <f aca="false">G84*1</f>
        <v>0</v>
      </c>
      <c r="AP84" s="70" t="n">
        <f aca="false">G84*(1-1)</f>
        <v>0</v>
      </c>
      <c r="AQ84" s="72" t="s">
        <v>96</v>
      </c>
      <c r="AV84" s="70" t="n">
        <f aca="false">ROUND(AW84+AX84,2)</f>
        <v>0</v>
      </c>
      <c r="AW84" s="70" t="n">
        <f aca="false">ROUND(F84*AO84,2)</f>
        <v>0</v>
      </c>
      <c r="AX84" s="70" t="n">
        <f aca="false">ROUND(F84*AP84,2)</f>
        <v>0</v>
      </c>
      <c r="AY84" s="72" t="s">
        <v>253</v>
      </c>
      <c r="AZ84" s="72" t="s">
        <v>254</v>
      </c>
      <c r="BA84" s="55" t="s">
        <v>105</v>
      </c>
      <c r="BC84" s="70" t="n">
        <f aca="false">AW84+AX84</f>
        <v>0</v>
      </c>
      <c r="BD84" s="70" t="n">
        <f aca="false">G84/(100-BE84)*100</f>
        <v>0</v>
      </c>
      <c r="BE84" s="70" t="n">
        <v>0</v>
      </c>
      <c r="BF84" s="70" t="n">
        <f aca="false">84</f>
        <v>84</v>
      </c>
      <c r="BH84" s="70" t="n">
        <f aca="false">F84*AO84</f>
        <v>0</v>
      </c>
      <c r="BI84" s="70" t="n">
        <f aca="false">F84*AP84</f>
        <v>0</v>
      </c>
      <c r="BJ84" s="70" t="n">
        <f aca="false">F84*G84</f>
        <v>0</v>
      </c>
      <c r="BK84" s="72" t="s">
        <v>248</v>
      </c>
      <c r="BL84" s="70"/>
      <c r="BW84" s="70" t="n">
        <v>21</v>
      </c>
      <c r="BX84" s="8" t="s">
        <v>304</v>
      </c>
    </row>
    <row r="85" customFormat="false" ht="15" hidden="false" customHeight="true" outlineLevel="0" collapsed="false">
      <c r="A85" s="73"/>
      <c r="B85" s="74" t="s">
        <v>113</v>
      </c>
      <c r="C85" s="75" t="s">
        <v>298</v>
      </c>
      <c r="D85" s="75"/>
      <c r="E85" s="75"/>
      <c r="F85" s="75"/>
      <c r="G85" s="75"/>
      <c r="H85" s="75"/>
      <c r="I85" s="75"/>
      <c r="J85" s="75"/>
      <c r="K85" s="75"/>
      <c r="BX85" s="76" t="s">
        <v>298</v>
      </c>
    </row>
    <row r="86" customFormat="false" ht="15" hidden="false" customHeight="true" outlineLevel="0" collapsed="false">
      <c r="A86" s="69" t="s">
        <v>305</v>
      </c>
      <c r="B86" s="10" t="s">
        <v>306</v>
      </c>
      <c r="C86" s="8" t="s">
        <v>307</v>
      </c>
      <c r="D86" s="8"/>
      <c r="E86" s="10" t="s">
        <v>252</v>
      </c>
      <c r="F86" s="70" t="n">
        <v>2</v>
      </c>
      <c r="G86" s="70" t="n">
        <v>0</v>
      </c>
      <c r="H86" s="70" t="n">
        <f aca="false">ROUND(F86*AO86,2)</f>
        <v>0</v>
      </c>
      <c r="I86" s="70" t="n">
        <f aca="false">ROUND(F86*AP86,2)</f>
        <v>0</v>
      </c>
      <c r="J86" s="70" t="n">
        <f aca="false">ROUND(F86*G86,2)</f>
        <v>0</v>
      </c>
      <c r="K86" s="71"/>
      <c r="Z86" s="70" t="n">
        <f aca="false">ROUND(IF(AQ86="5",BJ86,0),2)</f>
        <v>0</v>
      </c>
      <c r="AB86" s="70" t="n">
        <f aca="false">ROUND(IF(AQ86="1",BH86,0),2)</f>
        <v>0</v>
      </c>
      <c r="AC86" s="70" t="n">
        <f aca="false">ROUND(IF(AQ86="1",BI86,0),2)</f>
        <v>0</v>
      </c>
      <c r="AD86" s="70" t="n">
        <f aca="false">ROUND(IF(AQ86="7",BH86,0),2)</f>
        <v>0</v>
      </c>
      <c r="AE86" s="70" t="n">
        <f aca="false">ROUND(IF(AQ86="7",BI86,0),2)</f>
        <v>0</v>
      </c>
      <c r="AF86" s="70" t="n">
        <f aca="false">ROUND(IF(AQ86="2",BH86,0),2)</f>
        <v>0</v>
      </c>
      <c r="AG86" s="70" t="n">
        <f aca="false">ROUND(IF(AQ86="2",BI86,0),2)</f>
        <v>0</v>
      </c>
      <c r="AH86" s="70" t="n">
        <f aca="false">ROUND(IF(AQ86="0",BJ86,0),2)</f>
        <v>0</v>
      </c>
      <c r="AI86" s="55"/>
      <c r="AJ86" s="70" t="n">
        <f aca="false">IF(AN86=0,J86,0)</f>
        <v>0</v>
      </c>
      <c r="AK86" s="70" t="n">
        <f aca="false">IF(AN86=12,J86,0)</f>
        <v>0</v>
      </c>
      <c r="AL86" s="70" t="n">
        <f aca="false">IF(AN86=21,J86,0)</f>
        <v>0</v>
      </c>
      <c r="AN86" s="70" t="n">
        <v>21</v>
      </c>
      <c r="AO86" s="70" t="n">
        <f aca="false">G86*1</f>
        <v>0</v>
      </c>
      <c r="AP86" s="70" t="n">
        <f aca="false">G86*(1-1)</f>
        <v>0</v>
      </c>
      <c r="AQ86" s="72" t="s">
        <v>96</v>
      </c>
      <c r="AV86" s="70" t="n">
        <f aca="false">ROUND(AW86+AX86,2)</f>
        <v>0</v>
      </c>
      <c r="AW86" s="70" t="n">
        <f aca="false">ROUND(F86*AO86,2)</f>
        <v>0</v>
      </c>
      <c r="AX86" s="70" t="n">
        <f aca="false">ROUND(F86*AP86,2)</f>
        <v>0</v>
      </c>
      <c r="AY86" s="72" t="s">
        <v>253</v>
      </c>
      <c r="AZ86" s="72" t="s">
        <v>254</v>
      </c>
      <c r="BA86" s="55" t="s">
        <v>105</v>
      </c>
      <c r="BC86" s="70" t="n">
        <f aca="false">AW86+AX86</f>
        <v>0</v>
      </c>
      <c r="BD86" s="70" t="n">
        <f aca="false">G86/(100-BE86)*100</f>
        <v>0</v>
      </c>
      <c r="BE86" s="70" t="n">
        <v>0</v>
      </c>
      <c r="BF86" s="70" t="n">
        <f aca="false">86</f>
        <v>86</v>
      </c>
      <c r="BH86" s="70" t="n">
        <f aca="false">F86*AO86</f>
        <v>0</v>
      </c>
      <c r="BI86" s="70" t="n">
        <f aca="false">F86*AP86</f>
        <v>0</v>
      </c>
      <c r="BJ86" s="70" t="n">
        <f aca="false">F86*G86</f>
        <v>0</v>
      </c>
      <c r="BK86" s="72" t="s">
        <v>248</v>
      </c>
      <c r="BL86" s="70"/>
      <c r="BW86" s="70" t="n">
        <v>21</v>
      </c>
      <c r="BX86" s="8" t="s">
        <v>307</v>
      </c>
    </row>
    <row r="87" customFormat="false" ht="15" hidden="false" customHeight="true" outlineLevel="0" collapsed="false">
      <c r="A87" s="73"/>
      <c r="B87" s="74" t="s">
        <v>113</v>
      </c>
      <c r="C87" s="75" t="s">
        <v>298</v>
      </c>
      <c r="D87" s="75"/>
      <c r="E87" s="75"/>
      <c r="F87" s="75"/>
      <c r="G87" s="75"/>
      <c r="H87" s="75"/>
      <c r="I87" s="75"/>
      <c r="J87" s="75"/>
      <c r="K87" s="75"/>
      <c r="BX87" s="76" t="s">
        <v>298</v>
      </c>
    </row>
    <row r="88" customFormat="false" ht="15" hidden="false" customHeight="true" outlineLevel="0" collapsed="false">
      <c r="A88" s="69" t="s">
        <v>308</v>
      </c>
      <c r="B88" s="10" t="s">
        <v>309</v>
      </c>
      <c r="C88" s="8" t="s">
        <v>310</v>
      </c>
      <c r="D88" s="8"/>
      <c r="E88" s="10" t="s">
        <v>252</v>
      </c>
      <c r="F88" s="70" t="n">
        <v>11</v>
      </c>
      <c r="G88" s="70" t="n">
        <v>0</v>
      </c>
      <c r="H88" s="70" t="n">
        <f aca="false">ROUND(F88*AO88,2)</f>
        <v>0</v>
      </c>
      <c r="I88" s="70" t="n">
        <f aca="false">ROUND(F88*AP88,2)</f>
        <v>0</v>
      </c>
      <c r="J88" s="70" t="n">
        <f aca="false">ROUND(F88*G88,2)</f>
        <v>0</v>
      </c>
      <c r="K88" s="71"/>
      <c r="Z88" s="70" t="n">
        <f aca="false">ROUND(IF(AQ88="5",BJ88,0),2)</f>
        <v>0</v>
      </c>
      <c r="AB88" s="70" t="n">
        <f aca="false">ROUND(IF(AQ88="1",BH88,0),2)</f>
        <v>0</v>
      </c>
      <c r="AC88" s="70" t="n">
        <f aca="false">ROUND(IF(AQ88="1",BI88,0),2)</f>
        <v>0</v>
      </c>
      <c r="AD88" s="70" t="n">
        <f aca="false">ROUND(IF(AQ88="7",BH88,0),2)</f>
        <v>0</v>
      </c>
      <c r="AE88" s="70" t="n">
        <f aca="false">ROUND(IF(AQ88="7",BI88,0),2)</f>
        <v>0</v>
      </c>
      <c r="AF88" s="70" t="n">
        <f aca="false">ROUND(IF(AQ88="2",BH88,0),2)</f>
        <v>0</v>
      </c>
      <c r="AG88" s="70" t="n">
        <f aca="false">ROUND(IF(AQ88="2",BI88,0),2)</f>
        <v>0</v>
      </c>
      <c r="AH88" s="70" t="n">
        <f aca="false">ROUND(IF(AQ88="0",BJ88,0),2)</f>
        <v>0</v>
      </c>
      <c r="AI88" s="55"/>
      <c r="AJ88" s="70" t="n">
        <f aca="false">IF(AN88=0,J88,0)</f>
        <v>0</v>
      </c>
      <c r="AK88" s="70" t="n">
        <f aca="false">IF(AN88=12,J88,0)</f>
        <v>0</v>
      </c>
      <c r="AL88" s="70" t="n">
        <f aca="false">IF(AN88=21,J88,0)</f>
        <v>0</v>
      </c>
      <c r="AN88" s="70" t="n">
        <v>21</v>
      </c>
      <c r="AO88" s="70" t="n">
        <f aca="false">G88*1</f>
        <v>0</v>
      </c>
      <c r="AP88" s="70" t="n">
        <f aca="false">G88*(1-1)</f>
        <v>0</v>
      </c>
      <c r="AQ88" s="72" t="s">
        <v>96</v>
      </c>
      <c r="AV88" s="70" t="n">
        <f aca="false">ROUND(AW88+AX88,2)</f>
        <v>0</v>
      </c>
      <c r="AW88" s="70" t="n">
        <f aca="false">ROUND(F88*AO88,2)</f>
        <v>0</v>
      </c>
      <c r="AX88" s="70" t="n">
        <f aca="false">ROUND(F88*AP88,2)</f>
        <v>0</v>
      </c>
      <c r="AY88" s="72" t="s">
        <v>253</v>
      </c>
      <c r="AZ88" s="72" t="s">
        <v>254</v>
      </c>
      <c r="BA88" s="55" t="s">
        <v>105</v>
      </c>
      <c r="BC88" s="70" t="n">
        <f aca="false">AW88+AX88</f>
        <v>0</v>
      </c>
      <c r="BD88" s="70" t="n">
        <f aca="false">G88/(100-BE88)*100</f>
        <v>0</v>
      </c>
      <c r="BE88" s="70" t="n">
        <v>0</v>
      </c>
      <c r="BF88" s="70" t="n">
        <f aca="false">88</f>
        <v>88</v>
      </c>
      <c r="BH88" s="70" t="n">
        <f aca="false">F88*AO88</f>
        <v>0</v>
      </c>
      <c r="BI88" s="70" t="n">
        <f aca="false">F88*AP88</f>
        <v>0</v>
      </c>
      <c r="BJ88" s="70" t="n">
        <f aca="false">F88*G88</f>
        <v>0</v>
      </c>
      <c r="BK88" s="72" t="s">
        <v>248</v>
      </c>
      <c r="BL88" s="70"/>
      <c r="BW88" s="70" t="n">
        <v>21</v>
      </c>
      <c r="BX88" s="8" t="s">
        <v>310</v>
      </c>
    </row>
    <row r="89" customFormat="false" ht="15" hidden="false" customHeight="true" outlineLevel="0" collapsed="false">
      <c r="A89" s="73"/>
      <c r="B89" s="74" t="s">
        <v>113</v>
      </c>
      <c r="C89" s="75" t="s">
        <v>298</v>
      </c>
      <c r="D89" s="75"/>
      <c r="E89" s="75"/>
      <c r="F89" s="75"/>
      <c r="G89" s="75"/>
      <c r="H89" s="75"/>
      <c r="I89" s="75"/>
      <c r="J89" s="75"/>
      <c r="K89" s="75"/>
      <c r="BX89" s="76" t="s">
        <v>298</v>
      </c>
    </row>
    <row r="90" customFormat="false" ht="15" hidden="false" customHeight="true" outlineLevel="0" collapsed="false">
      <c r="A90" s="69" t="s">
        <v>311</v>
      </c>
      <c r="B90" s="10" t="s">
        <v>312</v>
      </c>
      <c r="C90" s="8" t="s">
        <v>313</v>
      </c>
      <c r="D90" s="8"/>
      <c r="E90" s="10" t="s">
        <v>101</v>
      </c>
      <c r="F90" s="70" t="n">
        <v>1</v>
      </c>
      <c r="G90" s="70" t="n">
        <v>0</v>
      </c>
      <c r="H90" s="70" t="n">
        <f aca="false">ROUND(F90*AO90,2)</f>
        <v>0</v>
      </c>
      <c r="I90" s="70" t="n">
        <f aca="false">ROUND(F90*AP90,2)</f>
        <v>0</v>
      </c>
      <c r="J90" s="70" t="n">
        <f aca="false">ROUND(F90*G90,2)</f>
        <v>0</v>
      </c>
      <c r="K90" s="71" t="s">
        <v>102</v>
      </c>
      <c r="Z90" s="70" t="n">
        <f aca="false">ROUND(IF(AQ90="5",BJ90,0),2)</f>
        <v>0</v>
      </c>
      <c r="AB90" s="70" t="n">
        <f aca="false">ROUND(IF(AQ90="1",BH90,0),2)</f>
        <v>0</v>
      </c>
      <c r="AC90" s="70" t="n">
        <f aca="false">ROUND(IF(AQ90="1",BI90,0),2)</f>
        <v>0</v>
      </c>
      <c r="AD90" s="70" t="n">
        <f aca="false">ROUND(IF(AQ90="7",BH90,0),2)</f>
        <v>0</v>
      </c>
      <c r="AE90" s="70" t="n">
        <f aca="false">ROUND(IF(AQ90="7",BI90,0),2)</f>
        <v>0</v>
      </c>
      <c r="AF90" s="70" t="n">
        <f aca="false">ROUND(IF(AQ90="2",BH90,0),2)</f>
        <v>0</v>
      </c>
      <c r="AG90" s="70" t="n">
        <f aca="false">ROUND(IF(AQ90="2",BI90,0),2)</f>
        <v>0</v>
      </c>
      <c r="AH90" s="70" t="n">
        <f aca="false">ROUND(IF(AQ90="0",BJ90,0),2)</f>
        <v>0</v>
      </c>
      <c r="AI90" s="55"/>
      <c r="AJ90" s="70" t="n">
        <f aca="false">IF(AN90=0,J90,0)</f>
        <v>0</v>
      </c>
      <c r="AK90" s="70" t="n">
        <f aca="false">IF(AN90=12,J90,0)</f>
        <v>0</v>
      </c>
      <c r="AL90" s="70" t="n">
        <f aca="false">IF(AN90=21,J90,0)</f>
        <v>0</v>
      </c>
      <c r="AN90" s="70" t="n">
        <v>21</v>
      </c>
      <c r="AO90" s="70" t="n">
        <f aca="false">G90*1</f>
        <v>0</v>
      </c>
      <c r="AP90" s="70" t="n">
        <f aca="false">G90*(1-1)</f>
        <v>0</v>
      </c>
      <c r="AQ90" s="72" t="s">
        <v>96</v>
      </c>
      <c r="AV90" s="70" t="n">
        <f aca="false">ROUND(AW90+AX90,2)</f>
        <v>0</v>
      </c>
      <c r="AW90" s="70" t="n">
        <f aca="false">ROUND(F90*AO90,2)</f>
        <v>0</v>
      </c>
      <c r="AX90" s="70" t="n">
        <f aca="false">ROUND(F90*AP90,2)</f>
        <v>0</v>
      </c>
      <c r="AY90" s="72" t="s">
        <v>253</v>
      </c>
      <c r="AZ90" s="72" t="s">
        <v>254</v>
      </c>
      <c r="BA90" s="55" t="s">
        <v>105</v>
      </c>
      <c r="BC90" s="70" t="n">
        <f aca="false">AW90+AX90</f>
        <v>0</v>
      </c>
      <c r="BD90" s="70" t="n">
        <f aca="false">G90/(100-BE90)*100</f>
        <v>0</v>
      </c>
      <c r="BE90" s="70" t="n">
        <v>0</v>
      </c>
      <c r="BF90" s="70" t="n">
        <f aca="false">90</f>
        <v>90</v>
      </c>
      <c r="BH90" s="70" t="n">
        <f aca="false">F90*AO90</f>
        <v>0</v>
      </c>
      <c r="BI90" s="70" t="n">
        <f aca="false">F90*AP90</f>
        <v>0</v>
      </c>
      <c r="BJ90" s="70" t="n">
        <f aca="false">F90*G90</f>
        <v>0</v>
      </c>
      <c r="BK90" s="72" t="s">
        <v>248</v>
      </c>
      <c r="BL90" s="70"/>
      <c r="BW90" s="70" t="n">
        <v>21</v>
      </c>
      <c r="BX90" s="8" t="s">
        <v>313</v>
      </c>
    </row>
    <row r="91" customFormat="false" ht="15" hidden="false" customHeight="true" outlineLevel="0" collapsed="false">
      <c r="A91" s="69" t="s">
        <v>314</v>
      </c>
      <c r="B91" s="10" t="s">
        <v>315</v>
      </c>
      <c r="C91" s="8" t="s">
        <v>316</v>
      </c>
      <c r="D91" s="8"/>
      <c r="E91" s="10" t="s">
        <v>101</v>
      </c>
      <c r="F91" s="70" t="n">
        <v>1</v>
      </c>
      <c r="G91" s="70" t="n">
        <v>0</v>
      </c>
      <c r="H91" s="70" t="n">
        <f aca="false">ROUND(F91*AO91,2)</f>
        <v>0</v>
      </c>
      <c r="I91" s="70" t="n">
        <f aca="false">ROUND(F91*AP91,2)</f>
        <v>0</v>
      </c>
      <c r="J91" s="70" t="n">
        <f aca="false">ROUND(F91*G91,2)</f>
        <v>0</v>
      </c>
      <c r="K91" s="71" t="s">
        <v>102</v>
      </c>
      <c r="Z91" s="70" t="n">
        <f aca="false">ROUND(IF(AQ91="5",BJ91,0),2)</f>
        <v>0</v>
      </c>
      <c r="AB91" s="70" t="n">
        <f aca="false">ROUND(IF(AQ91="1",BH91,0),2)</f>
        <v>0</v>
      </c>
      <c r="AC91" s="70" t="n">
        <f aca="false">ROUND(IF(AQ91="1",BI91,0),2)</f>
        <v>0</v>
      </c>
      <c r="AD91" s="70" t="n">
        <f aca="false">ROUND(IF(AQ91="7",BH91,0),2)</f>
        <v>0</v>
      </c>
      <c r="AE91" s="70" t="n">
        <f aca="false">ROUND(IF(AQ91="7",BI91,0),2)</f>
        <v>0</v>
      </c>
      <c r="AF91" s="70" t="n">
        <f aca="false">ROUND(IF(AQ91="2",BH91,0),2)</f>
        <v>0</v>
      </c>
      <c r="AG91" s="70" t="n">
        <f aca="false">ROUND(IF(AQ91="2",BI91,0),2)</f>
        <v>0</v>
      </c>
      <c r="AH91" s="70" t="n">
        <f aca="false">ROUND(IF(AQ91="0",BJ91,0),2)</f>
        <v>0</v>
      </c>
      <c r="AI91" s="55"/>
      <c r="AJ91" s="70" t="n">
        <f aca="false">IF(AN91=0,J91,0)</f>
        <v>0</v>
      </c>
      <c r="AK91" s="70" t="n">
        <f aca="false">IF(AN91=12,J91,0)</f>
        <v>0</v>
      </c>
      <c r="AL91" s="70" t="n">
        <f aca="false">IF(AN91=21,J91,0)</f>
        <v>0</v>
      </c>
      <c r="AN91" s="70" t="n">
        <v>21</v>
      </c>
      <c r="AO91" s="70" t="n">
        <f aca="false">G91*1</f>
        <v>0</v>
      </c>
      <c r="AP91" s="70" t="n">
        <f aca="false">G91*(1-1)</f>
        <v>0</v>
      </c>
      <c r="AQ91" s="72" t="s">
        <v>96</v>
      </c>
      <c r="AV91" s="70" t="n">
        <f aca="false">ROUND(AW91+AX91,2)</f>
        <v>0</v>
      </c>
      <c r="AW91" s="70" t="n">
        <f aca="false">ROUND(F91*AO91,2)</f>
        <v>0</v>
      </c>
      <c r="AX91" s="70" t="n">
        <f aca="false">ROUND(F91*AP91,2)</f>
        <v>0</v>
      </c>
      <c r="AY91" s="72" t="s">
        <v>253</v>
      </c>
      <c r="AZ91" s="72" t="s">
        <v>254</v>
      </c>
      <c r="BA91" s="55" t="s">
        <v>105</v>
      </c>
      <c r="BC91" s="70" t="n">
        <f aca="false">AW91+AX91</f>
        <v>0</v>
      </c>
      <c r="BD91" s="70" t="n">
        <f aca="false">G91/(100-BE91)*100</f>
        <v>0</v>
      </c>
      <c r="BE91" s="70" t="n">
        <v>0</v>
      </c>
      <c r="BF91" s="70" t="n">
        <f aca="false">91</f>
        <v>91</v>
      </c>
      <c r="BH91" s="70" t="n">
        <f aca="false">F91*AO91</f>
        <v>0</v>
      </c>
      <c r="BI91" s="70" t="n">
        <f aca="false">F91*AP91</f>
        <v>0</v>
      </c>
      <c r="BJ91" s="70" t="n">
        <f aca="false">F91*G91</f>
        <v>0</v>
      </c>
      <c r="BK91" s="72" t="s">
        <v>248</v>
      </c>
      <c r="BL91" s="70"/>
      <c r="BW91" s="70" t="n">
        <v>21</v>
      </c>
      <c r="BX91" s="8" t="s">
        <v>316</v>
      </c>
    </row>
    <row r="92" customFormat="false" ht="15" hidden="false" customHeight="true" outlineLevel="0" collapsed="false">
      <c r="A92" s="73"/>
      <c r="B92" s="74" t="s">
        <v>113</v>
      </c>
      <c r="C92" s="75" t="s">
        <v>317</v>
      </c>
      <c r="D92" s="75"/>
      <c r="E92" s="75"/>
      <c r="F92" s="75"/>
      <c r="G92" s="75"/>
      <c r="H92" s="75"/>
      <c r="I92" s="75"/>
      <c r="J92" s="75"/>
      <c r="K92" s="75"/>
      <c r="BX92" s="76" t="s">
        <v>317</v>
      </c>
    </row>
    <row r="93" customFormat="false" ht="15" hidden="false" customHeight="true" outlineLevel="0" collapsed="false">
      <c r="A93" s="69" t="s">
        <v>318</v>
      </c>
      <c r="B93" s="10" t="s">
        <v>319</v>
      </c>
      <c r="C93" s="8" t="s">
        <v>320</v>
      </c>
      <c r="D93" s="8"/>
      <c r="E93" s="10" t="s">
        <v>195</v>
      </c>
      <c r="F93" s="70" t="n">
        <v>5</v>
      </c>
      <c r="G93" s="70" t="n">
        <v>0</v>
      </c>
      <c r="H93" s="70" t="n">
        <f aca="false">ROUND(F93*AO93,2)</f>
        <v>0</v>
      </c>
      <c r="I93" s="70" t="n">
        <f aca="false">ROUND(F93*AP93,2)</f>
        <v>0</v>
      </c>
      <c r="J93" s="70" t="n">
        <f aca="false">ROUND(F93*G93,2)</f>
        <v>0</v>
      </c>
      <c r="K93" s="71" t="s">
        <v>102</v>
      </c>
      <c r="Z93" s="70" t="n">
        <f aca="false">ROUND(IF(AQ93="5",BJ93,0),2)</f>
        <v>0</v>
      </c>
      <c r="AB93" s="70" t="n">
        <f aca="false">ROUND(IF(AQ93="1",BH93,0),2)</f>
        <v>0</v>
      </c>
      <c r="AC93" s="70" t="n">
        <f aca="false">ROUND(IF(AQ93="1",BI93,0),2)</f>
        <v>0</v>
      </c>
      <c r="AD93" s="70" t="n">
        <f aca="false">ROUND(IF(AQ93="7",BH93,0),2)</f>
        <v>0</v>
      </c>
      <c r="AE93" s="70" t="n">
        <f aca="false">ROUND(IF(AQ93="7",BI93,0),2)</f>
        <v>0</v>
      </c>
      <c r="AF93" s="70" t="n">
        <f aca="false">ROUND(IF(AQ93="2",BH93,0),2)</f>
        <v>0</v>
      </c>
      <c r="AG93" s="70" t="n">
        <f aca="false">ROUND(IF(AQ93="2",BI93,0),2)</f>
        <v>0</v>
      </c>
      <c r="AH93" s="70" t="n">
        <f aca="false">ROUND(IF(AQ93="0",BJ93,0),2)</f>
        <v>0</v>
      </c>
      <c r="AI93" s="55"/>
      <c r="AJ93" s="70" t="n">
        <f aca="false">IF(AN93=0,J93,0)</f>
        <v>0</v>
      </c>
      <c r="AK93" s="70" t="n">
        <f aca="false">IF(AN93=12,J93,0)</f>
        <v>0</v>
      </c>
      <c r="AL93" s="70" t="n">
        <f aca="false">IF(AN93=21,J93,0)</f>
        <v>0</v>
      </c>
      <c r="AN93" s="70" t="n">
        <v>21</v>
      </c>
      <c r="AO93" s="70" t="n">
        <f aca="false">G93*1</f>
        <v>0</v>
      </c>
      <c r="AP93" s="70" t="n">
        <f aca="false">G93*(1-1)</f>
        <v>0</v>
      </c>
      <c r="AQ93" s="72" t="s">
        <v>96</v>
      </c>
      <c r="AV93" s="70" t="n">
        <f aca="false">ROUND(AW93+AX93,2)</f>
        <v>0</v>
      </c>
      <c r="AW93" s="70" t="n">
        <f aca="false">ROUND(F93*AO93,2)</f>
        <v>0</v>
      </c>
      <c r="AX93" s="70" t="n">
        <f aca="false">ROUND(F93*AP93,2)</f>
        <v>0</v>
      </c>
      <c r="AY93" s="72" t="s">
        <v>253</v>
      </c>
      <c r="AZ93" s="72" t="s">
        <v>254</v>
      </c>
      <c r="BA93" s="55" t="s">
        <v>105</v>
      </c>
      <c r="BC93" s="70" t="n">
        <f aca="false">AW93+AX93</f>
        <v>0</v>
      </c>
      <c r="BD93" s="70" t="n">
        <f aca="false">G93/(100-BE93)*100</f>
        <v>0</v>
      </c>
      <c r="BE93" s="70" t="n">
        <v>0</v>
      </c>
      <c r="BF93" s="70" t="n">
        <f aca="false">93</f>
        <v>93</v>
      </c>
      <c r="BH93" s="70" t="n">
        <f aca="false">F93*AO93</f>
        <v>0</v>
      </c>
      <c r="BI93" s="70" t="n">
        <f aca="false">F93*AP93</f>
        <v>0</v>
      </c>
      <c r="BJ93" s="70" t="n">
        <f aca="false">F93*G93</f>
        <v>0</v>
      </c>
      <c r="BK93" s="72" t="s">
        <v>248</v>
      </c>
      <c r="BL93" s="70"/>
      <c r="BW93" s="70" t="n">
        <v>21</v>
      </c>
      <c r="BX93" s="8" t="s">
        <v>320</v>
      </c>
    </row>
    <row r="94" customFormat="false" ht="24.75" hidden="false" customHeight="true" outlineLevel="0" collapsed="false">
      <c r="A94" s="73"/>
      <c r="B94" s="74" t="s">
        <v>113</v>
      </c>
      <c r="C94" s="75" t="s">
        <v>321</v>
      </c>
      <c r="D94" s="75"/>
      <c r="E94" s="75"/>
      <c r="F94" s="75"/>
      <c r="G94" s="75"/>
      <c r="H94" s="75"/>
      <c r="I94" s="75"/>
      <c r="J94" s="75"/>
      <c r="K94" s="75"/>
      <c r="BX94" s="76" t="s">
        <v>321</v>
      </c>
    </row>
    <row r="95" customFormat="false" ht="15" hidden="false" customHeight="true" outlineLevel="0" collapsed="false">
      <c r="A95" s="69" t="s">
        <v>322</v>
      </c>
      <c r="B95" s="10" t="s">
        <v>323</v>
      </c>
      <c r="C95" s="8" t="s">
        <v>324</v>
      </c>
      <c r="D95" s="8"/>
      <c r="E95" s="10" t="s">
        <v>195</v>
      </c>
      <c r="F95" s="70" t="n">
        <v>20</v>
      </c>
      <c r="G95" s="70" t="n">
        <v>0</v>
      </c>
      <c r="H95" s="70" t="n">
        <f aca="false">ROUND(F95*AO95,2)</f>
        <v>0</v>
      </c>
      <c r="I95" s="70" t="n">
        <f aca="false">ROUND(F95*AP95,2)</f>
        <v>0</v>
      </c>
      <c r="J95" s="70" t="n">
        <f aca="false">ROUND(F95*G95,2)</f>
        <v>0</v>
      </c>
      <c r="K95" s="71" t="s">
        <v>102</v>
      </c>
      <c r="Z95" s="70" t="n">
        <f aca="false">ROUND(IF(AQ95="5",BJ95,0),2)</f>
        <v>0</v>
      </c>
      <c r="AB95" s="70" t="n">
        <f aca="false">ROUND(IF(AQ95="1",BH95,0),2)</f>
        <v>0</v>
      </c>
      <c r="AC95" s="70" t="n">
        <f aca="false">ROUND(IF(AQ95="1",BI95,0),2)</f>
        <v>0</v>
      </c>
      <c r="AD95" s="70" t="n">
        <f aca="false">ROUND(IF(AQ95="7",BH95,0),2)</f>
        <v>0</v>
      </c>
      <c r="AE95" s="70" t="n">
        <f aca="false">ROUND(IF(AQ95="7",BI95,0),2)</f>
        <v>0</v>
      </c>
      <c r="AF95" s="70" t="n">
        <f aca="false">ROUND(IF(AQ95="2",BH95,0),2)</f>
        <v>0</v>
      </c>
      <c r="AG95" s="70" t="n">
        <f aca="false">ROUND(IF(AQ95="2",BI95,0),2)</f>
        <v>0</v>
      </c>
      <c r="AH95" s="70" t="n">
        <f aca="false">ROUND(IF(AQ95="0",BJ95,0),2)</f>
        <v>0</v>
      </c>
      <c r="AI95" s="55"/>
      <c r="AJ95" s="70" t="n">
        <f aca="false">IF(AN95=0,J95,0)</f>
        <v>0</v>
      </c>
      <c r="AK95" s="70" t="n">
        <f aca="false">IF(AN95=12,J95,0)</f>
        <v>0</v>
      </c>
      <c r="AL95" s="70" t="n">
        <f aca="false">IF(AN95=21,J95,0)</f>
        <v>0</v>
      </c>
      <c r="AN95" s="70" t="n">
        <v>21</v>
      </c>
      <c r="AO95" s="70" t="n">
        <f aca="false">G95*1</f>
        <v>0</v>
      </c>
      <c r="AP95" s="70" t="n">
        <f aca="false">G95*(1-1)</f>
        <v>0</v>
      </c>
      <c r="AQ95" s="72" t="s">
        <v>96</v>
      </c>
      <c r="AV95" s="70" t="n">
        <f aca="false">ROUND(AW95+AX95,2)</f>
        <v>0</v>
      </c>
      <c r="AW95" s="70" t="n">
        <f aca="false">ROUND(F95*AO95,2)</f>
        <v>0</v>
      </c>
      <c r="AX95" s="70" t="n">
        <f aca="false">ROUND(F95*AP95,2)</f>
        <v>0</v>
      </c>
      <c r="AY95" s="72" t="s">
        <v>253</v>
      </c>
      <c r="AZ95" s="72" t="s">
        <v>254</v>
      </c>
      <c r="BA95" s="55" t="s">
        <v>105</v>
      </c>
      <c r="BC95" s="70" t="n">
        <f aca="false">AW95+AX95</f>
        <v>0</v>
      </c>
      <c r="BD95" s="70" t="n">
        <f aca="false">G95/(100-BE95)*100</f>
        <v>0</v>
      </c>
      <c r="BE95" s="70" t="n">
        <v>0</v>
      </c>
      <c r="BF95" s="70" t="n">
        <f aca="false">95</f>
        <v>95</v>
      </c>
      <c r="BH95" s="70" t="n">
        <f aca="false">F95*AO95</f>
        <v>0</v>
      </c>
      <c r="BI95" s="70" t="n">
        <f aca="false">F95*AP95</f>
        <v>0</v>
      </c>
      <c r="BJ95" s="70" t="n">
        <f aca="false">F95*G95</f>
        <v>0</v>
      </c>
      <c r="BK95" s="72" t="s">
        <v>248</v>
      </c>
      <c r="BL95" s="70"/>
      <c r="BW95" s="70" t="n">
        <v>21</v>
      </c>
      <c r="BX95" s="8" t="s">
        <v>324</v>
      </c>
    </row>
    <row r="96" customFormat="false" ht="24.75" hidden="false" customHeight="true" outlineLevel="0" collapsed="false">
      <c r="A96" s="73"/>
      <c r="B96" s="74" t="s">
        <v>113</v>
      </c>
      <c r="C96" s="75" t="s">
        <v>321</v>
      </c>
      <c r="D96" s="75"/>
      <c r="E96" s="75"/>
      <c r="F96" s="75"/>
      <c r="G96" s="75"/>
      <c r="H96" s="75"/>
      <c r="I96" s="75"/>
      <c r="J96" s="75"/>
      <c r="K96" s="75"/>
      <c r="BX96" s="76" t="s">
        <v>321</v>
      </c>
    </row>
    <row r="97" customFormat="false" ht="15" hidden="false" customHeight="true" outlineLevel="0" collapsed="false">
      <c r="A97" s="69" t="s">
        <v>325</v>
      </c>
      <c r="B97" s="10" t="s">
        <v>326</v>
      </c>
      <c r="C97" s="8" t="s">
        <v>327</v>
      </c>
      <c r="D97" s="8"/>
      <c r="E97" s="10" t="s">
        <v>195</v>
      </c>
      <c r="F97" s="70" t="n">
        <v>70</v>
      </c>
      <c r="G97" s="70" t="n">
        <v>0</v>
      </c>
      <c r="H97" s="70" t="n">
        <f aca="false">ROUND(F97*AO97,2)</f>
        <v>0</v>
      </c>
      <c r="I97" s="70" t="n">
        <f aca="false">ROUND(F97*AP97,2)</f>
        <v>0</v>
      </c>
      <c r="J97" s="70" t="n">
        <f aca="false">ROUND(F97*G97,2)</f>
        <v>0</v>
      </c>
      <c r="K97" s="71" t="s">
        <v>243</v>
      </c>
      <c r="Z97" s="70" t="n">
        <f aca="false">ROUND(IF(AQ97="5",BJ97,0),2)</f>
        <v>0</v>
      </c>
      <c r="AB97" s="70" t="n">
        <f aca="false">ROUND(IF(AQ97="1",BH97,0),2)</f>
        <v>0</v>
      </c>
      <c r="AC97" s="70" t="n">
        <f aca="false">ROUND(IF(AQ97="1",BI97,0),2)</f>
        <v>0</v>
      </c>
      <c r="AD97" s="70" t="n">
        <f aca="false">ROUND(IF(AQ97="7",BH97,0),2)</f>
        <v>0</v>
      </c>
      <c r="AE97" s="70" t="n">
        <f aca="false">ROUND(IF(AQ97="7",BI97,0),2)</f>
        <v>0</v>
      </c>
      <c r="AF97" s="70" t="n">
        <f aca="false">ROUND(IF(AQ97="2",BH97,0),2)</f>
        <v>0</v>
      </c>
      <c r="AG97" s="70" t="n">
        <f aca="false">ROUND(IF(AQ97="2",BI97,0),2)</f>
        <v>0</v>
      </c>
      <c r="AH97" s="70" t="n">
        <f aca="false">ROUND(IF(AQ97="0",BJ97,0),2)</f>
        <v>0</v>
      </c>
      <c r="AI97" s="55"/>
      <c r="AJ97" s="70" t="n">
        <f aca="false">IF(AN97=0,J97,0)</f>
        <v>0</v>
      </c>
      <c r="AK97" s="70" t="n">
        <f aca="false">IF(AN97=12,J97,0)</f>
        <v>0</v>
      </c>
      <c r="AL97" s="70" t="n">
        <f aca="false">IF(AN97=21,J97,0)</f>
        <v>0</v>
      </c>
      <c r="AN97" s="70" t="n">
        <v>21</v>
      </c>
      <c r="AO97" s="70" t="n">
        <f aca="false">G97*1</f>
        <v>0</v>
      </c>
      <c r="AP97" s="70" t="n">
        <f aca="false">G97*(1-1)</f>
        <v>0</v>
      </c>
      <c r="AQ97" s="72" t="s">
        <v>96</v>
      </c>
      <c r="AV97" s="70" t="n">
        <f aca="false">ROUND(AW97+AX97,2)</f>
        <v>0</v>
      </c>
      <c r="AW97" s="70" t="n">
        <f aca="false">ROUND(F97*AO97,2)</f>
        <v>0</v>
      </c>
      <c r="AX97" s="70" t="n">
        <f aca="false">ROUND(F97*AP97,2)</f>
        <v>0</v>
      </c>
      <c r="AY97" s="72" t="s">
        <v>253</v>
      </c>
      <c r="AZ97" s="72" t="s">
        <v>254</v>
      </c>
      <c r="BA97" s="55" t="s">
        <v>105</v>
      </c>
      <c r="BC97" s="70" t="n">
        <f aca="false">AW97+AX97</f>
        <v>0</v>
      </c>
      <c r="BD97" s="70" t="n">
        <f aca="false">G97/(100-BE97)*100</f>
        <v>0</v>
      </c>
      <c r="BE97" s="70" t="n">
        <v>0</v>
      </c>
      <c r="BF97" s="70" t="n">
        <f aca="false">97</f>
        <v>97</v>
      </c>
      <c r="BH97" s="70" t="n">
        <f aca="false">F97*AO97</f>
        <v>0</v>
      </c>
      <c r="BI97" s="70" t="n">
        <f aca="false">F97*AP97</f>
        <v>0</v>
      </c>
      <c r="BJ97" s="70" t="n">
        <f aca="false">F97*G97</f>
        <v>0</v>
      </c>
      <c r="BK97" s="72" t="s">
        <v>248</v>
      </c>
      <c r="BL97" s="70"/>
      <c r="BW97" s="70" t="n">
        <v>21</v>
      </c>
      <c r="BX97" s="8" t="s">
        <v>327</v>
      </c>
    </row>
    <row r="98" customFormat="false" ht="24.75" hidden="false" customHeight="true" outlineLevel="0" collapsed="false">
      <c r="A98" s="73"/>
      <c r="B98" s="74" t="s">
        <v>113</v>
      </c>
      <c r="C98" s="75" t="s">
        <v>321</v>
      </c>
      <c r="D98" s="75"/>
      <c r="E98" s="75"/>
      <c r="F98" s="75"/>
      <c r="G98" s="75"/>
      <c r="H98" s="75"/>
      <c r="I98" s="75"/>
      <c r="J98" s="75"/>
      <c r="K98" s="75"/>
      <c r="BX98" s="76" t="s">
        <v>321</v>
      </c>
    </row>
    <row r="99" customFormat="false" ht="15" hidden="false" customHeight="true" outlineLevel="0" collapsed="false">
      <c r="A99" s="69" t="s">
        <v>328</v>
      </c>
      <c r="B99" s="10" t="s">
        <v>329</v>
      </c>
      <c r="C99" s="8" t="s">
        <v>330</v>
      </c>
      <c r="D99" s="8"/>
      <c r="E99" s="10" t="s">
        <v>195</v>
      </c>
      <c r="F99" s="70" t="n">
        <v>10</v>
      </c>
      <c r="G99" s="70" t="n">
        <v>0</v>
      </c>
      <c r="H99" s="70" t="n">
        <f aca="false">ROUND(F99*AO99,2)</f>
        <v>0</v>
      </c>
      <c r="I99" s="70" t="n">
        <f aca="false">ROUND(F99*AP99,2)</f>
        <v>0</v>
      </c>
      <c r="J99" s="70" t="n">
        <f aca="false">ROUND(F99*G99,2)</f>
        <v>0</v>
      </c>
      <c r="K99" s="71" t="s">
        <v>243</v>
      </c>
      <c r="Z99" s="70" t="n">
        <f aca="false">ROUND(IF(AQ99="5",BJ99,0),2)</f>
        <v>0</v>
      </c>
      <c r="AB99" s="70" t="n">
        <f aca="false">ROUND(IF(AQ99="1",BH99,0),2)</f>
        <v>0</v>
      </c>
      <c r="AC99" s="70" t="n">
        <f aca="false">ROUND(IF(AQ99="1",BI99,0),2)</f>
        <v>0</v>
      </c>
      <c r="AD99" s="70" t="n">
        <f aca="false">ROUND(IF(AQ99="7",BH99,0),2)</f>
        <v>0</v>
      </c>
      <c r="AE99" s="70" t="n">
        <f aca="false">ROUND(IF(AQ99="7",BI99,0),2)</f>
        <v>0</v>
      </c>
      <c r="AF99" s="70" t="n">
        <f aca="false">ROUND(IF(AQ99="2",BH99,0),2)</f>
        <v>0</v>
      </c>
      <c r="AG99" s="70" t="n">
        <f aca="false">ROUND(IF(AQ99="2",BI99,0),2)</f>
        <v>0</v>
      </c>
      <c r="AH99" s="70" t="n">
        <f aca="false">ROUND(IF(AQ99="0",BJ99,0),2)</f>
        <v>0</v>
      </c>
      <c r="AI99" s="55"/>
      <c r="AJ99" s="70" t="n">
        <f aca="false">IF(AN99=0,J99,0)</f>
        <v>0</v>
      </c>
      <c r="AK99" s="70" t="n">
        <f aca="false">IF(AN99=12,J99,0)</f>
        <v>0</v>
      </c>
      <c r="AL99" s="70" t="n">
        <f aca="false">IF(AN99=21,J99,0)</f>
        <v>0</v>
      </c>
      <c r="AN99" s="70" t="n">
        <v>21</v>
      </c>
      <c r="AO99" s="70" t="n">
        <f aca="false">G99*1</f>
        <v>0</v>
      </c>
      <c r="AP99" s="70" t="n">
        <f aca="false">G99*(1-1)</f>
        <v>0</v>
      </c>
      <c r="AQ99" s="72" t="s">
        <v>96</v>
      </c>
      <c r="AV99" s="70" t="n">
        <f aca="false">ROUND(AW99+AX99,2)</f>
        <v>0</v>
      </c>
      <c r="AW99" s="70" t="n">
        <f aca="false">ROUND(F99*AO99,2)</f>
        <v>0</v>
      </c>
      <c r="AX99" s="70" t="n">
        <f aca="false">ROUND(F99*AP99,2)</f>
        <v>0</v>
      </c>
      <c r="AY99" s="72" t="s">
        <v>253</v>
      </c>
      <c r="AZ99" s="72" t="s">
        <v>254</v>
      </c>
      <c r="BA99" s="55" t="s">
        <v>105</v>
      </c>
      <c r="BC99" s="70" t="n">
        <f aca="false">AW99+AX99</f>
        <v>0</v>
      </c>
      <c r="BD99" s="70" t="n">
        <f aca="false">G99/(100-BE99)*100</f>
        <v>0</v>
      </c>
      <c r="BE99" s="70" t="n">
        <v>0</v>
      </c>
      <c r="BF99" s="70" t="n">
        <f aca="false">99</f>
        <v>99</v>
      </c>
      <c r="BH99" s="70" t="n">
        <f aca="false">F99*AO99</f>
        <v>0</v>
      </c>
      <c r="BI99" s="70" t="n">
        <f aca="false">F99*AP99</f>
        <v>0</v>
      </c>
      <c r="BJ99" s="70" t="n">
        <f aca="false">F99*G99</f>
        <v>0</v>
      </c>
      <c r="BK99" s="72" t="s">
        <v>248</v>
      </c>
      <c r="BL99" s="70"/>
      <c r="BW99" s="70" t="n">
        <v>21</v>
      </c>
      <c r="BX99" s="8" t="s">
        <v>330</v>
      </c>
    </row>
    <row r="100" customFormat="false" ht="24.75" hidden="false" customHeight="true" outlineLevel="0" collapsed="false">
      <c r="A100" s="73"/>
      <c r="B100" s="74" t="s">
        <v>113</v>
      </c>
      <c r="C100" s="75" t="s">
        <v>321</v>
      </c>
      <c r="D100" s="75"/>
      <c r="E100" s="75"/>
      <c r="F100" s="75"/>
      <c r="G100" s="75"/>
      <c r="H100" s="75"/>
      <c r="I100" s="75"/>
      <c r="J100" s="75"/>
      <c r="K100" s="75"/>
      <c r="BX100" s="76" t="s">
        <v>321</v>
      </c>
    </row>
    <row r="101" customFormat="false" ht="15" hidden="false" customHeight="true" outlineLevel="0" collapsed="false">
      <c r="A101" s="69" t="s">
        <v>331</v>
      </c>
      <c r="B101" s="10" t="s">
        <v>329</v>
      </c>
      <c r="C101" s="8" t="s">
        <v>332</v>
      </c>
      <c r="D101" s="8"/>
      <c r="E101" s="10" t="s">
        <v>195</v>
      </c>
      <c r="F101" s="70" t="n">
        <v>40</v>
      </c>
      <c r="G101" s="70" t="n">
        <v>0</v>
      </c>
      <c r="H101" s="70" t="n">
        <f aca="false">ROUND(F101*AO101,2)</f>
        <v>0</v>
      </c>
      <c r="I101" s="70" t="n">
        <f aca="false">ROUND(F101*AP101,2)</f>
        <v>0</v>
      </c>
      <c r="J101" s="70" t="n">
        <f aca="false">ROUND(F101*G101,2)</f>
        <v>0</v>
      </c>
      <c r="K101" s="71" t="s">
        <v>243</v>
      </c>
      <c r="Z101" s="70" t="n">
        <f aca="false">ROUND(IF(AQ101="5",BJ101,0),2)</f>
        <v>0</v>
      </c>
      <c r="AB101" s="70" t="n">
        <f aca="false">ROUND(IF(AQ101="1",BH101,0),2)</f>
        <v>0</v>
      </c>
      <c r="AC101" s="70" t="n">
        <f aca="false">ROUND(IF(AQ101="1",BI101,0),2)</f>
        <v>0</v>
      </c>
      <c r="AD101" s="70" t="n">
        <f aca="false">ROUND(IF(AQ101="7",BH101,0),2)</f>
        <v>0</v>
      </c>
      <c r="AE101" s="70" t="n">
        <f aca="false">ROUND(IF(AQ101="7",BI101,0),2)</f>
        <v>0</v>
      </c>
      <c r="AF101" s="70" t="n">
        <f aca="false">ROUND(IF(AQ101="2",BH101,0),2)</f>
        <v>0</v>
      </c>
      <c r="AG101" s="70" t="n">
        <f aca="false">ROUND(IF(AQ101="2",BI101,0),2)</f>
        <v>0</v>
      </c>
      <c r="AH101" s="70" t="n">
        <f aca="false">ROUND(IF(AQ101="0",BJ101,0),2)</f>
        <v>0</v>
      </c>
      <c r="AI101" s="55"/>
      <c r="AJ101" s="70" t="n">
        <f aca="false">IF(AN101=0,J101,0)</f>
        <v>0</v>
      </c>
      <c r="AK101" s="70" t="n">
        <f aca="false">IF(AN101=12,J101,0)</f>
        <v>0</v>
      </c>
      <c r="AL101" s="70" t="n">
        <f aca="false">IF(AN101=21,J101,0)</f>
        <v>0</v>
      </c>
      <c r="AN101" s="70" t="n">
        <v>21</v>
      </c>
      <c r="AO101" s="70" t="n">
        <f aca="false">G101*1</f>
        <v>0</v>
      </c>
      <c r="AP101" s="70" t="n">
        <f aca="false">G101*(1-1)</f>
        <v>0</v>
      </c>
      <c r="AQ101" s="72" t="s">
        <v>96</v>
      </c>
      <c r="AV101" s="70" t="n">
        <f aca="false">ROUND(AW101+AX101,2)</f>
        <v>0</v>
      </c>
      <c r="AW101" s="70" t="n">
        <f aca="false">ROUND(F101*AO101,2)</f>
        <v>0</v>
      </c>
      <c r="AX101" s="70" t="n">
        <f aca="false">ROUND(F101*AP101,2)</f>
        <v>0</v>
      </c>
      <c r="AY101" s="72" t="s">
        <v>253</v>
      </c>
      <c r="AZ101" s="72" t="s">
        <v>254</v>
      </c>
      <c r="BA101" s="55" t="s">
        <v>105</v>
      </c>
      <c r="BC101" s="70" t="n">
        <f aca="false">AW101+AX101</f>
        <v>0</v>
      </c>
      <c r="BD101" s="70" t="n">
        <f aca="false">G101/(100-BE101)*100</f>
        <v>0</v>
      </c>
      <c r="BE101" s="70" t="n">
        <v>0</v>
      </c>
      <c r="BF101" s="70" t="n">
        <f aca="false">101</f>
        <v>101</v>
      </c>
      <c r="BH101" s="70" t="n">
        <f aca="false">F101*AO101</f>
        <v>0</v>
      </c>
      <c r="BI101" s="70" t="n">
        <f aca="false">F101*AP101</f>
        <v>0</v>
      </c>
      <c r="BJ101" s="70" t="n">
        <f aca="false">F101*G101</f>
        <v>0</v>
      </c>
      <c r="BK101" s="72" t="s">
        <v>248</v>
      </c>
      <c r="BL101" s="70"/>
      <c r="BW101" s="70" t="n">
        <v>21</v>
      </c>
      <c r="BX101" s="8" t="s">
        <v>332</v>
      </c>
    </row>
    <row r="102" customFormat="false" ht="24.75" hidden="false" customHeight="true" outlineLevel="0" collapsed="false">
      <c r="A102" s="73"/>
      <c r="B102" s="74" t="s">
        <v>113</v>
      </c>
      <c r="C102" s="75" t="s">
        <v>333</v>
      </c>
      <c r="D102" s="75"/>
      <c r="E102" s="75"/>
      <c r="F102" s="75"/>
      <c r="G102" s="75"/>
      <c r="H102" s="75"/>
      <c r="I102" s="75"/>
      <c r="J102" s="75"/>
      <c r="K102" s="75"/>
      <c r="BX102" s="76" t="s">
        <v>333</v>
      </c>
    </row>
    <row r="103" customFormat="false" ht="15" hidden="false" customHeight="true" outlineLevel="0" collapsed="false">
      <c r="A103" s="69" t="s">
        <v>334</v>
      </c>
      <c r="B103" s="10" t="s">
        <v>335</v>
      </c>
      <c r="C103" s="8" t="s">
        <v>336</v>
      </c>
      <c r="D103" s="8"/>
      <c r="E103" s="10" t="s">
        <v>195</v>
      </c>
      <c r="F103" s="70" t="n">
        <v>60</v>
      </c>
      <c r="G103" s="70" t="n">
        <v>0</v>
      </c>
      <c r="H103" s="70" t="n">
        <f aca="false">ROUND(F103*AO103,2)</f>
        <v>0</v>
      </c>
      <c r="I103" s="70" t="n">
        <f aca="false">ROUND(F103*AP103,2)</f>
        <v>0</v>
      </c>
      <c r="J103" s="70" t="n">
        <f aca="false">ROUND(F103*G103,2)</f>
        <v>0</v>
      </c>
      <c r="K103" s="71" t="s">
        <v>102</v>
      </c>
      <c r="Z103" s="70" t="n">
        <f aca="false">ROUND(IF(AQ103="5",BJ103,0),2)</f>
        <v>0</v>
      </c>
      <c r="AB103" s="70" t="n">
        <f aca="false">ROUND(IF(AQ103="1",BH103,0),2)</f>
        <v>0</v>
      </c>
      <c r="AC103" s="70" t="n">
        <f aca="false">ROUND(IF(AQ103="1",BI103,0),2)</f>
        <v>0</v>
      </c>
      <c r="AD103" s="70" t="n">
        <f aca="false">ROUND(IF(AQ103="7",BH103,0),2)</f>
        <v>0</v>
      </c>
      <c r="AE103" s="70" t="n">
        <f aca="false">ROUND(IF(AQ103="7",BI103,0),2)</f>
        <v>0</v>
      </c>
      <c r="AF103" s="70" t="n">
        <f aca="false">ROUND(IF(AQ103="2",BH103,0),2)</f>
        <v>0</v>
      </c>
      <c r="AG103" s="70" t="n">
        <f aca="false">ROUND(IF(AQ103="2",BI103,0),2)</f>
        <v>0</v>
      </c>
      <c r="AH103" s="70" t="n">
        <f aca="false">ROUND(IF(AQ103="0",BJ103,0),2)</f>
        <v>0</v>
      </c>
      <c r="AI103" s="55"/>
      <c r="AJ103" s="70" t="n">
        <f aca="false">IF(AN103=0,J103,0)</f>
        <v>0</v>
      </c>
      <c r="AK103" s="70" t="n">
        <f aca="false">IF(AN103=12,J103,0)</f>
        <v>0</v>
      </c>
      <c r="AL103" s="70" t="n">
        <f aca="false">IF(AN103=21,J103,0)</f>
        <v>0</v>
      </c>
      <c r="AN103" s="70" t="n">
        <v>21</v>
      </c>
      <c r="AO103" s="70" t="n">
        <f aca="false">G103*1</f>
        <v>0</v>
      </c>
      <c r="AP103" s="70" t="n">
        <f aca="false">G103*(1-1)</f>
        <v>0</v>
      </c>
      <c r="AQ103" s="72" t="s">
        <v>96</v>
      </c>
      <c r="AV103" s="70" t="n">
        <f aca="false">ROUND(AW103+AX103,2)</f>
        <v>0</v>
      </c>
      <c r="AW103" s="70" t="n">
        <f aca="false">ROUND(F103*AO103,2)</f>
        <v>0</v>
      </c>
      <c r="AX103" s="70" t="n">
        <f aca="false">ROUND(F103*AP103,2)</f>
        <v>0</v>
      </c>
      <c r="AY103" s="72" t="s">
        <v>253</v>
      </c>
      <c r="AZ103" s="72" t="s">
        <v>254</v>
      </c>
      <c r="BA103" s="55" t="s">
        <v>105</v>
      </c>
      <c r="BC103" s="70" t="n">
        <f aca="false">AW103+AX103</f>
        <v>0</v>
      </c>
      <c r="BD103" s="70" t="n">
        <f aca="false">G103/(100-BE103)*100</f>
        <v>0</v>
      </c>
      <c r="BE103" s="70" t="n">
        <v>0</v>
      </c>
      <c r="BF103" s="70" t="n">
        <f aca="false">103</f>
        <v>103</v>
      </c>
      <c r="BH103" s="70" t="n">
        <f aca="false">F103*AO103</f>
        <v>0</v>
      </c>
      <c r="BI103" s="70" t="n">
        <f aca="false">F103*AP103</f>
        <v>0</v>
      </c>
      <c r="BJ103" s="70" t="n">
        <f aca="false">F103*G103</f>
        <v>0</v>
      </c>
      <c r="BK103" s="72" t="s">
        <v>248</v>
      </c>
      <c r="BL103" s="70"/>
      <c r="BW103" s="70" t="n">
        <v>21</v>
      </c>
      <c r="BX103" s="8" t="s">
        <v>336</v>
      </c>
    </row>
    <row r="104" customFormat="false" ht="15" hidden="false" customHeight="true" outlineLevel="0" collapsed="false">
      <c r="A104" s="69" t="s">
        <v>337</v>
      </c>
      <c r="B104" s="10" t="s">
        <v>338</v>
      </c>
      <c r="C104" s="8" t="s">
        <v>339</v>
      </c>
      <c r="D104" s="8"/>
      <c r="E104" s="10" t="s">
        <v>252</v>
      </c>
      <c r="F104" s="70" t="n">
        <v>3</v>
      </c>
      <c r="G104" s="70" t="n">
        <v>0</v>
      </c>
      <c r="H104" s="70" t="n">
        <f aca="false">ROUND(F104*AO104,2)</f>
        <v>0</v>
      </c>
      <c r="I104" s="70" t="n">
        <f aca="false">ROUND(F104*AP104,2)</f>
        <v>0</v>
      </c>
      <c r="J104" s="70" t="n">
        <f aca="false">ROUND(F104*G104,2)</f>
        <v>0</v>
      </c>
      <c r="K104" s="71"/>
      <c r="Z104" s="70" t="n">
        <f aca="false">ROUND(IF(AQ104="5",BJ104,0),2)</f>
        <v>0</v>
      </c>
      <c r="AB104" s="70" t="n">
        <f aca="false">ROUND(IF(AQ104="1",BH104,0),2)</f>
        <v>0</v>
      </c>
      <c r="AC104" s="70" t="n">
        <f aca="false">ROUND(IF(AQ104="1",BI104,0),2)</f>
        <v>0</v>
      </c>
      <c r="AD104" s="70" t="n">
        <f aca="false">ROUND(IF(AQ104="7",BH104,0),2)</f>
        <v>0</v>
      </c>
      <c r="AE104" s="70" t="n">
        <f aca="false">ROUND(IF(AQ104="7",BI104,0),2)</f>
        <v>0</v>
      </c>
      <c r="AF104" s="70" t="n">
        <f aca="false">ROUND(IF(AQ104="2",BH104,0),2)</f>
        <v>0</v>
      </c>
      <c r="AG104" s="70" t="n">
        <f aca="false">ROUND(IF(AQ104="2",BI104,0),2)</f>
        <v>0</v>
      </c>
      <c r="AH104" s="70" t="n">
        <f aca="false">ROUND(IF(AQ104="0",BJ104,0),2)</f>
        <v>0</v>
      </c>
      <c r="AI104" s="55"/>
      <c r="AJ104" s="70" t="n">
        <f aca="false">IF(AN104=0,J104,0)</f>
        <v>0</v>
      </c>
      <c r="AK104" s="70" t="n">
        <f aca="false">IF(AN104=12,J104,0)</f>
        <v>0</v>
      </c>
      <c r="AL104" s="70" t="n">
        <f aca="false">IF(AN104=21,J104,0)</f>
        <v>0</v>
      </c>
      <c r="AN104" s="70" t="n">
        <v>21</v>
      </c>
      <c r="AO104" s="70" t="n">
        <f aca="false">G104*1</f>
        <v>0</v>
      </c>
      <c r="AP104" s="70" t="n">
        <f aca="false">G104*(1-1)</f>
        <v>0</v>
      </c>
      <c r="AQ104" s="72" t="s">
        <v>96</v>
      </c>
      <c r="AV104" s="70" t="n">
        <f aca="false">ROUND(AW104+AX104,2)</f>
        <v>0</v>
      </c>
      <c r="AW104" s="70" t="n">
        <f aca="false">ROUND(F104*AO104,2)</f>
        <v>0</v>
      </c>
      <c r="AX104" s="70" t="n">
        <f aca="false">ROUND(F104*AP104,2)</f>
        <v>0</v>
      </c>
      <c r="AY104" s="72" t="s">
        <v>253</v>
      </c>
      <c r="AZ104" s="72" t="s">
        <v>254</v>
      </c>
      <c r="BA104" s="55" t="s">
        <v>105</v>
      </c>
      <c r="BC104" s="70" t="n">
        <f aca="false">AW104+AX104</f>
        <v>0</v>
      </c>
      <c r="BD104" s="70" t="n">
        <f aca="false">G104/(100-BE104)*100</f>
        <v>0</v>
      </c>
      <c r="BE104" s="70" t="n">
        <v>0</v>
      </c>
      <c r="BF104" s="70" t="n">
        <f aca="false">104</f>
        <v>104</v>
      </c>
      <c r="BH104" s="70" t="n">
        <f aca="false">F104*AO104</f>
        <v>0</v>
      </c>
      <c r="BI104" s="70" t="n">
        <f aca="false">F104*AP104</f>
        <v>0</v>
      </c>
      <c r="BJ104" s="70" t="n">
        <f aca="false">F104*G104</f>
        <v>0</v>
      </c>
      <c r="BK104" s="72" t="s">
        <v>248</v>
      </c>
      <c r="BL104" s="70"/>
      <c r="BW104" s="70" t="n">
        <v>21</v>
      </c>
      <c r="BX104" s="8" t="s">
        <v>339</v>
      </c>
    </row>
    <row r="105" customFormat="false" ht="15" hidden="false" customHeight="true" outlineLevel="0" collapsed="false">
      <c r="A105" s="69" t="s">
        <v>340</v>
      </c>
      <c r="B105" s="10" t="s">
        <v>341</v>
      </c>
      <c r="C105" s="8" t="s">
        <v>342</v>
      </c>
      <c r="D105" s="8"/>
      <c r="E105" s="10" t="s">
        <v>252</v>
      </c>
      <c r="F105" s="70" t="n">
        <v>3</v>
      </c>
      <c r="G105" s="70" t="n">
        <v>0</v>
      </c>
      <c r="H105" s="70" t="n">
        <f aca="false">ROUND(F105*AO105,2)</f>
        <v>0</v>
      </c>
      <c r="I105" s="70" t="n">
        <f aca="false">ROUND(F105*AP105,2)</f>
        <v>0</v>
      </c>
      <c r="J105" s="70" t="n">
        <f aca="false">ROUND(F105*G105,2)</f>
        <v>0</v>
      </c>
      <c r="K105" s="71"/>
      <c r="Z105" s="70" t="n">
        <f aca="false">ROUND(IF(AQ105="5",BJ105,0),2)</f>
        <v>0</v>
      </c>
      <c r="AB105" s="70" t="n">
        <f aca="false">ROUND(IF(AQ105="1",BH105,0),2)</f>
        <v>0</v>
      </c>
      <c r="AC105" s="70" t="n">
        <f aca="false">ROUND(IF(AQ105="1",BI105,0),2)</f>
        <v>0</v>
      </c>
      <c r="AD105" s="70" t="n">
        <f aca="false">ROUND(IF(AQ105="7",BH105,0),2)</f>
        <v>0</v>
      </c>
      <c r="AE105" s="70" t="n">
        <f aca="false">ROUND(IF(AQ105="7",BI105,0),2)</f>
        <v>0</v>
      </c>
      <c r="AF105" s="70" t="n">
        <f aca="false">ROUND(IF(AQ105="2",BH105,0),2)</f>
        <v>0</v>
      </c>
      <c r="AG105" s="70" t="n">
        <f aca="false">ROUND(IF(AQ105="2",BI105,0),2)</f>
        <v>0</v>
      </c>
      <c r="AH105" s="70" t="n">
        <f aca="false">ROUND(IF(AQ105="0",BJ105,0),2)</f>
        <v>0</v>
      </c>
      <c r="AI105" s="55"/>
      <c r="AJ105" s="70" t="n">
        <f aca="false">IF(AN105=0,J105,0)</f>
        <v>0</v>
      </c>
      <c r="AK105" s="70" t="n">
        <f aca="false">IF(AN105=12,J105,0)</f>
        <v>0</v>
      </c>
      <c r="AL105" s="70" t="n">
        <f aca="false">IF(AN105=21,J105,0)</f>
        <v>0</v>
      </c>
      <c r="AN105" s="70" t="n">
        <v>21</v>
      </c>
      <c r="AO105" s="70" t="n">
        <f aca="false">G105*1</f>
        <v>0</v>
      </c>
      <c r="AP105" s="70" t="n">
        <f aca="false">G105*(1-1)</f>
        <v>0</v>
      </c>
      <c r="AQ105" s="72" t="s">
        <v>96</v>
      </c>
      <c r="AV105" s="70" t="n">
        <f aca="false">ROUND(AW105+AX105,2)</f>
        <v>0</v>
      </c>
      <c r="AW105" s="70" t="n">
        <f aca="false">ROUND(F105*AO105,2)</f>
        <v>0</v>
      </c>
      <c r="AX105" s="70" t="n">
        <f aca="false">ROUND(F105*AP105,2)</f>
        <v>0</v>
      </c>
      <c r="AY105" s="72" t="s">
        <v>253</v>
      </c>
      <c r="AZ105" s="72" t="s">
        <v>254</v>
      </c>
      <c r="BA105" s="55" t="s">
        <v>105</v>
      </c>
      <c r="BC105" s="70" t="n">
        <f aca="false">AW105+AX105</f>
        <v>0</v>
      </c>
      <c r="BD105" s="70" t="n">
        <f aca="false">G105/(100-BE105)*100</f>
        <v>0</v>
      </c>
      <c r="BE105" s="70" t="n">
        <v>0</v>
      </c>
      <c r="BF105" s="70" t="n">
        <f aca="false">105</f>
        <v>105</v>
      </c>
      <c r="BH105" s="70" t="n">
        <f aca="false">F105*AO105</f>
        <v>0</v>
      </c>
      <c r="BI105" s="70" t="n">
        <f aca="false">F105*AP105</f>
        <v>0</v>
      </c>
      <c r="BJ105" s="70" t="n">
        <f aca="false">F105*G105</f>
        <v>0</v>
      </c>
      <c r="BK105" s="72" t="s">
        <v>248</v>
      </c>
      <c r="BL105" s="70"/>
      <c r="BW105" s="70" t="n">
        <v>21</v>
      </c>
      <c r="BX105" s="8" t="s">
        <v>342</v>
      </c>
    </row>
    <row r="106" customFormat="false" ht="15" hidden="false" customHeight="true" outlineLevel="0" collapsed="false">
      <c r="A106" s="69" t="s">
        <v>343</v>
      </c>
      <c r="B106" s="10" t="s">
        <v>344</v>
      </c>
      <c r="C106" s="8" t="s">
        <v>345</v>
      </c>
      <c r="D106" s="8"/>
      <c r="E106" s="10" t="s">
        <v>101</v>
      </c>
      <c r="F106" s="70" t="n">
        <v>40</v>
      </c>
      <c r="G106" s="70" t="n">
        <v>0</v>
      </c>
      <c r="H106" s="70" t="n">
        <f aca="false">ROUND(F106*AO106,2)</f>
        <v>0</v>
      </c>
      <c r="I106" s="70" t="n">
        <f aca="false">ROUND(F106*AP106,2)</f>
        <v>0</v>
      </c>
      <c r="J106" s="70" t="n">
        <f aca="false">ROUND(F106*G106,2)</f>
        <v>0</v>
      </c>
      <c r="K106" s="71" t="s">
        <v>102</v>
      </c>
      <c r="Z106" s="70" t="n">
        <f aca="false">ROUND(IF(AQ106="5",BJ106,0),2)</f>
        <v>0</v>
      </c>
      <c r="AB106" s="70" t="n">
        <f aca="false">ROUND(IF(AQ106="1",BH106,0),2)</f>
        <v>0</v>
      </c>
      <c r="AC106" s="70" t="n">
        <f aca="false">ROUND(IF(AQ106="1",BI106,0),2)</f>
        <v>0</v>
      </c>
      <c r="AD106" s="70" t="n">
        <f aca="false">ROUND(IF(AQ106="7",BH106,0),2)</f>
        <v>0</v>
      </c>
      <c r="AE106" s="70" t="n">
        <f aca="false">ROUND(IF(AQ106="7",BI106,0),2)</f>
        <v>0</v>
      </c>
      <c r="AF106" s="70" t="n">
        <f aca="false">ROUND(IF(AQ106="2",BH106,0),2)</f>
        <v>0</v>
      </c>
      <c r="AG106" s="70" t="n">
        <f aca="false">ROUND(IF(AQ106="2",BI106,0),2)</f>
        <v>0</v>
      </c>
      <c r="AH106" s="70" t="n">
        <f aca="false">ROUND(IF(AQ106="0",BJ106,0),2)</f>
        <v>0</v>
      </c>
      <c r="AI106" s="55"/>
      <c r="AJ106" s="70" t="n">
        <f aca="false">IF(AN106=0,J106,0)</f>
        <v>0</v>
      </c>
      <c r="AK106" s="70" t="n">
        <f aca="false">IF(AN106=12,J106,0)</f>
        <v>0</v>
      </c>
      <c r="AL106" s="70" t="n">
        <f aca="false">IF(AN106=21,J106,0)</f>
        <v>0</v>
      </c>
      <c r="AN106" s="70" t="n">
        <v>21</v>
      </c>
      <c r="AO106" s="70" t="n">
        <f aca="false">G106*1</f>
        <v>0</v>
      </c>
      <c r="AP106" s="70" t="n">
        <f aca="false">G106*(1-1)</f>
        <v>0</v>
      </c>
      <c r="AQ106" s="72" t="s">
        <v>96</v>
      </c>
      <c r="AV106" s="70" t="n">
        <f aca="false">ROUND(AW106+AX106,2)</f>
        <v>0</v>
      </c>
      <c r="AW106" s="70" t="n">
        <f aca="false">ROUND(F106*AO106,2)</f>
        <v>0</v>
      </c>
      <c r="AX106" s="70" t="n">
        <f aca="false">ROUND(F106*AP106,2)</f>
        <v>0</v>
      </c>
      <c r="AY106" s="72" t="s">
        <v>253</v>
      </c>
      <c r="AZ106" s="72" t="s">
        <v>254</v>
      </c>
      <c r="BA106" s="55" t="s">
        <v>105</v>
      </c>
      <c r="BC106" s="70" t="n">
        <f aca="false">AW106+AX106</f>
        <v>0</v>
      </c>
      <c r="BD106" s="70" t="n">
        <f aca="false">G106/(100-BE106)*100</f>
        <v>0</v>
      </c>
      <c r="BE106" s="70" t="n">
        <v>0</v>
      </c>
      <c r="BF106" s="70" t="n">
        <f aca="false">106</f>
        <v>106</v>
      </c>
      <c r="BH106" s="70" t="n">
        <f aca="false">F106*AO106</f>
        <v>0</v>
      </c>
      <c r="BI106" s="70" t="n">
        <f aca="false">F106*AP106</f>
        <v>0</v>
      </c>
      <c r="BJ106" s="70" t="n">
        <f aca="false">F106*G106</f>
        <v>0</v>
      </c>
      <c r="BK106" s="72" t="s">
        <v>248</v>
      </c>
      <c r="BL106" s="70"/>
      <c r="BW106" s="70" t="n">
        <v>21</v>
      </c>
      <c r="BX106" s="8" t="s">
        <v>345</v>
      </c>
    </row>
    <row r="107" customFormat="false" ht="60.75" hidden="false" customHeight="true" outlineLevel="0" collapsed="false">
      <c r="A107" s="73"/>
      <c r="B107" s="74" t="s">
        <v>113</v>
      </c>
      <c r="C107" s="75" t="s">
        <v>346</v>
      </c>
      <c r="D107" s="75"/>
      <c r="E107" s="75"/>
      <c r="F107" s="75"/>
      <c r="G107" s="75"/>
      <c r="H107" s="75"/>
      <c r="I107" s="75"/>
      <c r="J107" s="75"/>
      <c r="K107" s="75"/>
      <c r="BX107" s="76" t="s">
        <v>346</v>
      </c>
    </row>
    <row r="108" customFormat="false" ht="15" hidden="false" customHeight="true" outlineLevel="0" collapsed="false">
      <c r="A108" s="69" t="s">
        <v>347</v>
      </c>
      <c r="B108" s="10" t="s">
        <v>348</v>
      </c>
      <c r="C108" s="8" t="s">
        <v>349</v>
      </c>
      <c r="D108" s="8"/>
      <c r="E108" s="10" t="s">
        <v>101</v>
      </c>
      <c r="F108" s="70" t="n">
        <v>10</v>
      </c>
      <c r="G108" s="70" t="n">
        <v>0</v>
      </c>
      <c r="H108" s="70" t="n">
        <f aca="false">ROUND(F108*AO108,2)</f>
        <v>0</v>
      </c>
      <c r="I108" s="70" t="n">
        <f aca="false">ROUND(F108*AP108,2)</f>
        <v>0</v>
      </c>
      <c r="J108" s="70" t="n">
        <f aca="false">ROUND(F108*G108,2)</f>
        <v>0</v>
      </c>
      <c r="K108" s="71" t="s">
        <v>102</v>
      </c>
      <c r="Z108" s="70" t="n">
        <f aca="false">ROUND(IF(AQ108="5",BJ108,0),2)</f>
        <v>0</v>
      </c>
      <c r="AB108" s="70" t="n">
        <f aca="false">ROUND(IF(AQ108="1",BH108,0),2)</f>
        <v>0</v>
      </c>
      <c r="AC108" s="70" t="n">
        <f aca="false">ROUND(IF(AQ108="1",BI108,0),2)</f>
        <v>0</v>
      </c>
      <c r="AD108" s="70" t="n">
        <f aca="false">ROUND(IF(AQ108="7",BH108,0),2)</f>
        <v>0</v>
      </c>
      <c r="AE108" s="70" t="n">
        <f aca="false">ROUND(IF(AQ108="7",BI108,0),2)</f>
        <v>0</v>
      </c>
      <c r="AF108" s="70" t="n">
        <f aca="false">ROUND(IF(AQ108="2",BH108,0),2)</f>
        <v>0</v>
      </c>
      <c r="AG108" s="70" t="n">
        <f aca="false">ROUND(IF(AQ108="2",BI108,0),2)</f>
        <v>0</v>
      </c>
      <c r="AH108" s="70" t="n">
        <f aca="false">ROUND(IF(AQ108="0",BJ108,0),2)</f>
        <v>0</v>
      </c>
      <c r="AI108" s="55"/>
      <c r="AJ108" s="70" t="n">
        <f aca="false">IF(AN108=0,J108,0)</f>
        <v>0</v>
      </c>
      <c r="AK108" s="70" t="n">
        <f aca="false">IF(AN108=12,J108,0)</f>
        <v>0</v>
      </c>
      <c r="AL108" s="70" t="n">
        <f aca="false">IF(AN108=21,J108,0)</f>
        <v>0</v>
      </c>
      <c r="AN108" s="70" t="n">
        <v>21</v>
      </c>
      <c r="AO108" s="70" t="n">
        <f aca="false">G108*1</f>
        <v>0</v>
      </c>
      <c r="AP108" s="70" t="n">
        <f aca="false">G108*(1-1)</f>
        <v>0</v>
      </c>
      <c r="AQ108" s="72" t="s">
        <v>96</v>
      </c>
      <c r="AV108" s="70" t="n">
        <f aca="false">ROUND(AW108+AX108,2)</f>
        <v>0</v>
      </c>
      <c r="AW108" s="70" t="n">
        <f aca="false">ROUND(F108*AO108,2)</f>
        <v>0</v>
      </c>
      <c r="AX108" s="70" t="n">
        <f aca="false">ROUND(F108*AP108,2)</f>
        <v>0</v>
      </c>
      <c r="AY108" s="72" t="s">
        <v>253</v>
      </c>
      <c r="AZ108" s="72" t="s">
        <v>254</v>
      </c>
      <c r="BA108" s="55" t="s">
        <v>105</v>
      </c>
      <c r="BC108" s="70" t="n">
        <f aca="false">AW108+AX108</f>
        <v>0</v>
      </c>
      <c r="BD108" s="70" t="n">
        <f aca="false">G108/(100-BE108)*100</f>
        <v>0</v>
      </c>
      <c r="BE108" s="70" t="n">
        <v>0</v>
      </c>
      <c r="BF108" s="70" t="n">
        <f aca="false">108</f>
        <v>108</v>
      </c>
      <c r="BH108" s="70" t="n">
        <f aca="false">F108*AO108</f>
        <v>0</v>
      </c>
      <c r="BI108" s="70" t="n">
        <f aca="false">F108*AP108</f>
        <v>0</v>
      </c>
      <c r="BJ108" s="70" t="n">
        <f aca="false">F108*G108</f>
        <v>0</v>
      </c>
      <c r="BK108" s="72" t="s">
        <v>248</v>
      </c>
      <c r="BL108" s="70"/>
      <c r="BW108" s="70" t="n">
        <v>21</v>
      </c>
      <c r="BX108" s="8" t="s">
        <v>349</v>
      </c>
    </row>
    <row r="109" customFormat="false" ht="60.75" hidden="false" customHeight="true" outlineLevel="0" collapsed="false">
      <c r="A109" s="73"/>
      <c r="B109" s="74" t="s">
        <v>113</v>
      </c>
      <c r="C109" s="75" t="s">
        <v>350</v>
      </c>
      <c r="D109" s="75"/>
      <c r="E109" s="75"/>
      <c r="F109" s="75"/>
      <c r="G109" s="75"/>
      <c r="H109" s="75"/>
      <c r="I109" s="75"/>
      <c r="J109" s="75"/>
      <c r="K109" s="75"/>
      <c r="BX109" s="76" t="s">
        <v>350</v>
      </c>
    </row>
    <row r="110" customFormat="false" ht="15" hidden="false" customHeight="true" outlineLevel="0" collapsed="false">
      <c r="A110" s="69" t="s">
        <v>351</v>
      </c>
      <c r="B110" s="10" t="s">
        <v>352</v>
      </c>
      <c r="C110" s="8" t="s">
        <v>353</v>
      </c>
      <c r="D110" s="8"/>
      <c r="E110" s="10" t="s">
        <v>101</v>
      </c>
      <c r="F110" s="70" t="n">
        <v>20</v>
      </c>
      <c r="G110" s="70" t="n">
        <v>0</v>
      </c>
      <c r="H110" s="70" t="n">
        <f aca="false">ROUND(F110*AO110,2)</f>
        <v>0</v>
      </c>
      <c r="I110" s="70" t="n">
        <f aca="false">ROUND(F110*AP110,2)</f>
        <v>0</v>
      </c>
      <c r="J110" s="70" t="n">
        <f aca="false">ROUND(F110*G110,2)</f>
        <v>0</v>
      </c>
      <c r="K110" s="71" t="s">
        <v>102</v>
      </c>
      <c r="Z110" s="70" t="n">
        <f aca="false">ROUND(IF(AQ110="5",BJ110,0),2)</f>
        <v>0</v>
      </c>
      <c r="AB110" s="70" t="n">
        <f aca="false">ROUND(IF(AQ110="1",BH110,0),2)</f>
        <v>0</v>
      </c>
      <c r="AC110" s="70" t="n">
        <f aca="false">ROUND(IF(AQ110="1",BI110,0),2)</f>
        <v>0</v>
      </c>
      <c r="AD110" s="70" t="n">
        <f aca="false">ROUND(IF(AQ110="7",BH110,0),2)</f>
        <v>0</v>
      </c>
      <c r="AE110" s="70" t="n">
        <f aca="false">ROUND(IF(AQ110="7",BI110,0),2)</f>
        <v>0</v>
      </c>
      <c r="AF110" s="70" t="n">
        <f aca="false">ROUND(IF(AQ110="2",BH110,0),2)</f>
        <v>0</v>
      </c>
      <c r="AG110" s="70" t="n">
        <f aca="false">ROUND(IF(AQ110="2",BI110,0),2)</f>
        <v>0</v>
      </c>
      <c r="AH110" s="70" t="n">
        <f aca="false">ROUND(IF(AQ110="0",BJ110,0),2)</f>
        <v>0</v>
      </c>
      <c r="AI110" s="55"/>
      <c r="AJ110" s="70" t="n">
        <f aca="false">IF(AN110=0,J110,0)</f>
        <v>0</v>
      </c>
      <c r="AK110" s="70" t="n">
        <f aca="false">IF(AN110=12,J110,0)</f>
        <v>0</v>
      </c>
      <c r="AL110" s="70" t="n">
        <f aca="false">IF(AN110=21,J110,0)</f>
        <v>0</v>
      </c>
      <c r="AN110" s="70" t="n">
        <v>21</v>
      </c>
      <c r="AO110" s="70" t="n">
        <f aca="false">G110*1</f>
        <v>0</v>
      </c>
      <c r="AP110" s="70" t="n">
        <f aca="false">G110*(1-1)</f>
        <v>0</v>
      </c>
      <c r="AQ110" s="72" t="s">
        <v>96</v>
      </c>
      <c r="AV110" s="70" t="n">
        <f aca="false">ROUND(AW110+AX110,2)</f>
        <v>0</v>
      </c>
      <c r="AW110" s="70" t="n">
        <f aca="false">ROUND(F110*AO110,2)</f>
        <v>0</v>
      </c>
      <c r="AX110" s="70" t="n">
        <f aca="false">ROUND(F110*AP110,2)</f>
        <v>0</v>
      </c>
      <c r="AY110" s="72" t="s">
        <v>253</v>
      </c>
      <c r="AZ110" s="72" t="s">
        <v>254</v>
      </c>
      <c r="BA110" s="55" t="s">
        <v>105</v>
      </c>
      <c r="BC110" s="70" t="n">
        <f aca="false">AW110+AX110</f>
        <v>0</v>
      </c>
      <c r="BD110" s="70" t="n">
        <f aca="false">G110/(100-BE110)*100</f>
        <v>0</v>
      </c>
      <c r="BE110" s="70" t="n">
        <v>0</v>
      </c>
      <c r="BF110" s="70" t="n">
        <f aca="false">110</f>
        <v>110</v>
      </c>
      <c r="BH110" s="70" t="n">
        <f aca="false">F110*AO110</f>
        <v>0</v>
      </c>
      <c r="BI110" s="70" t="n">
        <f aca="false">F110*AP110</f>
        <v>0</v>
      </c>
      <c r="BJ110" s="70" t="n">
        <f aca="false">F110*G110</f>
        <v>0</v>
      </c>
      <c r="BK110" s="72" t="s">
        <v>248</v>
      </c>
      <c r="BL110" s="70"/>
      <c r="BW110" s="70" t="n">
        <v>21</v>
      </c>
      <c r="BX110" s="8" t="s">
        <v>353</v>
      </c>
    </row>
    <row r="111" customFormat="false" ht="60.75" hidden="false" customHeight="true" outlineLevel="0" collapsed="false">
      <c r="A111" s="73"/>
      <c r="B111" s="74" t="s">
        <v>113</v>
      </c>
      <c r="C111" s="75" t="s">
        <v>354</v>
      </c>
      <c r="D111" s="75"/>
      <c r="E111" s="75"/>
      <c r="F111" s="75"/>
      <c r="G111" s="75"/>
      <c r="H111" s="75"/>
      <c r="I111" s="75"/>
      <c r="J111" s="75"/>
      <c r="K111" s="75"/>
      <c r="BX111" s="76" t="s">
        <v>354</v>
      </c>
    </row>
    <row r="112" customFormat="false" ht="15" hidden="false" customHeight="true" outlineLevel="0" collapsed="false">
      <c r="A112" s="77" t="s">
        <v>355</v>
      </c>
      <c r="B112" s="14" t="s">
        <v>356</v>
      </c>
      <c r="C112" s="13" t="s">
        <v>357</v>
      </c>
      <c r="D112" s="13"/>
      <c r="E112" s="14" t="s">
        <v>112</v>
      </c>
      <c r="F112" s="78" t="n">
        <v>1</v>
      </c>
      <c r="G112" s="78" t="n">
        <v>0</v>
      </c>
      <c r="H112" s="78" t="n">
        <f aca="false">ROUND(F112*AO112,2)</f>
        <v>0</v>
      </c>
      <c r="I112" s="78" t="n">
        <f aca="false">ROUND(F112*AP112,2)</f>
        <v>0</v>
      </c>
      <c r="J112" s="78" t="n">
        <f aca="false">ROUND(F112*G112,2)</f>
        <v>0</v>
      </c>
      <c r="K112" s="79"/>
      <c r="Z112" s="70" t="n">
        <f aca="false">ROUND(IF(AQ112="5",BJ112,0),2)</f>
        <v>0</v>
      </c>
      <c r="AB112" s="70" t="n">
        <f aca="false">ROUND(IF(AQ112="1",BH112,0),2)</f>
        <v>0</v>
      </c>
      <c r="AC112" s="70" t="n">
        <f aca="false">ROUND(IF(AQ112="1",BI112,0),2)</f>
        <v>0</v>
      </c>
      <c r="AD112" s="70" t="n">
        <f aca="false">ROUND(IF(AQ112="7",BH112,0),2)</f>
        <v>0</v>
      </c>
      <c r="AE112" s="70" t="n">
        <f aca="false">ROUND(IF(AQ112="7",BI112,0),2)</f>
        <v>0</v>
      </c>
      <c r="AF112" s="70" t="n">
        <f aca="false">ROUND(IF(AQ112="2",BH112,0),2)</f>
        <v>0</v>
      </c>
      <c r="AG112" s="70" t="n">
        <f aca="false">ROUND(IF(AQ112="2",BI112,0),2)</f>
        <v>0</v>
      </c>
      <c r="AH112" s="70" t="n">
        <f aca="false">ROUND(IF(AQ112="0",BJ112,0),2)</f>
        <v>0</v>
      </c>
      <c r="AI112" s="55"/>
      <c r="AJ112" s="70" t="n">
        <f aca="false">IF(AN112=0,J112,0)</f>
        <v>0</v>
      </c>
      <c r="AK112" s="70" t="n">
        <f aca="false">IF(AN112=12,J112,0)</f>
        <v>0</v>
      </c>
      <c r="AL112" s="70" t="n">
        <f aca="false">IF(AN112=21,J112,0)</f>
        <v>0</v>
      </c>
      <c r="AN112" s="70" t="n">
        <v>21</v>
      </c>
      <c r="AO112" s="70" t="n">
        <f aca="false">G112*1</f>
        <v>0</v>
      </c>
      <c r="AP112" s="70" t="n">
        <f aca="false">G112*(1-1)</f>
        <v>0</v>
      </c>
      <c r="AQ112" s="72" t="s">
        <v>96</v>
      </c>
      <c r="AV112" s="70" t="n">
        <f aca="false">ROUND(AW112+AX112,2)</f>
        <v>0</v>
      </c>
      <c r="AW112" s="70" t="n">
        <f aca="false">ROUND(F112*AO112,2)</f>
        <v>0</v>
      </c>
      <c r="AX112" s="70" t="n">
        <f aca="false">ROUND(F112*AP112,2)</f>
        <v>0</v>
      </c>
      <c r="AY112" s="72" t="s">
        <v>253</v>
      </c>
      <c r="AZ112" s="72" t="s">
        <v>254</v>
      </c>
      <c r="BA112" s="55" t="s">
        <v>105</v>
      </c>
      <c r="BC112" s="70" t="n">
        <f aca="false">AW112+AX112</f>
        <v>0</v>
      </c>
      <c r="BD112" s="70" t="n">
        <f aca="false">G112/(100-BE112)*100</f>
        <v>0</v>
      </c>
      <c r="BE112" s="70" t="n">
        <v>0</v>
      </c>
      <c r="BF112" s="70" t="n">
        <f aca="false">112</f>
        <v>112</v>
      </c>
      <c r="BH112" s="70" t="n">
        <f aca="false">F112*AO112</f>
        <v>0</v>
      </c>
      <c r="BI112" s="70" t="n">
        <f aca="false">F112*AP112</f>
        <v>0</v>
      </c>
      <c r="BJ112" s="70" t="n">
        <f aca="false">F112*G112</f>
        <v>0</v>
      </c>
      <c r="BK112" s="72" t="s">
        <v>248</v>
      </c>
      <c r="BL112" s="70"/>
      <c r="BW112" s="70" t="n">
        <v>21</v>
      </c>
      <c r="BX112" s="8" t="s">
        <v>357</v>
      </c>
    </row>
    <row r="113" customFormat="false" ht="15" hidden="false" customHeight="false" outlineLevel="0" collapsed="false">
      <c r="H113" s="80" t="s">
        <v>358</v>
      </c>
      <c r="I113" s="80"/>
      <c r="J113" s="81" t="n">
        <f aca="false">ROUND(J12+J18+J23+J26+J56+J64,2)</f>
        <v>0</v>
      </c>
    </row>
    <row r="114" customFormat="false" ht="15" hidden="false" customHeight="false" outlineLevel="0" collapsed="false">
      <c r="A114" s="45" t="s">
        <v>57</v>
      </c>
    </row>
    <row r="115" customFormat="false" ht="12.75" hidden="false" customHeight="tru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</sheetData>
  <mergeCells count="131">
    <mergeCell ref="A1:K1"/>
    <mergeCell ref="A2:B3"/>
    <mergeCell ref="C2:D3"/>
    <mergeCell ref="E2:F3"/>
    <mergeCell ref="G2:G3"/>
    <mergeCell ref="H2:H3"/>
    <mergeCell ref="I2:K3"/>
    <mergeCell ref="A4:B5"/>
    <mergeCell ref="C4:D5"/>
    <mergeCell ref="E4:F5"/>
    <mergeCell ref="G4:G5"/>
    <mergeCell ref="H4:H5"/>
    <mergeCell ref="I4:K5"/>
    <mergeCell ref="A6:B7"/>
    <mergeCell ref="C6:D7"/>
    <mergeCell ref="E6:F7"/>
    <mergeCell ref="G6:G7"/>
    <mergeCell ref="H6:H7"/>
    <mergeCell ref="I6:K7"/>
    <mergeCell ref="A8:B9"/>
    <mergeCell ref="C8:D9"/>
    <mergeCell ref="E8:F9"/>
    <mergeCell ref="G8:G9"/>
    <mergeCell ref="H8:H9"/>
    <mergeCell ref="I8:K9"/>
    <mergeCell ref="C10:D10"/>
    <mergeCell ref="H10:J10"/>
    <mergeCell ref="C11:D11"/>
    <mergeCell ref="C12:D12"/>
    <mergeCell ref="C13:D13"/>
    <mergeCell ref="C14:D14"/>
    <mergeCell ref="C15:D15"/>
    <mergeCell ref="C16:K16"/>
    <mergeCell ref="C17:D17"/>
    <mergeCell ref="C18:D18"/>
    <mergeCell ref="C19:D19"/>
    <mergeCell ref="C20:K20"/>
    <mergeCell ref="C21:D21"/>
    <mergeCell ref="C22:K22"/>
    <mergeCell ref="C23:D23"/>
    <mergeCell ref="C24:D24"/>
    <mergeCell ref="C25:K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K55"/>
    <mergeCell ref="C56:D56"/>
    <mergeCell ref="C57:D57"/>
    <mergeCell ref="C58:D58"/>
    <mergeCell ref="C59:D59"/>
    <mergeCell ref="C60:D60"/>
    <mergeCell ref="C61:D61"/>
    <mergeCell ref="C62:D62"/>
    <mergeCell ref="C63:K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K79"/>
    <mergeCell ref="C80:D80"/>
    <mergeCell ref="C81:K81"/>
    <mergeCell ref="C82:D82"/>
    <mergeCell ref="C83:K83"/>
    <mergeCell ref="C84:D84"/>
    <mergeCell ref="C85:K85"/>
    <mergeCell ref="C86:D86"/>
    <mergeCell ref="C87:K87"/>
    <mergeCell ref="C88:D88"/>
    <mergeCell ref="C89:K89"/>
    <mergeCell ref="C90:D90"/>
    <mergeCell ref="C91:D91"/>
    <mergeCell ref="C92:K92"/>
    <mergeCell ref="C93:D93"/>
    <mergeCell ref="C94:K94"/>
    <mergeCell ref="C95:D95"/>
    <mergeCell ref="C96:K96"/>
    <mergeCell ref="C97:D97"/>
    <mergeCell ref="C98:K98"/>
    <mergeCell ref="C99:D99"/>
    <mergeCell ref="C100:K100"/>
    <mergeCell ref="C101:D101"/>
    <mergeCell ref="C102:K102"/>
    <mergeCell ref="C103:D103"/>
    <mergeCell ref="C104:D104"/>
    <mergeCell ref="C105:D105"/>
    <mergeCell ref="C106:D106"/>
    <mergeCell ref="C107:K107"/>
    <mergeCell ref="C108:D108"/>
    <mergeCell ref="C109:K109"/>
    <mergeCell ref="C110:D110"/>
    <mergeCell ref="C111:K111"/>
    <mergeCell ref="C112:D112"/>
    <mergeCell ref="H113:I113"/>
    <mergeCell ref="A115:K115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8" activeCellId="0" sqref="A38"/>
    </sheetView>
  </sheetViews>
  <sheetFormatPr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86"/>
    <col collapsed="false" customWidth="true" hidden="false" outlineLevel="0" max="3" min="3" style="1" width="22.86"/>
    <col collapsed="false" customWidth="true" hidden="false" outlineLevel="0" max="4" min="4" style="1" width="10"/>
    <col collapsed="false" customWidth="true" hidden="false" outlineLevel="0" max="5" min="5" style="1" width="14.01"/>
    <col collapsed="false" customWidth="true" hidden="false" outlineLevel="0" max="6" min="6" style="1" width="22.86"/>
    <col collapsed="false" customWidth="true" hidden="false" outlineLevel="0" max="7" min="7" style="1" width="9.14"/>
    <col collapsed="false" customWidth="true" hidden="false" outlineLevel="0" max="8" min="8" style="1" width="17.14"/>
    <col collapsed="false" customWidth="true" hidden="false" outlineLevel="0" max="9" min="9" style="1" width="22.86"/>
    <col collapsed="false" customWidth="true" hidden="false" outlineLevel="0" max="1025" min="10" style="0" width="12.14"/>
  </cols>
  <sheetData>
    <row r="1" customFormat="false" ht="54.75" hidden="false" customHeight="true" outlineLevel="0" collapsed="false">
      <c r="A1" s="2" t="s">
        <v>359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Město Varnsdorf</v>
      </c>
      <c r="D2" s="4"/>
      <c r="E2" s="5" t="s">
        <v>2</v>
      </c>
      <c r="F2" s="5" t="str">
        <f aca="false">'Stavební rozpočet'!I2</f>
        <v> </v>
      </c>
      <c r="G2" s="5"/>
      <c r="H2" s="5" t="s">
        <v>3</v>
      </c>
      <c r="I2" s="6"/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5"/>
      <c r="H3" s="5"/>
      <c r="I3" s="6"/>
    </row>
    <row r="4" customFormat="false" ht="15" hidden="false" customHeight="true" outlineLevel="0" collapsed="false">
      <c r="A4" s="7" t="s">
        <v>4</v>
      </c>
      <c r="B4" s="7"/>
      <c r="C4" s="8" t="str">
        <f aca="false">'Stavební rozpočet'!C4</f>
        <v>ZAJIŠTĚNÍ  KRIZOVÉHO PROVOZU MĚSTSKÉ POLICIE</v>
      </c>
      <c r="D4" s="8"/>
      <c r="E4" s="8" t="s">
        <v>5</v>
      </c>
      <c r="F4" s="8" t="str">
        <f aca="false">'Stavební rozpočet'!I4</f>
        <v> </v>
      </c>
      <c r="G4" s="8"/>
      <c r="H4" s="8" t="s">
        <v>3</v>
      </c>
      <c r="I4" s="9"/>
    </row>
    <row r="5" customFormat="false" ht="25.5" hidden="false" customHeight="true" outlineLevel="0" collapsed="false">
      <c r="A5" s="7"/>
      <c r="B5" s="7"/>
      <c r="C5" s="8"/>
      <c r="D5" s="8"/>
      <c r="E5" s="8"/>
      <c r="F5" s="8"/>
      <c r="G5" s="8"/>
      <c r="H5" s="8"/>
      <c r="I5" s="9"/>
    </row>
    <row r="6" customFormat="false" ht="15" hidden="false" customHeight="true" outlineLevel="0" collapsed="false">
      <c r="A6" s="7" t="s">
        <v>6</v>
      </c>
      <c r="B6" s="7"/>
      <c r="C6" s="8" t="str">
        <f aca="false">'Stavební rozpočet'!C6</f>
        <v>Národní 2939, 407 47 Varnsdorf</v>
      </c>
      <c r="D6" s="8"/>
      <c r="E6" s="8" t="s">
        <v>7</v>
      </c>
      <c r="F6" s="8" t="str">
        <f aca="false">'Stavební rozpočet'!I6</f>
        <v> </v>
      </c>
      <c r="G6" s="8"/>
      <c r="H6" s="8" t="s">
        <v>3</v>
      </c>
      <c r="I6" s="9"/>
    </row>
    <row r="7" customFormat="false" ht="15" hidden="false" customHeight="true" outlineLevel="0" collapsed="false">
      <c r="A7" s="7"/>
      <c r="B7" s="7"/>
      <c r="C7" s="8"/>
      <c r="D7" s="8"/>
      <c r="E7" s="8"/>
      <c r="F7" s="8"/>
      <c r="G7" s="8"/>
      <c r="H7" s="8"/>
      <c r="I7" s="9"/>
    </row>
    <row r="8" customFormat="false" ht="15" hidden="false" customHeight="true" outlineLevel="0" collapsed="false">
      <c r="A8" s="7" t="s">
        <v>8</v>
      </c>
      <c r="B8" s="7"/>
      <c r="C8" s="8" t="str">
        <f aca="false">'Stavební rozpočet'!G4</f>
        <v> </v>
      </c>
      <c r="D8" s="8"/>
      <c r="E8" s="8" t="s">
        <v>9</v>
      </c>
      <c r="F8" s="8" t="str">
        <f aca="false">'Stavební rozpočet'!G6</f>
        <v> </v>
      </c>
      <c r="G8" s="8"/>
      <c r="H8" s="10" t="s">
        <v>10</v>
      </c>
      <c r="I8" s="11" t="n">
        <v>74</v>
      </c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10"/>
      <c r="I9" s="11"/>
    </row>
    <row r="10" customFormat="false" ht="15" hidden="false" customHeight="true" outlineLevel="0" collapsed="false">
      <c r="A10" s="12" t="s">
        <v>11</v>
      </c>
      <c r="B10" s="12"/>
      <c r="C10" s="13" t="str">
        <f aca="false">'Stavební rozpočet'!C8</f>
        <v> </v>
      </c>
      <c r="D10" s="13"/>
      <c r="E10" s="13" t="s">
        <v>12</v>
      </c>
      <c r="F10" s="13" t="str">
        <f aca="false">'Stavební rozpočet'!I8</f>
        <v>Johana Poláková</v>
      </c>
      <c r="G10" s="13"/>
      <c r="H10" s="14" t="s">
        <v>13</v>
      </c>
      <c r="I10" s="15" t="str">
        <f aca="false">'Stavební rozpočet'!G8</f>
        <v>29.08.2025</v>
      </c>
    </row>
    <row r="11" customFormat="false" ht="15" hidden="false" customHeight="false" outlineLevel="0" collapsed="false">
      <c r="A11" s="12"/>
      <c r="B11" s="12"/>
      <c r="C11" s="13"/>
      <c r="D11" s="13"/>
      <c r="E11" s="13"/>
      <c r="F11" s="13"/>
      <c r="G11" s="13"/>
      <c r="H11" s="14"/>
      <c r="I11" s="15"/>
    </row>
    <row r="13" customFormat="false" ht="15" hidden="false" customHeight="false" outlineLevel="0" collapsed="false">
      <c r="A13" s="82" t="s">
        <v>360</v>
      </c>
      <c r="B13" s="82"/>
      <c r="C13" s="82"/>
      <c r="D13" s="82"/>
      <c r="E13" s="82"/>
    </row>
    <row r="14" customFormat="false" ht="15" hidden="false" customHeight="false" outlineLevel="0" collapsed="false">
      <c r="A14" s="83" t="s">
        <v>361</v>
      </c>
      <c r="B14" s="83"/>
      <c r="C14" s="83"/>
      <c r="D14" s="83"/>
      <c r="E14" s="83"/>
      <c r="F14" s="84" t="s">
        <v>362</v>
      </c>
      <c r="G14" s="84" t="s">
        <v>363</v>
      </c>
      <c r="H14" s="84" t="s">
        <v>364</v>
      </c>
      <c r="I14" s="84" t="s">
        <v>362</v>
      </c>
    </row>
    <row r="15" customFormat="false" ht="15" hidden="false" customHeight="false" outlineLevel="0" collapsed="false">
      <c r="A15" s="85" t="s">
        <v>23</v>
      </c>
      <c r="B15" s="85"/>
      <c r="C15" s="85"/>
      <c r="D15" s="85"/>
      <c r="E15" s="85"/>
      <c r="F15" s="86"/>
      <c r="G15" s="87" t="n">
        <v>2.5</v>
      </c>
      <c r="H15" s="87" t="n">
        <f aca="false">'Krycí list rozpočtu'!C22</f>
        <v>0</v>
      </c>
      <c r="I15" s="87" t="n">
        <f aca="false">ROUND((G15/100)*H15,2)</f>
        <v>0</v>
      </c>
    </row>
    <row r="16" customFormat="false" ht="15" hidden="false" customHeight="false" outlineLevel="0" collapsed="false">
      <c r="A16" s="85" t="s">
        <v>26</v>
      </c>
      <c r="B16" s="85"/>
      <c r="C16" s="85"/>
      <c r="D16" s="85"/>
      <c r="E16" s="85"/>
      <c r="F16" s="86"/>
      <c r="G16" s="87" t="n">
        <v>3</v>
      </c>
      <c r="H16" s="87" t="n">
        <f aca="false">'Krycí list rozpočtu'!C22</f>
        <v>0</v>
      </c>
      <c r="I16" s="87" t="n">
        <f aca="false">ROUND((G16/100)*H16,2)</f>
        <v>0</v>
      </c>
    </row>
    <row r="17" customFormat="false" ht="15" hidden="false" customHeight="false" outlineLevel="0" collapsed="false">
      <c r="A17" s="85" t="s">
        <v>29</v>
      </c>
      <c r="B17" s="85"/>
      <c r="C17" s="85"/>
      <c r="D17" s="85"/>
      <c r="E17" s="85"/>
      <c r="F17" s="86"/>
      <c r="G17" s="87" t="n">
        <v>1</v>
      </c>
      <c r="H17" s="87" t="n">
        <f aca="false">'Krycí list rozpočtu'!C22</f>
        <v>0</v>
      </c>
      <c r="I17" s="87" t="n">
        <f aca="false">ROUND((G17/100)*H17,2)</f>
        <v>0</v>
      </c>
    </row>
    <row r="18" customFormat="false" ht="15" hidden="false" customHeight="false" outlineLevel="0" collapsed="false">
      <c r="A18" s="85" t="s">
        <v>31</v>
      </c>
      <c r="B18" s="85"/>
      <c r="C18" s="85"/>
      <c r="D18" s="85"/>
      <c r="E18" s="85"/>
      <c r="F18" s="86"/>
      <c r="G18" s="87" t="n">
        <v>1.5</v>
      </c>
      <c r="H18" s="87" t="n">
        <f aca="false">'Krycí list rozpočtu'!C22</f>
        <v>0</v>
      </c>
      <c r="I18" s="87" t="n">
        <f aca="false">ROUND((G18/100)*H18,2)</f>
        <v>0</v>
      </c>
    </row>
    <row r="19" customFormat="false" ht="15" hidden="false" customHeight="false" outlineLevel="0" collapsed="false">
      <c r="A19" s="88" t="s">
        <v>34</v>
      </c>
      <c r="B19" s="88"/>
      <c r="C19" s="88"/>
      <c r="D19" s="88"/>
      <c r="E19" s="88"/>
      <c r="F19" s="9"/>
      <c r="G19" s="89" t="n">
        <v>1</v>
      </c>
      <c r="H19" s="89" t="n">
        <f aca="false">'Krycí list rozpočtu'!C22</f>
        <v>0</v>
      </c>
      <c r="I19" s="89" t="n">
        <f aca="false">ROUND((G19/100)*H19,2)</f>
        <v>0</v>
      </c>
    </row>
    <row r="20" customFormat="false" ht="15" hidden="false" customHeight="false" outlineLevel="0" collapsed="false">
      <c r="A20" s="90" t="s">
        <v>365</v>
      </c>
      <c r="B20" s="90"/>
      <c r="C20" s="90"/>
      <c r="D20" s="90"/>
      <c r="E20" s="90"/>
      <c r="F20" s="91"/>
      <c r="G20" s="92"/>
      <c r="H20" s="92"/>
      <c r="I20" s="93" t="n">
        <f aca="false">SUM(I15:I19)</f>
        <v>0</v>
      </c>
    </row>
    <row r="22" customFormat="false" ht="15" hidden="false" customHeight="false" outlineLevel="0" collapsed="false">
      <c r="A22" s="83" t="s">
        <v>20</v>
      </c>
      <c r="B22" s="83"/>
      <c r="C22" s="83"/>
      <c r="D22" s="83"/>
      <c r="E22" s="83"/>
      <c r="F22" s="84" t="s">
        <v>362</v>
      </c>
      <c r="G22" s="84" t="s">
        <v>363</v>
      </c>
      <c r="H22" s="84" t="s">
        <v>364</v>
      </c>
      <c r="I22" s="84" t="s">
        <v>362</v>
      </c>
    </row>
    <row r="23" customFormat="false" ht="15" hidden="false" customHeight="false" outlineLevel="0" collapsed="false">
      <c r="A23" s="85" t="s">
        <v>24</v>
      </c>
      <c r="B23" s="85"/>
      <c r="C23" s="85"/>
      <c r="D23" s="85"/>
      <c r="E23" s="85"/>
      <c r="F23" s="87" t="n">
        <v>0</v>
      </c>
      <c r="G23" s="86"/>
      <c r="H23" s="86"/>
      <c r="I23" s="87" t="n">
        <f aca="false">F23</f>
        <v>0</v>
      </c>
    </row>
    <row r="24" customFormat="false" ht="15" hidden="false" customHeight="false" outlineLevel="0" collapsed="false">
      <c r="A24" s="85" t="s">
        <v>27</v>
      </c>
      <c r="B24" s="85"/>
      <c r="C24" s="85"/>
      <c r="D24" s="85"/>
      <c r="E24" s="85"/>
      <c r="F24" s="87" t="n">
        <v>0</v>
      </c>
      <c r="G24" s="86"/>
      <c r="H24" s="86"/>
      <c r="I24" s="87" t="n">
        <f aca="false">F24</f>
        <v>0</v>
      </c>
    </row>
    <row r="25" customFormat="false" ht="15" hidden="false" customHeight="false" outlineLevel="0" collapsed="false">
      <c r="A25" s="85" t="s">
        <v>30</v>
      </c>
      <c r="B25" s="85"/>
      <c r="C25" s="85"/>
      <c r="D25" s="85"/>
      <c r="E25" s="85"/>
      <c r="F25" s="87" t="n">
        <v>0</v>
      </c>
      <c r="G25" s="86"/>
      <c r="H25" s="86"/>
      <c r="I25" s="87" t="n">
        <f aca="false">F25</f>
        <v>0</v>
      </c>
    </row>
    <row r="26" customFormat="false" ht="15" hidden="false" customHeight="false" outlineLevel="0" collapsed="false">
      <c r="A26" s="85" t="s">
        <v>32</v>
      </c>
      <c r="B26" s="85"/>
      <c r="C26" s="85"/>
      <c r="D26" s="85"/>
      <c r="E26" s="85"/>
      <c r="F26" s="87" t="n">
        <v>0</v>
      </c>
      <c r="G26" s="86"/>
      <c r="H26" s="86"/>
      <c r="I26" s="87" t="n">
        <f aca="false">F26</f>
        <v>0</v>
      </c>
    </row>
    <row r="27" customFormat="false" ht="15" hidden="false" customHeight="false" outlineLevel="0" collapsed="false">
      <c r="A27" s="85" t="s">
        <v>35</v>
      </c>
      <c r="B27" s="85"/>
      <c r="C27" s="85"/>
      <c r="D27" s="85"/>
      <c r="E27" s="85"/>
      <c r="F27" s="87" t="n">
        <v>0</v>
      </c>
      <c r="G27" s="86"/>
      <c r="H27" s="86"/>
      <c r="I27" s="87" t="n">
        <f aca="false">F27</f>
        <v>0</v>
      </c>
    </row>
    <row r="28" customFormat="false" ht="15" hidden="false" customHeight="false" outlineLevel="0" collapsed="false">
      <c r="A28" s="88" t="s">
        <v>36</v>
      </c>
      <c r="B28" s="88"/>
      <c r="C28" s="88"/>
      <c r="D28" s="88"/>
      <c r="E28" s="88"/>
      <c r="F28" s="89" t="n">
        <v>0</v>
      </c>
      <c r="G28" s="9"/>
      <c r="H28" s="9"/>
      <c r="I28" s="89" t="n">
        <f aca="false">F28</f>
        <v>0</v>
      </c>
    </row>
    <row r="29" customFormat="false" ht="15" hidden="false" customHeight="false" outlineLevel="0" collapsed="false">
      <c r="A29" s="90" t="s">
        <v>366</v>
      </c>
      <c r="B29" s="90"/>
      <c r="C29" s="90"/>
      <c r="D29" s="90"/>
      <c r="E29" s="90"/>
      <c r="F29" s="91"/>
      <c r="G29" s="92"/>
      <c r="H29" s="92"/>
      <c r="I29" s="93" t="n">
        <f aca="false">SUM(I23:I28)</f>
        <v>0</v>
      </c>
    </row>
    <row r="31" customFormat="false" ht="15" hidden="false" customHeight="false" outlineLevel="0" collapsed="false">
      <c r="A31" s="94" t="s">
        <v>367</v>
      </c>
      <c r="B31" s="94"/>
      <c r="C31" s="94"/>
      <c r="D31" s="94"/>
      <c r="E31" s="94"/>
      <c r="F31" s="95" t="n">
        <f aca="false">I20+I29</f>
        <v>0</v>
      </c>
      <c r="G31" s="95"/>
      <c r="H31" s="95"/>
      <c r="I31" s="95"/>
    </row>
    <row r="35" customFormat="false" ht="15" hidden="false" customHeight="false" outlineLevel="0" collapsed="false">
      <c r="A35" s="82" t="s">
        <v>368</v>
      </c>
      <c r="B35" s="82"/>
      <c r="C35" s="82"/>
      <c r="D35" s="82"/>
      <c r="E35" s="82"/>
    </row>
    <row r="36" customFormat="false" ht="15" hidden="false" customHeight="false" outlineLevel="0" collapsed="false">
      <c r="A36" s="83" t="s">
        <v>369</v>
      </c>
      <c r="B36" s="83"/>
      <c r="C36" s="83"/>
      <c r="D36" s="83"/>
      <c r="E36" s="83"/>
      <c r="F36" s="84" t="s">
        <v>362</v>
      </c>
      <c r="G36" s="84" t="s">
        <v>363</v>
      </c>
      <c r="H36" s="84" t="s">
        <v>364</v>
      </c>
      <c r="I36" s="84" t="s">
        <v>362</v>
      </c>
    </row>
    <row r="37" customFormat="false" ht="15" hidden="false" customHeight="false" outlineLevel="0" collapsed="false">
      <c r="A37" s="88"/>
      <c r="B37" s="88"/>
      <c r="C37" s="88"/>
      <c r="D37" s="88"/>
      <c r="E37" s="88"/>
      <c r="F37" s="89" t="n">
        <v>0</v>
      </c>
      <c r="G37" s="9"/>
      <c r="H37" s="9"/>
      <c r="I37" s="89" t="n">
        <f aca="false">F37</f>
        <v>0</v>
      </c>
    </row>
    <row r="38" customFormat="false" ht="15" hidden="false" customHeight="false" outlineLevel="0" collapsed="false">
      <c r="A38" s="90" t="s">
        <v>370</v>
      </c>
      <c r="B38" s="90"/>
      <c r="C38" s="90"/>
      <c r="D38" s="90"/>
      <c r="E38" s="90"/>
      <c r="F38" s="91"/>
      <c r="G38" s="92"/>
      <c r="H38" s="92"/>
      <c r="I38" s="93" t="n">
        <f aca="false">SUM(I37:I37)</f>
        <v>0</v>
      </c>
    </row>
  </sheetData>
  <mergeCells count="53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3:E13"/>
    <mergeCell ref="A14:E14"/>
    <mergeCell ref="A15:E15"/>
    <mergeCell ref="A16:E16"/>
    <mergeCell ref="A17:E17"/>
    <mergeCell ref="A18:E18"/>
    <mergeCell ref="A19:E19"/>
    <mergeCell ref="A20:E20"/>
    <mergeCell ref="A22:E22"/>
    <mergeCell ref="A23:E23"/>
    <mergeCell ref="A24:E24"/>
    <mergeCell ref="A25:E25"/>
    <mergeCell ref="A26:E26"/>
    <mergeCell ref="A27:E27"/>
    <mergeCell ref="A28:E28"/>
    <mergeCell ref="A29:E29"/>
    <mergeCell ref="A31:E31"/>
    <mergeCell ref="F31:I31"/>
    <mergeCell ref="A35:E35"/>
    <mergeCell ref="A36:E36"/>
    <mergeCell ref="A37:E37"/>
    <mergeCell ref="A38:E38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2021-06-10T20:06:38Z</dcterms:created>
  <dc:creator>HP</dc:creator>
  <dc:description/>
  <dc:language>cs-CZ</dc:language>
  <cp:lastModifiedBy/>
  <dcterms:modified xsi:type="dcterms:W3CDTF">2025-09-05T13:10:55Z</dcterms:modified>
  <cp:revision>1</cp:revision>
  <dc:subject/>
  <dc:title/>
</cp:coreProperties>
</file>