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jpeg" ContentType="image/jpeg"/>
  <Override PartName="/xl/media/image5.jpeg" ContentType="image/jpeg"/>
  <Override PartName="/xl/media/image6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rycí list rozpočtu" sheetId="1" state="visible" r:id="rId2"/>
    <sheet name="Stavební rozpočet" sheetId="2" state="visible" r:id="rId3"/>
    <sheet name="VORN" sheetId="3" state="hidden" r:id="rId4"/>
  </sheets>
  <definedNames>
    <definedName function="false" hidden="false" name="vorn_sum" vbProcedure="false">VORN!$I$37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<sst xmlns="http://schemas.openxmlformats.org/spreadsheetml/2006/main" count="1382" uniqueCount="540">
  <si>
    <t xml:space="preserve">Krycí list slepého rozpočtu</t>
  </si>
  <si>
    <t xml:space="preserve">Investor:</t>
  </si>
  <si>
    <t xml:space="preserve">Objednatel:</t>
  </si>
  <si>
    <t xml:space="preserve">IČO/DIČ:</t>
  </si>
  <si>
    <t xml:space="preserve">Druh stavby:</t>
  </si>
  <si>
    <t xml:space="preserve">Projektant:</t>
  </si>
  <si>
    <t xml:space="preserve">Lokalita:</t>
  </si>
  <si>
    <t xml:space="preserve">Zhotovitel:</t>
  </si>
  <si>
    <t xml:space="preserve">Začátek výstavby:</t>
  </si>
  <si>
    <t xml:space="preserve">Konec výstavby:</t>
  </si>
  <si>
    <t xml:space="preserve">Položek:</t>
  </si>
  <si>
    <t xml:space="preserve">JKSO:</t>
  </si>
  <si>
    <t xml:space="preserve">Zpracoval:</t>
  </si>
  <si>
    <t xml:space="preserve">Datum:</t>
  </si>
  <si>
    <t xml:space="preserve">Rozpočtové náklady v Kč</t>
  </si>
  <si>
    <t xml:space="preserve">A</t>
  </si>
  <si>
    <t xml:space="preserve">Základní rozpočtové náklady</t>
  </si>
  <si>
    <t xml:space="preserve">B</t>
  </si>
  <si>
    <t xml:space="preserve">Doplňkové náklady</t>
  </si>
  <si>
    <t xml:space="preserve">C</t>
  </si>
  <si>
    <t xml:space="preserve">Náklady na umístění stavby (NUS)</t>
  </si>
  <si>
    <t xml:space="preserve">HSV</t>
  </si>
  <si>
    <t xml:space="preserve">Dodávky</t>
  </si>
  <si>
    <t xml:space="preserve">Revize</t>
  </si>
  <si>
    <t xml:space="preserve">Zařízení staveniště</t>
  </si>
  <si>
    <t xml:space="preserve">Montáž</t>
  </si>
  <si>
    <t xml:space="preserve">Rezerva</t>
  </si>
  <si>
    <t xml:space="preserve">Mimostav. doprava</t>
  </si>
  <si>
    <t xml:space="preserve">PSV</t>
  </si>
  <si>
    <t xml:space="preserve">Doprava materiálu</t>
  </si>
  <si>
    <t xml:space="preserve">Územní vlivy</t>
  </si>
  <si>
    <t xml:space="preserve">PD skut. provedení</t>
  </si>
  <si>
    <t xml:space="preserve">Provozní vlivy</t>
  </si>
  <si>
    <t xml:space="preserve">"M"</t>
  </si>
  <si>
    <t xml:space="preserve">Ostatní</t>
  </si>
  <si>
    <t xml:space="preserve">NUS z rozpočtu</t>
  </si>
  <si>
    <t xml:space="preserve">Ostatní materiál</t>
  </si>
  <si>
    <t xml:space="preserve">Přesun hmot a sutí</t>
  </si>
  <si>
    <t xml:space="preserve">ZRN celkem</t>
  </si>
  <si>
    <t xml:space="preserve">DN celkem</t>
  </si>
  <si>
    <t xml:space="preserve">NUS celkem</t>
  </si>
  <si>
    <t xml:space="preserve">DN celkem z obj.</t>
  </si>
  <si>
    <t xml:space="preserve">NUS celkem z obj.</t>
  </si>
  <si>
    <t xml:space="preserve">VORN celkem</t>
  </si>
  <si>
    <t xml:space="preserve">VORN celkem z obj.</t>
  </si>
  <si>
    <t xml:space="preserve">Základ 0%</t>
  </si>
  <si>
    <t xml:space="preserve">Základ 12%</t>
  </si>
  <si>
    <t xml:space="preserve">DPH 12%</t>
  </si>
  <si>
    <t xml:space="preserve">Celkem bez DPH</t>
  </si>
  <si>
    <t xml:space="preserve">Základ 21%</t>
  </si>
  <si>
    <t xml:space="preserve">DPH 21%</t>
  </si>
  <si>
    <t xml:space="preserve">Celkem včetně DPH</t>
  </si>
  <si>
    <t xml:space="preserve">Projektant</t>
  </si>
  <si>
    <t xml:space="preserve">Objednatel</t>
  </si>
  <si>
    <t xml:space="preserve">Zhotovitel</t>
  </si>
  <si>
    <t xml:space="preserve">Datum, razítko a podpis</t>
  </si>
  <si>
    <t xml:space="preserve">Poznámka:</t>
  </si>
  <si>
    <t xml:space="preserve">Slepý stavební rozpočet</t>
  </si>
  <si>
    <t xml:space="preserve">ZAJIŠTĚNÍ PROVOZU KRIZOVÉHO ŠTÁBU</t>
  </si>
  <si>
    <t xml:space="preserve">Doba výstavby:</t>
  </si>
  <si>
    <t xml:space="preserve"> </t>
  </si>
  <si>
    <t xml:space="preserve"> </t>
  </si>
  <si>
    <t xml:space="preserve">HASIČSKÁ ZBROJNICE VARNSDORF</t>
  </si>
  <si>
    <t xml:space="preserve">Husova 552, 407 47 Varnsdorf</t>
  </si>
  <si>
    <t xml:space="preserve">Zpracováno dne:</t>
  </si>
  <si>
    <t xml:space="preserve">26.11.2024</t>
  </si>
  <si>
    <t xml:space="preserve">Johana Poláková</t>
  </si>
  <si>
    <t xml:space="preserve">Č</t>
  </si>
  <si>
    <t xml:space="preserve">Kód</t>
  </si>
  <si>
    <t xml:space="preserve">Zkrácený popis / Varianta</t>
  </si>
  <si>
    <t xml:space="preserve">MJ</t>
  </si>
  <si>
    <t xml:space="preserve">Množství</t>
  </si>
  <si>
    <t xml:space="preserve">Cena/MJ</t>
  </si>
  <si>
    <t xml:space="preserve">Náklady (Kč)</t>
  </si>
  <si>
    <t xml:space="preserve">Cenová</t>
  </si>
  <si>
    <t xml:space="preserve">ISWORK</t>
  </si>
  <si>
    <t xml:space="preserve">GROUPCODE</t>
  </si>
  <si>
    <t xml:space="preserve">VATTAX</t>
  </si>
  <si>
    <t xml:space="preserve">Rozměry</t>
  </si>
  <si>
    <t xml:space="preserve">(Kč)</t>
  </si>
  <si>
    <t xml:space="preserve">Dodávka</t>
  </si>
  <si>
    <t xml:space="preserve">Celkem</t>
  </si>
  <si>
    <t xml:space="preserve">soustava</t>
  </si>
  <si>
    <t xml:space="preserve">Přesuny</t>
  </si>
  <si>
    <t xml:space="preserve">Typ skupiny</t>
  </si>
  <si>
    <t xml:space="preserve">HSV mat</t>
  </si>
  <si>
    <t xml:space="preserve">HSV prac</t>
  </si>
  <si>
    <t xml:space="preserve">PSV mat</t>
  </si>
  <si>
    <t xml:space="preserve">PSV prac</t>
  </si>
  <si>
    <t xml:space="preserve">Mont mat</t>
  </si>
  <si>
    <t xml:space="preserve">Mont prac</t>
  </si>
  <si>
    <t xml:space="preserve">Ostatní mat.</t>
  </si>
  <si>
    <t xml:space="preserve">MAT</t>
  </si>
  <si>
    <t xml:space="preserve">WORK</t>
  </si>
  <si>
    <t xml:space="preserve">CELK</t>
  </si>
  <si>
    <t xml:space="preserve">0</t>
  </si>
  <si>
    <t xml:space="preserve">Všeobecné konstrukce a práce</t>
  </si>
  <si>
    <t xml:space="preserve">1</t>
  </si>
  <si>
    <t xml:space="preserve">001DVD</t>
  </si>
  <si>
    <t xml:space="preserve">Demnotáž stávajících nepotřebných duplicitních obvodů</t>
  </si>
  <si>
    <t xml:space="preserve">obj.</t>
  </si>
  <si>
    <t xml:space="preserve">0_</t>
  </si>
  <si>
    <t xml:space="preserve">_</t>
  </si>
  <si>
    <t xml:space="preserve">722</t>
  </si>
  <si>
    <t xml:space="preserve">Vnitřní vodovod</t>
  </si>
  <si>
    <t xml:space="preserve">2</t>
  </si>
  <si>
    <t xml:space="preserve">722191111R00</t>
  </si>
  <si>
    <t xml:space="preserve">Hadice flexibilní k baterii M 10, DN 15 mm, délka 400 mm</t>
  </si>
  <si>
    <t xml:space="preserve">soubor</t>
  </si>
  <si>
    <t xml:space="preserve">RTS II / 2023</t>
  </si>
  <si>
    <t xml:space="preserve">7</t>
  </si>
  <si>
    <t xml:space="preserve">722_</t>
  </si>
  <si>
    <t xml:space="preserve">72_</t>
  </si>
  <si>
    <t xml:space="preserve">97</t>
  </si>
  <si>
    <t xml:space="preserve">Prorážení otvorů a ostatní bourací práce</t>
  </si>
  <si>
    <t xml:space="preserve">3</t>
  </si>
  <si>
    <t xml:space="preserve">973031335R00</t>
  </si>
  <si>
    <t xml:space="preserve">Vysekání kapes zeď cih. MVC pl. 0,16 m2, hl. 30 cm</t>
  </si>
  <si>
    <t xml:space="preserve">kus</t>
  </si>
  <si>
    <t xml:space="preserve">97_</t>
  </si>
  <si>
    <t xml:space="preserve">9_</t>
  </si>
  <si>
    <t xml:space="preserve">RTS komentář:</t>
  </si>
  <si>
    <t xml:space="preserve">V položce není kalkulována manipulace se sutí, která se oceňuje samostatně položkami souboru 979</t>
  </si>
  <si>
    <t xml:space="preserve">4</t>
  </si>
  <si>
    <t xml:space="preserve">971033141R00</t>
  </si>
  <si>
    <t xml:space="preserve">Vybourání otvorů zeď cihel. d=6 cm, tl. 30 cm, MVC</t>
  </si>
  <si>
    <t xml:space="preserve">5</t>
  </si>
  <si>
    <t xml:space="preserve">971033161R00</t>
  </si>
  <si>
    <t xml:space="preserve">Vybourání otvorů zeď cihel. d=6 cm, tl. 60 cm, MVC</t>
  </si>
  <si>
    <t xml:space="preserve">6</t>
  </si>
  <si>
    <t xml:space="preserve">971042122R00</t>
  </si>
  <si>
    <t xml:space="preserve">Vrtání otvorů, zdi betonové, do 3 cm, hl. do 30 cm</t>
  </si>
  <si>
    <t xml:space="preserve">V položce není kalkulována manipulace se sutí, která se oceňuje samostatně položkami souboru 979.</t>
  </si>
  <si>
    <t xml:space="preserve">M46</t>
  </si>
  <si>
    <t xml:space="preserve">Zemní práce při montážích</t>
  </si>
  <si>
    <t xml:space="preserve">460030081RT3</t>
  </si>
  <si>
    <t xml:space="preserve">Řezání spáry v asfaltu nebo betonu</t>
  </si>
  <si>
    <t xml:space="preserve">m</t>
  </si>
  <si>
    <t xml:space="preserve">M46_</t>
  </si>
  <si>
    <t xml:space="preserve">Varianta:</t>
  </si>
  <si>
    <t xml:space="preserve">v tloušťce vrstvy do 8-10 cm</t>
  </si>
  <si>
    <t xml:space="preserve">8</t>
  </si>
  <si>
    <t xml:space="preserve">460030073R00</t>
  </si>
  <si>
    <t xml:space="preserve">Bourání živičných povrchů tl. vrstvy 10 - 15 cm</t>
  </si>
  <si>
    <t xml:space="preserve">m2</t>
  </si>
  <si>
    <t xml:space="preserve">9</t>
  </si>
  <si>
    <t xml:space="preserve">460200005RT2</t>
  </si>
  <si>
    <t xml:space="preserve">Výkop kabelové rýhy 20/50 cm, hornina 5</t>
  </si>
  <si>
    <t xml:space="preserve">ruční výkop rýhy</t>
  </si>
  <si>
    <t xml:space="preserve">10</t>
  </si>
  <si>
    <t xml:space="preserve">460570005R00</t>
  </si>
  <si>
    <t xml:space="preserve">Zához rýhy 20/50 cm, hornina třídy 5, se zhutněním</t>
  </si>
  <si>
    <t xml:space="preserve">11</t>
  </si>
  <si>
    <t xml:space="preserve">460620015RT1</t>
  </si>
  <si>
    <t xml:space="preserve">Provizorní úprava terénu v přírodní hornině 5</t>
  </si>
  <si>
    <t xml:space="preserve">ruční vyrovnání a zhutnění</t>
  </si>
  <si>
    <t xml:space="preserve">12</t>
  </si>
  <si>
    <t xml:space="preserve">460650011RT1</t>
  </si>
  <si>
    <t xml:space="preserve">Podkladová vrstva ze štěrku tl. 25 cm</t>
  </si>
  <si>
    <t xml:space="preserve">ze štěrkopísku tl. 25 cm</t>
  </si>
  <si>
    <t xml:space="preserve">M65</t>
  </si>
  <si>
    <t xml:space="preserve">Elektroinstalace</t>
  </si>
  <si>
    <t xml:space="preserve">13</t>
  </si>
  <si>
    <t xml:space="preserve">650061641R00</t>
  </si>
  <si>
    <t xml:space="preserve">Montáž jističe modulárního třípólového do 25 A</t>
  </si>
  <si>
    <t xml:space="preserve">M65_</t>
  </si>
  <si>
    <t xml:space="preserve">14</t>
  </si>
  <si>
    <t xml:space="preserve">650031126R00</t>
  </si>
  <si>
    <t xml:space="preserve">Osazení rozvodnice na zeď, pl. do 0,7 m2</t>
  </si>
  <si>
    <t xml:space="preserve">15</t>
  </si>
  <si>
    <t xml:space="preserve">650063122R00</t>
  </si>
  <si>
    <t xml:space="preserve">Montáž svodiče blesk. proudů typ 1, 3pól do 100 kA</t>
  </si>
  <si>
    <t xml:space="preserve">16</t>
  </si>
  <si>
    <t xml:space="preserve">650072163R00</t>
  </si>
  <si>
    <t xml:space="preserve">Montáž vypínače hlavního 3pól modulového do 80 A</t>
  </si>
  <si>
    <t xml:space="preserve">17</t>
  </si>
  <si>
    <t xml:space="preserve">650074111R00</t>
  </si>
  <si>
    <t xml:space="preserve">Montáž přístroje signálního světelného</t>
  </si>
  <si>
    <t xml:space="preserve">18</t>
  </si>
  <si>
    <t xml:space="preserve">650071273R00</t>
  </si>
  <si>
    <t xml:space="preserve">Montáž stykače AC čtyřpólového do 63 A</t>
  </si>
  <si>
    <t xml:space="preserve">19</t>
  </si>
  <si>
    <t xml:space="preserve">650071131R00</t>
  </si>
  <si>
    <t xml:space="preserve">Montáž stykače DC dvoupólového do 40 A</t>
  </si>
  <si>
    <t xml:space="preserve">20</t>
  </si>
  <si>
    <t xml:space="preserve">650061611R00</t>
  </si>
  <si>
    <t xml:space="preserve">Montáž jističe modulárního jednopólového do 25 A</t>
  </si>
  <si>
    <t xml:space="preserve">21</t>
  </si>
  <si>
    <t xml:space="preserve">22</t>
  </si>
  <si>
    <t xml:space="preserve">650063611R00</t>
  </si>
  <si>
    <t xml:space="preserve">Montáž chrániče proudového dvoupólového do 25 A</t>
  </si>
  <si>
    <t xml:space="preserve">23</t>
  </si>
  <si>
    <t xml:space="preserve">650063631R00</t>
  </si>
  <si>
    <t xml:space="preserve">Montáž chrániče proudového čtyřpólového do 25 A</t>
  </si>
  <si>
    <t xml:space="preserve">24</t>
  </si>
  <si>
    <t xml:space="preserve">650101526R00</t>
  </si>
  <si>
    <t xml:space="preserve">Montáž LED svítidla stropního přisazeného s čidlem</t>
  </si>
  <si>
    <t xml:space="preserve">25</t>
  </si>
  <si>
    <t xml:space="preserve">650101521R00</t>
  </si>
  <si>
    <t xml:space="preserve">Montáž LED svítidla stropního přisazeného</t>
  </si>
  <si>
    <t xml:space="preserve">26</t>
  </si>
  <si>
    <t xml:space="preserve">650101576R00</t>
  </si>
  <si>
    <t xml:space="preserve">Montáž LED svítidla nástěnného přisaz. s čidlem</t>
  </si>
  <si>
    <t xml:space="preserve">27</t>
  </si>
  <si>
    <t xml:space="preserve">650051111R00</t>
  </si>
  <si>
    <t xml:space="preserve">Montáž spínače nástěnného, řaz. 1</t>
  </si>
  <si>
    <t xml:space="preserve">28</t>
  </si>
  <si>
    <t xml:space="preserve">650051131R00</t>
  </si>
  <si>
    <t xml:space="preserve">Montáž spínače nástěnného, řaz. 5</t>
  </si>
  <si>
    <t xml:space="preserve">29</t>
  </si>
  <si>
    <t xml:space="preserve">650052611R00</t>
  </si>
  <si>
    <t xml:space="preserve">Montáž zásuvky nástěnné 2P+PE</t>
  </si>
  <si>
    <t xml:space="preserve">30</t>
  </si>
  <si>
    <t xml:space="preserve">650052713R00</t>
  </si>
  <si>
    <t xml:space="preserve">Montáž zásuvky zapuštěné 2P+PE s přep. ochranou</t>
  </si>
  <si>
    <t xml:space="preserve">31</t>
  </si>
  <si>
    <t xml:space="preserve">650052861R00</t>
  </si>
  <si>
    <t xml:space="preserve">Montáž zásuvky průmyslové IP 67 3P+N+PE 16 A</t>
  </si>
  <si>
    <t xml:space="preserve">32</t>
  </si>
  <si>
    <t xml:space="preserve">650053232R00</t>
  </si>
  <si>
    <t xml:space="preserve">Montáž vidlice průmyslové IP67 3P+N+PE 32 A</t>
  </si>
  <si>
    <t xml:space="preserve">33</t>
  </si>
  <si>
    <t xml:space="preserve">650031113R00</t>
  </si>
  <si>
    <t xml:space="preserve">Osazení rozvodnice do výklenku, pl. do 0,4 m2</t>
  </si>
  <si>
    <t xml:space="preserve">34</t>
  </si>
  <si>
    <t xml:space="preserve">650041112R00</t>
  </si>
  <si>
    <t xml:space="preserve">Montáž svorkovnice ekvipotenciální</t>
  </si>
  <si>
    <t xml:space="preserve">35</t>
  </si>
  <si>
    <t xml:space="preserve">650124219R00</t>
  </si>
  <si>
    <t xml:space="preserve">Uložení kabelu Cu 4 x 10 mm2 pevně</t>
  </si>
  <si>
    <t xml:space="preserve">36</t>
  </si>
  <si>
    <t xml:space="preserve">650124267R00</t>
  </si>
  <si>
    <t xml:space="preserve">Uložení kabelu Cu 5 x 6 mm2 pevně</t>
  </si>
  <si>
    <t xml:space="preserve">37</t>
  </si>
  <si>
    <t xml:space="preserve">650124263R00</t>
  </si>
  <si>
    <t xml:space="preserve">Uložení kabelu Cu 5 x 2,5 mm2 pevně</t>
  </si>
  <si>
    <t xml:space="preserve">38</t>
  </si>
  <si>
    <t xml:space="preserve">650124143R00</t>
  </si>
  <si>
    <t xml:space="preserve">Uložení kabelu Cu 3 x 2,5 mm2 pevně</t>
  </si>
  <si>
    <t xml:space="preserve">39</t>
  </si>
  <si>
    <t xml:space="preserve">650124141R00</t>
  </si>
  <si>
    <t xml:space="preserve">Uložení kabelu Cu 3 x 1,5 mm2 pevně</t>
  </si>
  <si>
    <t xml:space="preserve">40</t>
  </si>
  <si>
    <t xml:space="preserve">650124111R00</t>
  </si>
  <si>
    <t xml:space="preserve">Uložení kabelu Cu 2 x 1,5 mm2 pevně</t>
  </si>
  <si>
    <t xml:space="preserve">41</t>
  </si>
  <si>
    <t xml:space="preserve">650121119R00</t>
  </si>
  <si>
    <t xml:space="preserve">Uložení vodiče Cu 10 mm2 pevně</t>
  </si>
  <si>
    <t xml:space="preserve">42</t>
  </si>
  <si>
    <t xml:space="preserve">650121121R00</t>
  </si>
  <si>
    <t xml:space="preserve">Uložení vodiče Cu 16 mm2 pevně</t>
  </si>
  <si>
    <t xml:space="preserve">43</t>
  </si>
  <si>
    <t xml:space="preserve">650141115R00</t>
  </si>
  <si>
    <t xml:space="preserve">Ukončení vodiče v rozvaděči + zapojení do 16 mm2</t>
  </si>
  <si>
    <t xml:space="preserve">44</t>
  </si>
  <si>
    <t xml:space="preserve">650141113R00</t>
  </si>
  <si>
    <t xml:space="preserve">Ukončení vodiče v rozvaděči + zapojení do 6 mm2</t>
  </si>
  <si>
    <t xml:space="preserve">45</t>
  </si>
  <si>
    <t xml:space="preserve">650141111R00</t>
  </si>
  <si>
    <t xml:space="preserve">Ukončení vodiče v rozvaděči + zapojení do 2,5 mm2</t>
  </si>
  <si>
    <t xml:space="preserve">46</t>
  </si>
  <si>
    <t xml:space="preserve">650012261R00</t>
  </si>
  <si>
    <t xml:space="preserve">Montáž krabice lištové bez zapojení</t>
  </si>
  <si>
    <t xml:space="preserve">47</t>
  </si>
  <si>
    <t xml:space="preserve">650012271R00</t>
  </si>
  <si>
    <t xml:space="preserve">Montáž krabice lištové se zapojením</t>
  </si>
  <si>
    <t xml:space="preserve">48</t>
  </si>
  <si>
    <t xml:space="preserve">650010111R00</t>
  </si>
  <si>
    <t xml:space="preserve">Montáž elektroinstalační lišty šířky do 40 mm</t>
  </si>
  <si>
    <t xml:space="preserve">Montáž elektroinstalačních lišt vkládacích, hranatých, zaklapávacích atd. a příslušenství k lištám (rohy, odbočky, zakončení atd.)</t>
  </si>
  <si>
    <t xml:space="preserve">49</t>
  </si>
  <si>
    <t xml:space="preserve">650111761R00</t>
  </si>
  <si>
    <t xml:space="preserve">Montáž ochran. úhelníku / trubky s držáky do zdiva</t>
  </si>
  <si>
    <t xml:space="preserve">50</t>
  </si>
  <si>
    <t xml:space="preserve">650111713R00</t>
  </si>
  <si>
    <t xml:space="preserve">Montáž hromosvodové svorky nad 2 šrouby</t>
  </si>
  <si>
    <t xml:space="preserve">51</t>
  </si>
  <si>
    <t xml:space="preserve">650111711R00</t>
  </si>
  <si>
    <t xml:space="preserve">Montáž hromosvodové svorky do 2 šroubů</t>
  </si>
  <si>
    <t xml:space="preserve">52</t>
  </si>
  <si>
    <t xml:space="preserve">650111141R00</t>
  </si>
  <si>
    <t xml:space="preserve">Uložení uzem. pásku v zemi do 120 mm2</t>
  </si>
  <si>
    <t xml:space="preserve">53</t>
  </si>
  <si>
    <t xml:space="preserve">650111146R00</t>
  </si>
  <si>
    <t xml:space="preserve">Uložení uzem. drátu v zemi FeZn do 10 mm</t>
  </si>
  <si>
    <t xml:space="preserve">54</t>
  </si>
  <si>
    <t xml:space="preserve">650111116R00</t>
  </si>
  <si>
    <t xml:space="preserve">Uložení uzem. drátu na povrchu do 10 mm</t>
  </si>
  <si>
    <t xml:space="preserve">55</t>
  </si>
  <si>
    <t xml:space="preserve">650111611R00</t>
  </si>
  <si>
    <t xml:space="preserve">Montáž svodového vodiče D do 10 mm včetně podpěr</t>
  </si>
  <si>
    <t xml:space="preserve">56</t>
  </si>
  <si>
    <t xml:space="preserve">650111781R00</t>
  </si>
  <si>
    <t xml:space="preserve">Označení svodu štítkem</t>
  </si>
  <si>
    <t xml:space="preserve">57</t>
  </si>
  <si>
    <t xml:space="preserve">650111311R00</t>
  </si>
  <si>
    <t xml:space="preserve">Montáž zemnící tyče, zaražení a připojení do 2 m</t>
  </si>
  <si>
    <t xml:space="preserve">58</t>
  </si>
  <si>
    <t xml:space="preserve">650112611R00</t>
  </si>
  <si>
    <t xml:space="preserve">Změření zemního odporu, vč. měřícího protokolu</t>
  </si>
  <si>
    <t xml:space="preserve">S</t>
  </si>
  <si>
    <t xml:space="preserve">Přesuny sutí</t>
  </si>
  <si>
    <t xml:space="preserve">59</t>
  </si>
  <si>
    <t xml:space="preserve">979081111R00</t>
  </si>
  <si>
    <t xml:space="preserve">Odvoz suti a vybour. hmot na skládku do 1 km</t>
  </si>
  <si>
    <t xml:space="preserve">t</t>
  </si>
  <si>
    <t xml:space="preserve">S_</t>
  </si>
  <si>
    <t xml:space="preserve">60</t>
  </si>
  <si>
    <t xml:space="preserve">979081121R00</t>
  </si>
  <si>
    <t xml:space="preserve">Příplatek k odvozu za každý další 1 km</t>
  </si>
  <si>
    <t xml:space="preserve">61</t>
  </si>
  <si>
    <t xml:space="preserve">979082212R00</t>
  </si>
  <si>
    <t xml:space="preserve">Vodorovná doprava suti po suchu do 50 m</t>
  </si>
  <si>
    <t xml:space="preserve">62</t>
  </si>
  <si>
    <t xml:space="preserve">979094111R00</t>
  </si>
  <si>
    <t xml:space="preserve">Nakládání nebo překládání vybouraných hmot</t>
  </si>
  <si>
    <t xml:space="preserve">63</t>
  </si>
  <si>
    <t xml:space="preserve">979990101R00</t>
  </si>
  <si>
    <t xml:space="preserve">Poplatek za uložení směsi betonu a cihel skupina 170101 a 170102</t>
  </si>
  <si>
    <t xml:space="preserve">64</t>
  </si>
  <si>
    <t xml:space="preserve">979999999R00</t>
  </si>
  <si>
    <t xml:space="preserve">Poplatek za recyklaci suť do 10 % příměsí (skup.170107)</t>
  </si>
  <si>
    <t xml:space="preserve">kusovost do 1600 cm2  Thermoservis - transport s.r.o. Roviny 4 643 00 Brno – Chrlice, ČR IČ: 269 12 643 DIČ: CZ 269 12 64</t>
  </si>
  <si>
    <t xml:space="preserve">65</t>
  </si>
  <si>
    <t xml:space="preserve">NBN325TIMVD</t>
  </si>
  <si>
    <t xml:space="preserve">Jistič 3 pól. 25A, char.B, 10 kA</t>
  </si>
  <si>
    <t xml:space="preserve">ks</t>
  </si>
  <si>
    <t xml:space="preserve">Z99999_</t>
  </si>
  <si>
    <t xml:space="preserve">Z_</t>
  </si>
  <si>
    <t xml:space="preserve">66</t>
  </si>
  <si>
    <t xml:space="preserve">0ILC3F433</t>
  </si>
  <si>
    <t xml:space="preserve">Oceloplechová nástěnná rozvodnice 4x33, IP30, 705x750x140</t>
  </si>
  <si>
    <t xml:space="preserve">67</t>
  </si>
  <si>
    <t xml:space="preserve">ILC3F433</t>
  </si>
  <si>
    <t xml:space="preserve">Dveře pro oceloplechovou rozvodnici 4x33, bílé prosklené</t>
  </si>
  <si>
    <t xml:space="preserve">68</t>
  </si>
  <si>
    <t xml:space="preserve">000FLP1VD</t>
  </si>
  <si>
    <t xml:space="preserve">Kombinovaný svodič přepětí FLP-B+C/3 T1+T2</t>
  </si>
  <si>
    <t xml:space="preserve">69</t>
  </si>
  <si>
    <t xml:space="preserve">HAB306IMVD</t>
  </si>
  <si>
    <t xml:space="preserve">Otočný vypínač 3P In=63 A; Ui=800 V; AC 23</t>
  </si>
  <si>
    <t xml:space="preserve">70</t>
  </si>
  <si>
    <t xml:space="preserve">sign01</t>
  </si>
  <si>
    <t xml:space="preserve">Instalační LED signálka, zelená, 230 V AC/DC</t>
  </si>
  <si>
    <t xml:space="preserve">71</t>
  </si>
  <si>
    <t xml:space="preserve">sign02</t>
  </si>
  <si>
    <t xml:space="preserve">Instalační LED signálka, žlutá, 230 V AC/DC</t>
  </si>
  <si>
    <t xml:space="preserve">72</t>
  </si>
  <si>
    <t xml:space="preserve">106TIMVD</t>
  </si>
  <si>
    <t xml:space="preserve">Jistič 1 pól. 6A, char.B, 10 kA</t>
  </si>
  <si>
    <t xml:space="preserve">73</t>
  </si>
  <si>
    <t xml:space="preserve">110TIMVD</t>
  </si>
  <si>
    <t xml:space="preserve">Jistič 1 pól. 10A, char.B, 10 kA</t>
  </si>
  <si>
    <t xml:space="preserve">74</t>
  </si>
  <si>
    <t xml:space="preserve">116TIMVD</t>
  </si>
  <si>
    <t xml:space="preserve">Jistič 1 pól. 16A, char.B, 10 kA</t>
  </si>
  <si>
    <t xml:space="preserve">75</t>
  </si>
  <si>
    <t xml:space="preserve">425DIMVD</t>
  </si>
  <si>
    <t xml:space="preserve">Proudový chránič 4 pól. 25 / 0,03 A, A</t>
  </si>
  <si>
    <t xml:space="preserve">76</t>
  </si>
  <si>
    <t xml:space="preserve">910DIMVD</t>
  </si>
  <si>
    <t xml:space="preserve">Proud.chr. s nadpr.ochr. char. B; 2 pól; 10 kA; 0,03 A; In=10 A, A</t>
  </si>
  <si>
    <t xml:space="preserve">77</t>
  </si>
  <si>
    <t xml:space="preserve">916DIMVD</t>
  </si>
  <si>
    <t xml:space="preserve">Proud.chr. s nadpr.ochr. char. B; 2 pól; 10 kA; 0,03 A; In=16 A, A</t>
  </si>
  <si>
    <t xml:space="preserve">78</t>
  </si>
  <si>
    <t xml:space="preserve">316TIMVD</t>
  </si>
  <si>
    <t xml:space="preserve">Jistič 3 pól. 16A, char.B, 10 kA</t>
  </si>
  <si>
    <t xml:space="preserve">79</t>
  </si>
  <si>
    <t xml:space="preserve">463IMVD</t>
  </si>
  <si>
    <t xml:space="preserve">Stykač  63A, 4S, 230V~50/60Hz</t>
  </si>
  <si>
    <t xml:space="preserve">80</t>
  </si>
  <si>
    <t xml:space="preserve">216IMVD</t>
  </si>
  <si>
    <t xml:space="preserve">Instalační relé  16A, 1S+1R, 230V~50/60Hz</t>
  </si>
  <si>
    <t xml:space="preserve">81</t>
  </si>
  <si>
    <t xml:space="preserve">000 0ref50VD</t>
  </si>
  <si>
    <t xml:space="preserve">LED reflektor 30W s pohybovým čidlem</t>
  </si>
  <si>
    <t xml:space="preserve">82</t>
  </si>
  <si>
    <t xml:space="preserve">000-101VD</t>
  </si>
  <si>
    <t xml:space="preserve">LED svítidlo nouzové kombinované se senzorem 3460lm, IP65, prům 360mm, 3hod</t>
  </si>
  <si>
    <t xml:space="preserve">Stříbrné průmyslové LED svítidlo nouzové kombinované se senzorem a polykarbonátové stínidlo</t>
  </si>
  <si>
    <t xml:space="preserve">83</t>
  </si>
  <si>
    <t xml:space="preserve">000-102VD</t>
  </si>
  <si>
    <t xml:space="preserve">LED svítidlo nouzové kombinované 3460lm, IP65, prům 360mm, 3hod</t>
  </si>
  <si>
    <t xml:space="preserve">Stříbrné průmyslové LED svítidlo nouzové kombinované, polykarbonátové stínidlo</t>
  </si>
  <si>
    <t xml:space="preserve">84</t>
  </si>
  <si>
    <t xml:space="preserve">000-103VD</t>
  </si>
  <si>
    <t xml:space="preserve">LED svítidlo se senzorem 3460lm, IP65, prům 360mm,</t>
  </si>
  <si>
    <t xml:space="preserve">Stříbrné průmyslové LED svítidlo se senzorem, polykarbonátové stínidlo</t>
  </si>
  <si>
    <t xml:space="preserve">85</t>
  </si>
  <si>
    <t xml:space="preserve">00417VD</t>
  </si>
  <si>
    <t xml:space="preserve">Přístoj spínače jednopólového</t>
  </si>
  <si>
    <t xml:space="preserve">86</t>
  </si>
  <si>
    <t xml:space="preserve">00416VD</t>
  </si>
  <si>
    <t xml:space="preserve">Přístoj přepínače sériového</t>
  </si>
  <si>
    <t xml:space="preserve">87</t>
  </si>
  <si>
    <t xml:space="preserve">00427VD</t>
  </si>
  <si>
    <t xml:space="preserve">Zásuvka jednonásobná s ochranným kolíkem, 230V/16A, zapuštěná, clonky, přepěťová ochrana</t>
  </si>
  <si>
    <t xml:space="preserve">88</t>
  </si>
  <si>
    <t xml:space="preserve">00425VD</t>
  </si>
  <si>
    <t xml:space="preserve">Zásuvka jednonásobná s ochranným kolíkem, clonky</t>
  </si>
  <si>
    <t xml:space="preserve">vřesově červená</t>
  </si>
  <si>
    <t xml:space="preserve">89</t>
  </si>
  <si>
    <t xml:space="preserve">00428VD</t>
  </si>
  <si>
    <t xml:space="preserve">Rámeček jednonásobný</t>
  </si>
  <si>
    <t xml:space="preserve">90</t>
  </si>
  <si>
    <t xml:space="preserve">00429VD</t>
  </si>
  <si>
    <t xml:space="preserve">Rámeček dvojnonásobný vodorovný</t>
  </si>
  <si>
    <t xml:space="preserve">91</t>
  </si>
  <si>
    <t xml:space="preserve">3558A-A652VD</t>
  </si>
  <si>
    <t xml:space="preserve">Kryt spínače dělený</t>
  </si>
  <si>
    <t xml:space="preserve">92</t>
  </si>
  <si>
    <t xml:space="preserve">3558A-A651VD</t>
  </si>
  <si>
    <t xml:space="preserve">Kryt spínače jednoduchý</t>
  </si>
  <si>
    <t xml:space="preserve">93</t>
  </si>
  <si>
    <t xml:space="preserve">00440VD</t>
  </si>
  <si>
    <t xml:space="preserve">Zásuvka průmyslová 16A/230V, nástěná, 216RS6, IP44</t>
  </si>
  <si>
    <t xml:space="preserve">94</t>
  </si>
  <si>
    <t xml:space="preserve">358111766</t>
  </si>
  <si>
    <t xml:space="preserve">Přívodka nástěnná IPG 3253 32 A 400 V 5-pólová</t>
  </si>
  <si>
    <t xml:space="preserve">95</t>
  </si>
  <si>
    <t xml:space="preserve">357161651</t>
  </si>
  <si>
    <t xml:space="preserve">Rozvodnice plastová pod omítku 320x490x250mm, zámek FAB</t>
  </si>
  <si>
    <t xml:space="preserve">Zapuštěné rozvodnice</t>
  </si>
  <si>
    <t xml:space="preserve">96</t>
  </si>
  <si>
    <t xml:space="preserve">34111076</t>
  </si>
  <si>
    <t xml:space="preserve">Kabel silový s Cu jádrem 750 V CYKY 4 x10 mm2</t>
  </si>
  <si>
    <t xml:space="preserve">CYKY Instalační kabely  Použití: pro pevné uložení ve vnitřních a venkovních prostorách, v zemi, v betonu. Kabely jsou odolné proti UV záření a proti šíření plamene.  Konstrukce: 1. Měděné plné holé jádro 2. PVC izolace 3. Výplňový obal 4. PVC pláš</t>
  </si>
  <si>
    <t xml:space="preserve">34111100</t>
  </si>
  <si>
    <t xml:space="preserve">Kabel silový s Cu jádrem 750 V CYKY 5 x 6 mm2</t>
  </si>
  <si>
    <t xml:space="preserve">98</t>
  </si>
  <si>
    <t xml:space="preserve">34111094</t>
  </si>
  <si>
    <t xml:space="preserve">Kabel silový s Cu jádrem 750 V CYKY 5 x 2,5 mm2</t>
  </si>
  <si>
    <t xml:space="preserve">99</t>
  </si>
  <si>
    <t xml:space="preserve">34111038</t>
  </si>
  <si>
    <t xml:space="preserve">Kabel silový s Cu jádrem 750 V CYKY 3 C x 2,5 mm2</t>
  </si>
  <si>
    <t xml:space="preserve">100</t>
  </si>
  <si>
    <t xml:space="preserve">34111032</t>
  </si>
  <si>
    <t xml:space="preserve">Kabel silový s Cu jádrem 750 V CYKY 3 C x 1,5 mm2</t>
  </si>
  <si>
    <t xml:space="preserve">101</t>
  </si>
  <si>
    <t xml:space="preserve">34111033</t>
  </si>
  <si>
    <t xml:space="preserve">Kabel silový s Cu jádrem 750 V CYKY-O 3 x 1,5 mm2</t>
  </si>
  <si>
    <t xml:space="preserve">102</t>
  </si>
  <si>
    <t xml:space="preserve">34111000</t>
  </si>
  <si>
    <t xml:space="preserve">Kabel silový s Cu jádrem 750 V CYKY 2 x 1,5 mm2</t>
  </si>
  <si>
    <t xml:space="preserve">103</t>
  </si>
  <si>
    <t xml:space="preserve">Kabel silový nehořlavý 1-CXKE(H)-R-O 3x1,5 B2ca s1 d0</t>
  </si>
  <si>
    <t xml:space="preserve">Kabely jsou určeny pro pevný rozvod elektrické energie v obyčejném a vlhkém prostředí v hotelích, nemocnicích, v metru, na letištích atd., k ochraně lidí a technického vybavení budov v případě požáru tam, kde není požadavek na zachování funkčnosti celé kabelové instalace při požáru. Kabel v případě požáru uvolňuje malé množství tepla a kouře. Kabely nejsou odolné vůči UV záření.</t>
  </si>
  <si>
    <t xml:space="preserve">104</t>
  </si>
  <si>
    <t xml:space="preserve">34140968</t>
  </si>
  <si>
    <t xml:space="preserve">Vodič silový CY zelenožlutý 16,00 mm2 - drát</t>
  </si>
  <si>
    <t xml:space="preserve">105</t>
  </si>
  <si>
    <t xml:space="preserve">34140967</t>
  </si>
  <si>
    <t xml:space="preserve">Vodič silový CY zelenožlutý 10,00 mm2 - drát</t>
  </si>
  <si>
    <t xml:space="preserve">106</t>
  </si>
  <si>
    <t xml:space="preserve">000-001VD</t>
  </si>
  <si>
    <t xml:space="preserve">Přípojnice potenciálového vyrovnání pro montáž pod omítku, schváleno VDE</t>
  </si>
  <si>
    <t xml:space="preserve">Přípojnice potenciálového vyrovnání pro vyrovnání potenciálů dle ČSN 33 2000-4-41 / -5-54 a pro vyrovnání potenciálů v ochraně před bleskem dle ČSN EN 62305. Možnosti připojení: 7 × plný nebo laněný vodič 2,5–25 mm2, 2 × plný nebo laněný vodič 25–95 mm2, 1 × plochý vodič 30 × 3,5 mm</t>
  </si>
  <si>
    <t xml:space="preserve">107</t>
  </si>
  <si>
    <t xml:space="preserve">00432VD</t>
  </si>
  <si>
    <t xml:space="preserve">Krabice lištová LK 80x28 2T dvojitá</t>
  </si>
  <si>
    <t xml:space="preserve">108</t>
  </si>
  <si>
    <t xml:space="preserve">00435VD</t>
  </si>
  <si>
    <t xml:space="preserve">Krabice lištová LK 80x28 T</t>
  </si>
  <si>
    <t xml:space="preserve">109</t>
  </si>
  <si>
    <t xml:space="preserve">00437VD</t>
  </si>
  <si>
    <t xml:space="preserve">Krabice lištová LK 80/3 HB - krabice odbočná s víčkem VLK 80 a svorkovnicí S-66</t>
  </si>
  <si>
    <t xml:space="preserve">110</t>
  </si>
  <si>
    <t xml:space="preserve">34572202</t>
  </si>
  <si>
    <t xml:space="preserve">Lišta hranatá bezhalogenová LHD 20 x 20 HF, délka 2 m vč. příslušenství</t>
  </si>
  <si>
    <t xml:space="preserve">Materiál: HF Bezhalogenový materiál: ano Bezolovnatý materiál: ano Samozhášivý materiál: 30 sec. Teplotní odolnost: -5 - 60 °C Zkouška žhavou smyčkou: 850 °C Mechanická ochrana: IK06 Odolnost proti nárazu: 0,5 J Šířka: 20 mm Výška: 20 mm Délka: 2 m Vnitřní plocha: 260 mm2 Tolerance: Lišty se dodávají v délkách s tolerancí ±0,5 % při 20 °C. Použití: Jsou odolné proti agresivnímu a chemickému prostředí. Neodolávají UV záření, nejsou vhodné do venkovního prostředí. Prostor s nebezpečím výbuchu: Elektroinstalační lišty a elektroinstalační kanály s příslušenstvím je možné instalovat do prostorů s nebezpečím výbuchu hořlavých plynů a par zóny 2 a s nebezpečím výbuchu hořlavých prachů zóny 22, provedení instalace musí odpovídat požadavkům ČSN 60079-14. Třída reakce na oheň podkladového materiálu: A1 - F Stupeň krytí: IP 40 Odpovídá normám: ČSN EN 50 085-1</t>
  </si>
  <si>
    <t xml:space="preserve">111</t>
  </si>
  <si>
    <t xml:space="preserve">34572203</t>
  </si>
  <si>
    <t xml:space="preserve">Lišta hranatá bezhalogenová LHD 40 x 20 HF, délka 2 m vč. příslušenství</t>
  </si>
  <si>
    <t xml:space="preserve">Materiál: HF Bezhalogenový materiál: ano Bezolovnatý materiál: ano Samozhášivý materiál: 30 sec. Teplotní odolnost: -5 - 60 °C Zkouška žhavou smyčkou: 850 °C Mechanická ochrana: IK06 Odolnost proti nárazu: 0,5 J Šířka: 40 mm Výška: 20 mm Délka: 2 m Vnitřní plocha: 560 mm2 Tolerance: Lišty se dodávají v délkách s tolerancí ±0,5 % při 20 °C. Použití: Jsou odolné proti agresivnímu a chemickému prostředí. Neodolávají UV záření, nejsou vhodné do venkovního prostředí. Prostor s nebezpečím výbuchu: Elektroinstalační lišty a elektroinstalační kanály s příslušenstvím je možné instalovat do prostorů s nebezpečím výbuchu hořlavých plynů a par zóny 2 a s nebezpečím výbuchu hořlavých prachů zóny 22, provedení instalace musí odpovídat požadavkům ČSN 60079-14. Třída reakce na oheň podkladového materiálu: A1 - F Stupeň krytí: IP 40 Odpovídá normám: ČSN EN 50 085-</t>
  </si>
  <si>
    <t xml:space="preserve">112</t>
  </si>
  <si>
    <t xml:space="preserve">34572204</t>
  </si>
  <si>
    <t xml:space="preserve">Lišta hranatá bezhalogenová LHD 40 x 40 HF, délka 2 m vč. příslušenství</t>
  </si>
  <si>
    <t xml:space="preserve">Materiál: HF Bezhalogenový materiál: ano Bezolovnatý materiál: ano Samozhášivý materiál: 30 sec. Teplotní odolnost: -5 - 60 °C Zkouška žhavou smyčkou: 850 °C Mechanická ochrana: IK06 Odolnost proti nárazu: 0,5 J Šířka: 40 mm Výška: 40 mm Délka: 2 m Vnitřní plocha: 1300 mm2 Tolerance: Lišty se dodávají v délkách s tolerancí ±0,5 % při 20 °C. Použití: Jsou odolné proti agresivnímu a chemickému prostředí. Neodolávají UV záření, nejsou vhodné do venkovního prostředí. Prostor s nebezpečím výbuchu: Elektroinstalační lišty a elektroinstalační kanály s příslušenstvím je možné instalovat do prostorů s nebezpečím výbuchu hořlavých plynů a par zóny 2 a s nebezpečím výbuchu hořlavých prachů zóny 22, provedení instalace musí odpovídat požadavkům ČSN 60079-14. Třída reakce na oheň podkladového materiálu: A1 - F Stupeň krytí: IP 40 Odpovídá normám: ČSN EN 50 085-</t>
  </si>
  <si>
    <t xml:space="preserve">113</t>
  </si>
  <si>
    <t xml:space="preserve">004VD</t>
  </si>
  <si>
    <t xml:space="preserve">Elektrický zásobníkový ohřívač vody - tlakový, podumyvadlový, 1,5kW</t>
  </si>
  <si>
    <t xml:space="preserve">114</t>
  </si>
  <si>
    <t xml:space="preserve">000OTVD</t>
  </si>
  <si>
    <t xml:space="preserve">ochranná trubka</t>
  </si>
  <si>
    <t xml:space="preserve">FeZn</t>
  </si>
  <si>
    <t xml:space="preserve">115</t>
  </si>
  <si>
    <t xml:space="preserve">000SZVD</t>
  </si>
  <si>
    <t xml:space="preserve">svorka zkušební</t>
  </si>
  <si>
    <t xml:space="preserve">116</t>
  </si>
  <si>
    <t xml:space="preserve">000SUVD</t>
  </si>
  <si>
    <t xml:space="preserve">svorka univerzální</t>
  </si>
  <si>
    <t xml:space="preserve">117</t>
  </si>
  <si>
    <t xml:space="preserve">001LPSVD</t>
  </si>
  <si>
    <t xml:space="preserve">Hromosvodní drát AlMgSi (hliníkový) 8mm, 1kg=7,4m</t>
  </si>
  <si>
    <t xml:space="preserve">kg</t>
  </si>
  <si>
    <t xml:space="preserve">118</t>
  </si>
  <si>
    <t xml:space="preserve">001ZHVD</t>
  </si>
  <si>
    <t xml:space="preserve">Zalévací hmota K1 2kg</t>
  </si>
  <si>
    <t xml:space="preserve">119</t>
  </si>
  <si>
    <t xml:space="preserve">002SOVD</t>
  </si>
  <si>
    <t xml:space="preserve">svorka na okapové žlaby</t>
  </si>
  <si>
    <t xml:space="preserve">120</t>
  </si>
  <si>
    <t xml:space="preserve">003LPSVD</t>
  </si>
  <si>
    <t xml:space="preserve">Pásek zemnící ZP 30x4 FEZN 1kg=1.05m</t>
  </si>
  <si>
    <t xml:space="preserve">121</t>
  </si>
  <si>
    <t xml:space="preserve">PV1a20IMVD</t>
  </si>
  <si>
    <t xml:space="preserve">podpěra vedení do zdiva</t>
  </si>
  <si>
    <t xml:space="preserve">122</t>
  </si>
  <si>
    <t xml:space="preserve">PV21c/100VD</t>
  </si>
  <si>
    <t xml:space="preserve">podp. ved. na ploché stř. nalepovací 10cm</t>
  </si>
  <si>
    <t xml:space="preserve">123</t>
  </si>
  <si>
    <t xml:space="preserve">ZT15sIMVD</t>
  </si>
  <si>
    <t xml:space="preserve">zemnící tyč se svorkou 1,5m</t>
  </si>
  <si>
    <t xml:space="preserve">124</t>
  </si>
  <si>
    <t xml:space="preserve">Drát10IMVD</t>
  </si>
  <si>
    <t xml:space="preserve">drát Ř 10 mm (0,62 kg/m)</t>
  </si>
  <si>
    <t xml:space="preserve">125</t>
  </si>
  <si>
    <t xml:space="preserve">Štítekč0IMVD</t>
  </si>
  <si>
    <t xml:space="preserve">štítek označení</t>
  </si>
  <si>
    <t xml:space="preserve">plast</t>
  </si>
  <si>
    <t xml:space="preserve">126</t>
  </si>
  <si>
    <t xml:space="preserve">DJTVD</t>
  </si>
  <si>
    <t xml:space="preserve">držák jímače a ochr. trubky</t>
  </si>
  <si>
    <t xml:space="preserve">127</t>
  </si>
  <si>
    <t xml:space="preserve">0011VD</t>
  </si>
  <si>
    <t xml:space="preserve">Drobný instalační materiál</t>
  </si>
  <si>
    <t xml:space="preserve">Celkem:</t>
  </si>
  <si>
    <t xml:space="preserve">Vedlejší a ostatní rozpočtové náklady</t>
  </si>
  <si>
    <t xml:space="preserve">Vedlejší rozpočtové náklady VRN</t>
  </si>
  <si>
    <t xml:space="preserve">Doplňkové náklady DN</t>
  </si>
  <si>
    <t xml:space="preserve">Kč</t>
  </si>
  <si>
    <t xml:space="preserve">%</t>
  </si>
  <si>
    <t xml:space="preserve">Základna</t>
  </si>
  <si>
    <t xml:space="preserve">Celkem DN</t>
  </si>
  <si>
    <t xml:space="preserve">Celkem NUS</t>
  </si>
  <si>
    <t xml:space="preserve">Celkem VRN</t>
  </si>
  <si>
    <t xml:space="preserve">Ostatní rozpočtové náklady ORN</t>
  </si>
  <si>
    <t xml:space="preserve">Ostatní rozpočtové náklady (ORN)</t>
  </si>
  <si>
    <t xml:space="preserve">Celkem ORN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</si>
</sst>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Calibri"/>
      <family val="0"/>
      <charset val="1"/>
    </font>
    <font>
      <sz val="18"/>
      <color rgb="FF000000"/>
      <name val="Arial"/>
      <family val="0"/>
      <charset val="238"/>
    </font>
    <font>
      <sz val="10"/>
      <color rgb="FF000000"/>
      <name val="Arial"/>
      <family val="0"/>
      <charset val="238"/>
    </font>
    <font>
      <b val="true"/>
      <sz val="10"/>
      <color rgb="FF000000"/>
      <name val="Arial"/>
      <family val="0"/>
      <charset val="238"/>
    </font>
    <font>
      <b val="true"/>
      <sz val="18"/>
      <color rgb="FF000000"/>
      <name val="Arial"/>
      <family val="0"/>
      <charset val="238"/>
    </font>
    <font>
      <b val="true"/>
      <sz val="20"/>
      <color rgb="FF000000"/>
      <name val="Arial"/>
      <family val="0"/>
      <charset val="238"/>
    </font>
    <font>
      <b val="true"/>
      <sz val="11"/>
      <color rgb="FF000000"/>
      <name val="Arial"/>
      <family val="0"/>
      <charset val="238"/>
    </font>
    <font>
      <b val="true"/>
      <sz val="12"/>
      <color rgb="FF000000"/>
      <name val="Arial"/>
      <family val="0"/>
      <charset val="238"/>
    </font>
    <font>
      <sz val="12"/>
      <color rgb="FF000000"/>
      <name val="Arial"/>
      <family val="0"/>
      <charset val="238"/>
    </font>
    <font>
      <i val="true"/>
      <sz val="8"/>
      <color rgb="FF000000"/>
      <name val="Arial"/>
      <family val="0"/>
      <charset val="238"/>
    </font>
    <font>
      <i val="true"/>
      <sz val="10"/>
      <color rgb="FF000000"/>
      <name val="Arial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2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2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21240</xdr:colOff>
      <xdr:row>0</xdr:row>
      <xdr:rowOff>666360</xdr:rowOff>
    </xdr:to>
    <xdr:pic>
      <xdr:nvPicPr>
        <xdr:cNvPr id="0" name="" descr=""/>
        <xdr:cNvPicPr/>
      </xdr:nvPicPr>
      <xdr:blipFill>
        <a:blip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384480</xdr:colOff>
      <xdr:row>0</xdr:row>
      <xdr:rowOff>666360</xdr:rowOff>
    </xdr:to>
    <xdr:pic>
      <xdr:nvPicPr>
        <xdr:cNvPr id="1" name="" descr=""/>
        <xdr:cNvPicPr/>
      </xdr:nvPicPr>
      <xdr:blipFill>
        <a:blip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21240</xdr:colOff>
      <xdr:row>0</xdr:row>
      <xdr:rowOff>666360</xdr:rowOff>
    </xdr:to>
    <xdr:pic>
      <xdr:nvPicPr>
        <xdr:cNvPr id="2" name="" descr=""/>
        <xdr:cNvPicPr/>
      </xdr:nvPicPr>
      <xdr:blipFill>
        <a:blip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7" activeCellId="0" sqref="A37"/>
    </sheetView>
  </sheetViews>
  <sheetFormatPr defaultRowHeight="1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86"/>
    <col collapsed="false" customWidth="true" hidden="false" outlineLevel="0" max="3" min="3" style="1" width="27.14"/>
    <col collapsed="false" customWidth="true" hidden="false" outlineLevel="0" max="4" min="4" style="1" width="10"/>
    <col collapsed="false" customWidth="true" hidden="false" outlineLevel="0" max="5" min="5" style="1" width="14.01"/>
    <col collapsed="false" customWidth="true" hidden="false" outlineLevel="0" max="6" min="6" style="1" width="27.14"/>
    <col collapsed="false" customWidth="true" hidden="false" outlineLevel="0" max="7" min="7" style="1" width="9.14"/>
    <col collapsed="false" customWidth="true" hidden="false" outlineLevel="0" max="8" min="8" style="1" width="12.86"/>
    <col collapsed="false" customWidth="true" hidden="false" outlineLevel="0" max="9" min="9" style="1" width="27.14"/>
    <col collapsed="false" customWidth="true" hidden="false" outlineLevel="0" max="1025" min="10" style="0" width="12.14"/>
  </cols>
  <sheetData>
    <row r="1" customFormat="false" ht="54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ZAJIŠTĚNÍ PROVOZU KRIZOVÉHO ŠTÁBU</v>
      </c>
      <c r="D2" s="4"/>
      <c r="E2" s="5" t="s">
        <v>2</v>
      </c>
      <c r="F2" s="5" t="str">
        <f aca="false">'Stavební rozpočet'!I2</f>
        <v> </v>
      </c>
      <c r="G2" s="5"/>
      <c r="H2" s="5" t="s">
        <v>3</v>
      </c>
      <c r="I2" s="6"/>
    </row>
    <row r="3" customFormat="false" ht="15" hidden="false" customHeight="true" outlineLevel="0" collapsed="false">
      <c r="A3" s="3"/>
      <c r="B3" s="3"/>
      <c r="C3" s="4"/>
      <c r="D3" s="4"/>
      <c r="E3" s="5"/>
      <c r="F3" s="5"/>
      <c r="G3" s="5"/>
      <c r="H3" s="5"/>
      <c r="I3" s="6"/>
    </row>
    <row r="4" customFormat="false" ht="15" hidden="false" customHeight="true" outlineLevel="0" collapsed="false">
      <c r="A4" s="7" t="s">
        <v>4</v>
      </c>
      <c r="B4" s="7"/>
      <c r="C4" s="8" t="str">
        <f aca="false">'Stavební rozpočet'!C4</f>
        <v>HASIČSKÁ ZBROJNICE VARNSDORF</v>
      </c>
      <c r="D4" s="8"/>
      <c r="E4" s="8" t="s">
        <v>5</v>
      </c>
      <c r="F4" s="8" t="str">
        <f aca="false">'Stavební rozpočet'!I4</f>
        <v> </v>
      </c>
      <c r="G4" s="8"/>
      <c r="H4" s="8" t="s">
        <v>3</v>
      </c>
      <c r="I4" s="9"/>
    </row>
    <row r="5" customFormat="false" ht="15" hidden="false" customHeight="true" outlineLevel="0" collapsed="false">
      <c r="A5" s="7"/>
      <c r="B5" s="7"/>
      <c r="C5" s="8"/>
      <c r="D5" s="8"/>
      <c r="E5" s="8"/>
      <c r="F5" s="8"/>
      <c r="G5" s="8"/>
      <c r="H5" s="8"/>
      <c r="I5" s="9"/>
    </row>
    <row r="6" customFormat="false" ht="15" hidden="false" customHeight="true" outlineLevel="0" collapsed="false">
      <c r="A6" s="7" t="s">
        <v>6</v>
      </c>
      <c r="B6" s="7"/>
      <c r="C6" s="8" t="str">
        <f aca="false">'Stavební rozpočet'!C6</f>
        <v>Husova 552, 407 47 Varnsdorf</v>
      </c>
      <c r="D6" s="8"/>
      <c r="E6" s="8" t="s">
        <v>7</v>
      </c>
      <c r="F6" s="8" t="str">
        <f aca="false">'Stavební rozpočet'!I6</f>
        <v> </v>
      </c>
      <c r="G6" s="8"/>
      <c r="H6" s="8" t="s">
        <v>3</v>
      </c>
      <c r="I6" s="9"/>
    </row>
    <row r="7" customFormat="false" ht="15" hidden="false" customHeight="true" outlineLevel="0" collapsed="false">
      <c r="A7" s="7"/>
      <c r="B7" s="7"/>
      <c r="C7" s="8"/>
      <c r="D7" s="8"/>
      <c r="E7" s="8"/>
      <c r="F7" s="8"/>
      <c r="G7" s="8"/>
      <c r="H7" s="8"/>
      <c r="I7" s="9"/>
    </row>
    <row r="8" customFormat="false" ht="15" hidden="false" customHeight="true" outlineLevel="0" collapsed="false">
      <c r="A8" s="7" t="s">
        <v>8</v>
      </c>
      <c r="B8" s="7"/>
      <c r="C8" s="8" t="str">
        <f aca="false">'Stavební rozpočet'!G4</f>
        <v> </v>
      </c>
      <c r="D8" s="8"/>
      <c r="E8" s="8" t="s">
        <v>9</v>
      </c>
      <c r="F8" s="8" t="str">
        <f aca="false">'Stavební rozpočet'!G6</f>
        <v> </v>
      </c>
      <c r="G8" s="8"/>
      <c r="H8" s="10" t="s">
        <v>10</v>
      </c>
      <c r="I8" s="11" t="n">
        <v>127</v>
      </c>
    </row>
    <row r="9" customFormat="false" ht="15" hidden="false" customHeight="false" outlineLevel="0" collapsed="false">
      <c r="A9" s="7"/>
      <c r="B9" s="7"/>
      <c r="C9" s="8"/>
      <c r="D9" s="8"/>
      <c r="E9" s="8"/>
      <c r="F9" s="8"/>
      <c r="G9" s="8"/>
      <c r="H9" s="10"/>
      <c r="I9" s="11"/>
    </row>
    <row r="10" customFormat="false" ht="15" hidden="false" customHeight="true" outlineLevel="0" collapsed="false">
      <c r="A10" s="12" t="s">
        <v>11</v>
      </c>
      <c r="B10" s="12"/>
      <c r="C10" s="13" t="str">
        <f aca="false">'Stavební rozpočet'!C8</f>
        <v> </v>
      </c>
      <c r="D10" s="13"/>
      <c r="E10" s="13" t="s">
        <v>12</v>
      </c>
      <c r="F10" s="13" t="str">
        <f aca="false">'Stavební rozpočet'!I8</f>
        <v>Johana Poláková</v>
      </c>
      <c r="G10" s="13"/>
      <c r="H10" s="14" t="s">
        <v>13</v>
      </c>
      <c r="I10" s="15" t="str">
        <f aca="false">'Stavební rozpočet'!G8</f>
        <v>26.11.2024</v>
      </c>
    </row>
    <row r="11" customFormat="false" ht="15" hidden="false" customHeight="false" outlineLevel="0" collapsed="false">
      <c r="A11" s="12"/>
      <c r="B11" s="12"/>
      <c r="C11" s="13"/>
      <c r="D11" s="13"/>
      <c r="E11" s="13"/>
      <c r="F11" s="13"/>
      <c r="G11" s="13"/>
      <c r="H11" s="14"/>
      <c r="I11" s="15"/>
    </row>
    <row r="12" customFormat="false" ht="15" hidden="false" customHeight="false" outlineLevel="0" collapsed="false">
      <c r="A12" s="16" t="s">
        <v>14</v>
      </c>
      <c r="B12" s="16"/>
      <c r="C12" s="16"/>
      <c r="D12" s="16"/>
      <c r="E12" s="16"/>
      <c r="F12" s="16"/>
      <c r="G12" s="16"/>
      <c r="H12" s="16"/>
      <c r="I12" s="16"/>
    </row>
    <row r="13" customFormat="false" ht="26.25" hidden="false" customHeight="true" outlineLevel="0" collapsed="false">
      <c r="A13" s="17" t="s">
        <v>15</v>
      </c>
      <c r="B13" s="18" t="s">
        <v>16</v>
      </c>
      <c r="C13" s="18"/>
      <c r="D13" s="19" t="s">
        <v>17</v>
      </c>
      <c r="E13" s="18" t="s">
        <v>18</v>
      </c>
      <c r="F13" s="18"/>
      <c r="G13" s="19" t="s">
        <v>19</v>
      </c>
      <c r="H13" s="18" t="s">
        <v>20</v>
      </c>
      <c r="I13" s="18"/>
    </row>
    <row r="14" customFormat="false" ht="15" hidden="false" customHeight="false" outlineLevel="0" collapsed="false">
      <c r="A14" s="20" t="s">
        <v>21</v>
      </c>
      <c r="B14" s="21" t="s">
        <v>22</v>
      </c>
      <c r="C14" s="22" t="n">
        <f aca="false">SUM('Stavební rozpočet'!AB12:AB186)</f>
        <v>0</v>
      </c>
      <c r="D14" s="21" t="s">
        <v>23</v>
      </c>
      <c r="E14" s="21"/>
      <c r="F14" s="22" t="n">
        <f aca="false">VORN!I15</f>
        <v>0</v>
      </c>
      <c r="G14" s="21" t="s">
        <v>24</v>
      </c>
      <c r="H14" s="21"/>
      <c r="I14" s="23" t="n">
        <f aca="false">VORN!I22</f>
        <v>0</v>
      </c>
    </row>
    <row r="15" customFormat="false" ht="15" hidden="false" customHeight="false" outlineLevel="0" collapsed="false">
      <c r="A15" s="24"/>
      <c r="B15" s="21" t="s">
        <v>25</v>
      </c>
      <c r="C15" s="22" t="n">
        <f aca="false">SUM('Stavební rozpočet'!AC12:AC186)</f>
        <v>0</v>
      </c>
      <c r="D15" s="21" t="s">
        <v>26</v>
      </c>
      <c r="E15" s="21"/>
      <c r="F15" s="22" t="n">
        <f aca="false">VORN!I16</f>
        <v>0</v>
      </c>
      <c r="G15" s="21" t="s">
        <v>27</v>
      </c>
      <c r="H15" s="21"/>
      <c r="I15" s="23" t="n">
        <f aca="false">VORN!I23</f>
        <v>0</v>
      </c>
    </row>
    <row r="16" customFormat="false" ht="15" hidden="false" customHeight="false" outlineLevel="0" collapsed="false">
      <c r="A16" s="20" t="s">
        <v>28</v>
      </c>
      <c r="B16" s="21" t="s">
        <v>22</v>
      </c>
      <c r="C16" s="22" t="n">
        <f aca="false">SUM('Stavební rozpočet'!AD12:AD186)</f>
        <v>0</v>
      </c>
      <c r="D16" s="21" t="s">
        <v>29</v>
      </c>
      <c r="E16" s="21"/>
      <c r="F16" s="22" t="n">
        <f aca="false">VORN!I17</f>
        <v>0</v>
      </c>
      <c r="G16" s="21" t="s">
        <v>30</v>
      </c>
      <c r="H16" s="21"/>
      <c r="I16" s="23" t="n">
        <f aca="false">VORN!I24</f>
        <v>0</v>
      </c>
    </row>
    <row r="17" customFormat="false" ht="15" hidden="false" customHeight="false" outlineLevel="0" collapsed="false">
      <c r="A17" s="24"/>
      <c r="B17" s="21" t="s">
        <v>25</v>
      </c>
      <c r="C17" s="22" t="n">
        <f aca="false">SUM('Stavební rozpočet'!AE12:AE186)</f>
        <v>0</v>
      </c>
      <c r="D17" s="21" t="s">
        <v>31</v>
      </c>
      <c r="E17" s="21"/>
      <c r="F17" s="22" t="n">
        <f aca="false">VORN!I18</f>
        <v>0</v>
      </c>
      <c r="G17" s="21" t="s">
        <v>32</v>
      </c>
      <c r="H17" s="21"/>
      <c r="I17" s="23" t="n">
        <f aca="false">VORN!I25</f>
        <v>0</v>
      </c>
    </row>
    <row r="18" customFormat="false" ht="15" hidden="false" customHeight="false" outlineLevel="0" collapsed="false">
      <c r="A18" s="20" t="s">
        <v>33</v>
      </c>
      <c r="B18" s="21" t="s">
        <v>22</v>
      </c>
      <c r="C18" s="22" t="n">
        <f aca="false">SUM('Stavební rozpočet'!AF12:AF186)</f>
        <v>0</v>
      </c>
      <c r="D18" s="21"/>
      <c r="E18" s="21"/>
      <c r="F18" s="23"/>
      <c r="G18" s="21" t="s">
        <v>34</v>
      </c>
      <c r="H18" s="21"/>
      <c r="I18" s="23" t="n">
        <f aca="false">VORN!I26</f>
        <v>0</v>
      </c>
    </row>
    <row r="19" customFormat="false" ht="15" hidden="false" customHeight="false" outlineLevel="0" collapsed="false">
      <c r="A19" s="24"/>
      <c r="B19" s="21" t="s">
        <v>25</v>
      </c>
      <c r="C19" s="22" t="n">
        <f aca="false">SUM('Stavební rozpočet'!AG12:AG186)</f>
        <v>0</v>
      </c>
      <c r="D19" s="21"/>
      <c r="E19" s="21"/>
      <c r="F19" s="23"/>
      <c r="G19" s="21" t="s">
        <v>35</v>
      </c>
      <c r="H19" s="21"/>
      <c r="I19" s="23" t="n">
        <f aca="false">VORN!I27</f>
        <v>0</v>
      </c>
    </row>
    <row r="20" customFormat="false" ht="15" hidden="false" customHeight="false" outlineLevel="0" collapsed="false">
      <c r="A20" s="24" t="s">
        <v>36</v>
      </c>
      <c r="B20" s="24"/>
      <c r="C20" s="22" t="n">
        <f aca="false">SUM('Stavební rozpočet'!AH12:AH186)</f>
        <v>0</v>
      </c>
      <c r="D20" s="21"/>
      <c r="E20" s="21"/>
      <c r="F20" s="23"/>
      <c r="G20" s="21"/>
      <c r="H20" s="21"/>
      <c r="I20" s="23"/>
    </row>
    <row r="21" customFormat="false" ht="15" hidden="false" customHeight="false" outlineLevel="0" collapsed="false">
      <c r="A21" s="20" t="s">
        <v>37</v>
      </c>
      <c r="B21" s="20"/>
      <c r="C21" s="25" t="n">
        <f aca="false">SUM('Stavební rozpočet'!Z12:Z186)</f>
        <v>0</v>
      </c>
      <c r="D21" s="26"/>
      <c r="E21" s="26"/>
      <c r="F21" s="27"/>
      <c r="G21" s="26"/>
      <c r="H21" s="26"/>
      <c r="I21" s="27"/>
    </row>
    <row r="22" customFormat="false" ht="16.5" hidden="false" customHeight="true" outlineLevel="0" collapsed="false">
      <c r="A22" s="28" t="s">
        <v>38</v>
      </c>
      <c r="B22" s="28"/>
      <c r="C22" s="29" t="n">
        <f aca="false">SUM(C14:C21)</f>
        <v>0</v>
      </c>
      <c r="D22" s="30" t="s">
        <v>39</v>
      </c>
      <c r="E22" s="30"/>
      <c r="F22" s="29" t="n">
        <f aca="false">SUM(F14:F21)</f>
        <v>0</v>
      </c>
      <c r="G22" s="30" t="s">
        <v>40</v>
      </c>
      <c r="H22" s="30"/>
      <c r="I22" s="29" t="n">
        <f aca="false">SUM(I14:I21)</f>
        <v>0</v>
      </c>
    </row>
    <row r="23" customFormat="false" ht="15" hidden="false" customHeight="false" outlineLevel="0" collapsed="false">
      <c r="D23" s="24" t="s">
        <v>41</v>
      </c>
      <c r="E23" s="24"/>
      <c r="F23" s="31" t="n">
        <v>0</v>
      </c>
      <c r="G23" s="32" t="s">
        <v>42</v>
      </c>
      <c r="H23" s="32"/>
      <c r="I23" s="22" t="n">
        <v>0</v>
      </c>
    </row>
    <row r="24" customFormat="false" ht="15" hidden="false" customHeight="false" outlineLevel="0" collapsed="false">
      <c r="G24" s="24" t="s">
        <v>43</v>
      </c>
      <c r="H24" s="24"/>
      <c r="I24" s="25" t="n">
        <f aca="false">vorn_sum</f>
        <v>0</v>
      </c>
    </row>
    <row r="25" customFormat="false" ht="15" hidden="false" customHeight="false" outlineLevel="0" collapsed="false">
      <c r="G25" s="24" t="s">
        <v>44</v>
      </c>
      <c r="H25" s="24"/>
      <c r="I25" s="29" t="n">
        <v>0</v>
      </c>
    </row>
    <row r="27" customFormat="false" ht="15" hidden="false" customHeight="false" outlineLevel="0" collapsed="false">
      <c r="A27" s="33" t="s">
        <v>45</v>
      </c>
      <c r="B27" s="33"/>
      <c r="C27" s="34" t="n">
        <f aca="false">SUM('Stavební rozpočet'!AJ12:AJ186)</f>
        <v>0</v>
      </c>
    </row>
    <row r="28" customFormat="false" ht="15" hidden="false" customHeight="false" outlineLevel="0" collapsed="false">
      <c r="A28" s="35" t="s">
        <v>46</v>
      </c>
      <c r="B28" s="35"/>
      <c r="C28" s="36" t="n">
        <f aca="false">SUM('Stavební rozpočet'!AK12:AK186)</f>
        <v>0</v>
      </c>
      <c r="D28" s="37" t="s">
        <v>47</v>
      </c>
      <c r="E28" s="37"/>
      <c r="F28" s="34" t="n">
        <f aca="false">ROUND(C28*(12/100),2)</f>
        <v>0</v>
      </c>
      <c r="G28" s="37" t="s">
        <v>48</v>
      </c>
      <c r="H28" s="37"/>
      <c r="I28" s="34" t="n">
        <f aca="false">SUM(C27:C29)</f>
        <v>0</v>
      </c>
    </row>
    <row r="29" customFormat="false" ht="15" hidden="false" customHeight="false" outlineLevel="0" collapsed="false">
      <c r="A29" s="35" t="s">
        <v>49</v>
      </c>
      <c r="B29" s="35"/>
      <c r="C29" s="36" t="n">
        <f aca="false">SUM('Stavební rozpočet'!AL12:AL186)+(F22+I22+F23+I23+I24+I25)</f>
        <v>0</v>
      </c>
      <c r="D29" s="38" t="s">
        <v>50</v>
      </c>
      <c r="E29" s="38"/>
      <c r="F29" s="36" t="n">
        <f aca="false">ROUND(C29*(21/100),2)</f>
        <v>0</v>
      </c>
      <c r="G29" s="38" t="s">
        <v>51</v>
      </c>
      <c r="H29" s="38"/>
      <c r="I29" s="36" t="n">
        <f aca="false">SUM(F28:F29)+I28</f>
        <v>0</v>
      </c>
    </row>
    <row r="31" customFormat="false" ht="15" hidden="false" customHeight="false" outlineLevel="0" collapsed="false">
      <c r="A31" s="39" t="s">
        <v>52</v>
      </c>
      <c r="B31" s="39"/>
      <c r="C31" s="39"/>
      <c r="D31" s="40" t="s">
        <v>53</v>
      </c>
      <c r="E31" s="40"/>
      <c r="F31" s="40"/>
      <c r="G31" s="40" t="s">
        <v>54</v>
      </c>
      <c r="H31" s="40"/>
      <c r="I31" s="40"/>
    </row>
    <row r="32" customFormat="false" ht="15" hidden="false" customHeight="false" outlineLevel="0" collapsed="false">
      <c r="A32" s="41"/>
      <c r="B32" s="41"/>
      <c r="C32" s="41"/>
      <c r="D32" s="42"/>
      <c r="E32" s="42"/>
      <c r="F32" s="42"/>
      <c r="G32" s="42"/>
      <c r="H32" s="42"/>
      <c r="I32" s="42"/>
    </row>
    <row r="33" customFormat="false" ht="15" hidden="false" customHeight="false" outlineLevel="0" collapsed="false">
      <c r="A33" s="41"/>
      <c r="B33" s="41"/>
      <c r="C33" s="41"/>
      <c r="D33" s="42"/>
      <c r="E33" s="42"/>
      <c r="F33" s="42"/>
      <c r="G33" s="42"/>
      <c r="H33" s="42"/>
      <c r="I33" s="42"/>
    </row>
    <row r="34" customFormat="false" ht="15" hidden="false" customHeight="false" outlineLevel="0" collapsed="false">
      <c r="A34" s="41"/>
      <c r="B34" s="41"/>
      <c r="C34" s="41"/>
      <c r="D34" s="42"/>
      <c r="E34" s="42"/>
      <c r="F34" s="42"/>
      <c r="G34" s="42"/>
      <c r="H34" s="42"/>
      <c r="I34" s="42"/>
    </row>
    <row r="35" customFormat="false" ht="15" hidden="false" customHeight="false" outlineLevel="0" collapsed="false">
      <c r="A35" s="43" t="s">
        <v>55</v>
      </c>
      <c r="B35" s="43"/>
      <c r="C35" s="43"/>
      <c r="D35" s="44" t="s">
        <v>55</v>
      </c>
      <c r="E35" s="44"/>
      <c r="F35" s="44"/>
      <c r="G35" s="44" t="s">
        <v>55</v>
      </c>
      <c r="H35" s="44"/>
      <c r="I35" s="44"/>
    </row>
    <row r="36" customFormat="false" ht="15" hidden="false" customHeight="false" outlineLevel="0" collapsed="false">
      <c r="A36" s="45" t="s">
        <v>56</v>
      </c>
    </row>
    <row r="37" customFormat="false" ht="12.75" hidden="false" customHeight="true" outlineLevel="0" collapsed="false">
      <c r="A37" s="8"/>
      <c r="B37" s="8"/>
      <c r="C37" s="8"/>
      <c r="D37" s="8"/>
      <c r="E37" s="8"/>
      <c r="F37" s="8"/>
      <c r="G37" s="8"/>
      <c r="H37" s="8"/>
      <c r="I37" s="8"/>
    </row>
  </sheetData>
  <mergeCells count="83"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6:I7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10:I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8:B28"/>
    <mergeCell ref="D28:E28"/>
    <mergeCell ref="G28:H28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  <mergeCell ref="A37:I37"/>
  </mergeCells>
  <printOptions headings="false" gridLines="false" gridLinesSet="true" horizontalCentered="false" verticalCentered="false"/>
  <pageMargins left="0.39375" right="0.39375" top="0.590972222222222" bottom="0.590972222222222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W1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1" topLeftCell="A12" activePane="bottomLeft" state="frozen"/>
      <selection pane="topLeft" activeCell="A1" activeCellId="0" sqref="A1"/>
      <selection pane="bottomLeft" activeCell="A189" activeCellId="0" sqref="A189"/>
    </sheetView>
  </sheetViews>
  <sheetFormatPr defaultRowHeight="15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7.86"/>
    <col collapsed="false" customWidth="true" hidden="false" outlineLevel="0" max="3" min="3" style="1" width="42.86"/>
    <col collapsed="false" customWidth="true" hidden="false" outlineLevel="0" max="4" min="4" style="1" width="35.71"/>
    <col collapsed="false" customWidth="true" hidden="false" outlineLevel="0" max="5" min="5" style="1" width="7.99"/>
    <col collapsed="false" customWidth="true" hidden="false" outlineLevel="0" max="6" min="6" style="1" width="12.86"/>
    <col collapsed="false" customWidth="true" hidden="false" outlineLevel="0" max="7" min="7" style="1" width="11.99"/>
    <col collapsed="false" customWidth="true" hidden="false" outlineLevel="0" max="10" min="8" style="1" width="15.71"/>
    <col collapsed="false" customWidth="true" hidden="false" outlineLevel="0" max="11" min="11" style="1" width="14.7"/>
    <col collapsed="false" customWidth="true" hidden="false" outlineLevel="0" max="24" min="12" style="0" width="12.14"/>
    <col collapsed="false" customWidth="true" hidden="true" outlineLevel="0" max="75" min="25" style="1" width="12.14"/>
    <col collapsed="false" customWidth="true" hidden="false" outlineLevel="0" max="1025" min="76" style="0" width="12.14"/>
  </cols>
  <sheetData>
    <row r="1" customFormat="false" ht="54.75" hidden="false" customHeight="true" outlineLevel="0" collapsed="false">
      <c r="A1" s="46" t="s">
        <v>57</v>
      </c>
      <c r="B1" s="46"/>
      <c r="C1" s="46"/>
      <c r="D1" s="46"/>
      <c r="E1" s="46"/>
      <c r="F1" s="46"/>
      <c r="G1" s="46"/>
      <c r="H1" s="46"/>
      <c r="I1" s="46"/>
      <c r="J1" s="46"/>
      <c r="K1" s="46"/>
      <c r="AS1" s="47" t="n">
        <f aca="false">SUM(AJ1:AJ2)</f>
        <v>0</v>
      </c>
      <c r="AT1" s="47" t="n">
        <f aca="false">SUM(AK1:AK2)</f>
        <v>0</v>
      </c>
      <c r="AU1" s="47" t="n">
        <f aca="false">SUM(AL1:AL2)</f>
        <v>0</v>
      </c>
    </row>
    <row r="2" customFormat="false" ht="15" hidden="false" customHeight="true" outlineLevel="0" collapsed="false">
      <c r="A2" s="3" t="s">
        <v>1</v>
      </c>
      <c r="B2" s="3"/>
      <c r="C2" s="4" t="s">
        <v>58</v>
      </c>
      <c r="D2" s="4"/>
      <c r="E2" s="48" t="s">
        <v>59</v>
      </c>
      <c r="F2" s="48"/>
      <c r="G2" s="48" t="s">
        <v>60</v>
      </c>
      <c r="H2" s="5" t="s">
        <v>2</v>
      </c>
      <c r="I2" s="6" t="s">
        <v>61</v>
      </c>
      <c r="J2" s="6"/>
      <c r="K2" s="6"/>
    </row>
    <row r="3" customFormat="false" ht="15" hidden="false" customHeight="false" outlineLevel="0" collapsed="false">
      <c r="A3" s="3"/>
      <c r="B3" s="3"/>
      <c r="C3" s="4"/>
      <c r="D3" s="4"/>
      <c r="E3" s="48"/>
      <c r="F3" s="48"/>
      <c r="G3" s="48"/>
      <c r="H3" s="48"/>
      <c r="I3" s="48"/>
      <c r="J3" s="6"/>
      <c r="K3" s="6"/>
    </row>
    <row r="4" customFormat="false" ht="15" hidden="false" customHeight="true" outlineLevel="0" collapsed="false">
      <c r="A4" s="7" t="s">
        <v>4</v>
      </c>
      <c r="B4" s="7"/>
      <c r="C4" s="8" t="s">
        <v>62</v>
      </c>
      <c r="D4" s="8"/>
      <c r="E4" s="10" t="s">
        <v>8</v>
      </c>
      <c r="F4" s="10"/>
      <c r="G4" s="10" t="s">
        <v>60</v>
      </c>
      <c r="H4" s="8" t="s">
        <v>5</v>
      </c>
      <c r="I4" s="9" t="s">
        <v>61</v>
      </c>
      <c r="J4" s="9"/>
      <c r="K4" s="9"/>
    </row>
    <row r="5" customFormat="false" ht="15" hidden="false" customHeight="false" outlineLevel="0" collapsed="false">
      <c r="A5" s="7"/>
      <c r="B5" s="7"/>
      <c r="C5" s="8"/>
      <c r="D5" s="8"/>
      <c r="E5" s="10"/>
      <c r="F5" s="10"/>
      <c r="G5" s="10"/>
      <c r="H5" s="10"/>
      <c r="I5" s="10"/>
      <c r="J5" s="9"/>
      <c r="K5" s="9"/>
    </row>
    <row r="6" customFormat="false" ht="15" hidden="false" customHeight="true" outlineLevel="0" collapsed="false">
      <c r="A6" s="7" t="s">
        <v>6</v>
      </c>
      <c r="B6" s="7"/>
      <c r="C6" s="8" t="s">
        <v>63</v>
      </c>
      <c r="D6" s="8"/>
      <c r="E6" s="10" t="s">
        <v>9</v>
      </c>
      <c r="F6" s="10"/>
      <c r="G6" s="10" t="s">
        <v>60</v>
      </c>
      <c r="H6" s="8" t="s">
        <v>7</v>
      </c>
      <c r="I6" s="9" t="s">
        <v>61</v>
      </c>
      <c r="J6" s="9"/>
      <c r="K6" s="9"/>
    </row>
    <row r="7" customFormat="false" ht="15" hidden="false" customHeight="false" outlineLevel="0" collapsed="false">
      <c r="A7" s="7"/>
      <c r="B7" s="7"/>
      <c r="C7" s="8"/>
      <c r="D7" s="8"/>
      <c r="E7" s="10"/>
      <c r="F7" s="10"/>
      <c r="G7" s="10"/>
      <c r="H7" s="10"/>
      <c r="I7" s="10"/>
      <c r="J7" s="9"/>
      <c r="K7" s="9"/>
    </row>
    <row r="8" customFormat="false" ht="15" hidden="false" customHeight="true" outlineLevel="0" collapsed="false">
      <c r="A8" s="7" t="s">
        <v>11</v>
      </c>
      <c r="B8" s="7"/>
      <c r="C8" s="8" t="s">
        <v>60</v>
      </c>
      <c r="D8" s="8"/>
      <c r="E8" s="10" t="s">
        <v>64</v>
      </c>
      <c r="F8" s="10"/>
      <c r="G8" s="10" t="s">
        <v>65</v>
      </c>
      <c r="H8" s="8" t="s">
        <v>12</v>
      </c>
      <c r="I8" s="49" t="s">
        <v>66</v>
      </c>
      <c r="J8" s="49"/>
      <c r="K8" s="49"/>
    </row>
    <row r="9" customFormat="false" ht="15" hidden="false" customHeight="false" outlineLevel="0" collapsed="false">
      <c r="A9" s="7"/>
      <c r="B9" s="7"/>
      <c r="C9" s="8"/>
      <c r="D9" s="8"/>
      <c r="E9" s="10"/>
      <c r="F9" s="10"/>
      <c r="G9" s="10"/>
      <c r="H9" s="10"/>
      <c r="I9" s="10"/>
      <c r="J9" s="49"/>
      <c r="K9" s="49"/>
    </row>
    <row r="10" customFormat="false" ht="15" hidden="false" customHeight="false" outlineLevel="0" collapsed="false">
      <c r="A10" s="50" t="s">
        <v>67</v>
      </c>
      <c r="B10" s="51" t="s">
        <v>68</v>
      </c>
      <c r="C10" s="51" t="s">
        <v>69</v>
      </c>
      <c r="D10" s="51"/>
      <c r="E10" s="51" t="s">
        <v>70</v>
      </c>
      <c r="F10" s="52" t="s">
        <v>71</v>
      </c>
      <c r="G10" s="53" t="s">
        <v>72</v>
      </c>
      <c r="H10" s="54" t="s">
        <v>73</v>
      </c>
      <c r="I10" s="54"/>
      <c r="J10" s="54"/>
      <c r="K10" s="52" t="s">
        <v>74</v>
      </c>
      <c r="BK10" s="55" t="s">
        <v>75</v>
      </c>
      <c r="BL10" s="56" t="s">
        <v>76</v>
      </c>
      <c r="BW10" s="56" t="s">
        <v>77</v>
      </c>
    </row>
    <row r="11" customFormat="false" ht="15" hidden="false" customHeight="false" outlineLevel="0" collapsed="false">
      <c r="A11" s="57" t="s">
        <v>60</v>
      </c>
      <c r="B11" s="58" t="s">
        <v>60</v>
      </c>
      <c r="C11" s="59" t="s">
        <v>78</v>
      </c>
      <c r="D11" s="59"/>
      <c r="E11" s="58" t="s">
        <v>60</v>
      </c>
      <c r="F11" s="58" t="s">
        <v>60</v>
      </c>
      <c r="G11" s="60" t="s">
        <v>79</v>
      </c>
      <c r="H11" s="61" t="s">
        <v>80</v>
      </c>
      <c r="I11" s="62" t="s">
        <v>25</v>
      </c>
      <c r="J11" s="63" t="s">
        <v>81</v>
      </c>
      <c r="K11" s="62" t="s">
        <v>82</v>
      </c>
      <c r="Z11" s="55" t="s">
        <v>83</v>
      </c>
      <c r="AA11" s="55" t="s">
        <v>84</v>
      </c>
      <c r="AB11" s="55" t="s">
        <v>85</v>
      </c>
      <c r="AC11" s="55" t="s">
        <v>86</v>
      </c>
      <c r="AD11" s="55" t="s">
        <v>87</v>
      </c>
      <c r="AE11" s="55" t="s">
        <v>88</v>
      </c>
      <c r="AF11" s="55" t="s">
        <v>89</v>
      </c>
      <c r="AG11" s="55" t="s">
        <v>90</v>
      </c>
      <c r="AH11" s="55" t="s">
        <v>91</v>
      </c>
      <c r="BH11" s="55" t="s">
        <v>92</v>
      </c>
      <c r="BI11" s="55" t="s">
        <v>93</v>
      </c>
      <c r="BJ11" s="55" t="s">
        <v>94</v>
      </c>
    </row>
    <row r="12" customFormat="false" ht="15" hidden="false" customHeight="true" outlineLevel="0" collapsed="false">
      <c r="A12" s="64"/>
      <c r="B12" s="65" t="s">
        <v>95</v>
      </c>
      <c r="C12" s="66" t="s">
        <v>96</v>
      </c>
      <c r="D12" s="66"/>
      <c r="E12" s="67" t="s">
        <v>60</v>
      </c>
      <c r="F12" s="67" t="s">
        <v>60</v>
      </c>
      <c r="G12" s="67" t="s">
        <v>60</v>
      </c>
      <c r="H12" s="47" t="n">
        <f aca="false">SUM(H13:H13)</f>
        <v>0</v>
      </c>
      <c r="I12" s="47" t="n">
        <f aca="false">SUM(I13:I13)</f>
        <v>0</v>
      </c>
      <c r="J12" s="47" t="n">
        <f aca="false">SUM(J13:J13)</f>
        <v>0</v>
      </c>
      <c r="K12" s="68"/>
      <c r="AI12" s="55"/>
      <c r="AS12" s="47" t="n">
        <f aca="false">SUM(AJ13:AJ13)</f>
        <v>0</v>
      </c>
      <c r="AT12" s="47" t="n">
        <f aca="false">SUM(AK13:AK13)</f>
        <v>0</v>
      </c>
      <c r="AU12" s="47" t="n">
        <f aca="false">SUM(AL13:AL13)</f>
        <v>0</v>
      </c>
    </row>
    <row r="13" customFormat="false" ht="13.5" hidden="false" customHeight="true" outlineLevel="0" collapsed="false">
      <c r="A13" s="69" t="s">
        <v>97</v>
      </c>
      <c r="B13" s="10" t="s">
        <v>98</v>
      </c>
      <c r="C13" s="8" t="s">
        <v>99</v>
      </c>
      <c r="D13" s="8"/>
      <c r="E13" s="10" t="s">
        <v>100</v>
      </c>
      <c r="F13" s="70" t="n">
        <v>1</v>
      </c>
      <c r="G13" s="70" t="n">
        <v>0</v>
      </c>
      <c r="H13" s="70" t="n">
        <f aca="false">F13*AO13</f>
        <v>0</v>
      </c>
      <c r="I13" s="70" t="n">
        <f aca="false">F13*AP13</f>
        <v>0</v>
      </c>
      <c r="J13" s="70" t="n">
        <f aca="false">F13*G13</f>
        <v>0</v>
      </c>
      <c r="K13" s="71"/>
      <c r="Z13" s="70" t="n">
        <f aca="false">IF(AQ13="5",BJ13,0)</f>
        <v>0</v>
      </c>
      <c r="AB13" s="70" t="n">
        <f aca="false">IF(AQ13="1",BH13,0)</f>
        <v>0</v>
      </c>
      <c r="AC13" s="70" t="n">
        <f aca="false">IF(AQ13="1",BI13,0)</f>
        <v>0</v>
      </c>
      <c r="AD13" s="70" t="n">
        <f aca="false">IF(AQ13="7",BH13,0)</f>
        <v>0</v>
      </c>
      <c r="AE13" s="70" t="n">
        <f aca="false">IF(AQ13="7",BI13,0)</f>
        <v>0</v>
      </c>
      <c r="AF13" s="70" t="n">
        <f aca="false">IF(AQ13="2",BH13,0)</f>
        <v>0</v>
      </c>
      <c r="AG13" s="70" t="n">
        <f aca="false">IF(AQ13="2",BI13,0)</f>
        <v>0</v>
      </c>
      <c r="AH13" s="70" t="n">
        <f aca="false">IF(AQ13="0",BJ13,0)</f>
        <v>0</v>
      </c>
      <c r="AI13" s="55"/>
      <c r="AJ13" s="70" t="n">
        <f aca="false">IF(AN13=0,J13,0)</f>
        <v>0</v>
      </c>
      <c r="AK13" s="70" t="n">
        <f aca="false">IF(AN13=12,J13,0)</f>
        <v>0</v>
      </c>
      <c r="AL13" s="70" t="n">
        <f aca="false">IF(AN13=21,J13,0)</f>
        <v>0</v>
      </c>
      <c r="AN13" s="70" t="n">
        <v>21</v>
      </c>
      <c r="AO13" s="70" t="n">
        <f aca="false">G13*0</f>
        <v>0</v>
      </c>
      <c r="AP13" s="70" t="n">
        <f aca="false">G13*(1-0)</f>
        <v>0</v>
      </c>
      <c r="AQ13" s="72" t="s">
        <v>97</v>
      </c>
      <c r="AV13" s="70" t="n">
        <f aca="false">AW13+AX13</f>
        <v>0</v>
      </c>
      <c r="AW13" s="70" t="n">
        <f aca="false">F13*AO13</f>
        <v>0</v>
      </c>
      <c r="AX13" s="70" t="n">
        <f aca="false">F13*AP13</f>
        <v>0</v>
      </c>
      <c r="AY13" s="72" t="s">
        <v>101</v>
      </c>
      <c r="AZ13" s="72" t="s">
        <v>101</v>
      </c>
      <c r="BA13" s="55" t="s">
        <v>102</v>
      </c>
      <c r="BC13" s="70" t="n">
        <f aca="false">AW13+AX13</f>
        <v>0</v>
      </c>
      <c r="BD13" s="70" t="n">
        <f aca="false">G13/(100-BE13)*100</f>
        <v>0</v>
      </c>
      <c r="BE13" s="70" t="n">
        <v>0</v>
      </c>
      <c r="BF13" s="70" t="n">
        <f aca="false">13</f>
        <v>13</v>
      </c>
      <c r="BH13" s="70" t="n">
        <f aca="false">F13*AO13</f>
        <v>0</v>
      </c>
      <c r="BI13" s="70" t="n">
        <f aca="false">F13*AP13</f>
        <v>0</v>
      </c>
      <c r="BJ13" s="70" t="n">
        <f aca="false">F13*G13</f>
        <v>0</v>
      </c>
      <c r="BK13" s="70"/>
      <c r="BL13" s="70" t="n">
        <v>0</v>
      </c>
      <c r="BW13" s="70" t="n">
        <v>21</v>
      </c>
    </row>
    <row r="14" customFormat="false" ht="15" hidden="false" customHeight="true" outlineLevel="0" collapsed="false">
      <c r="A14" s="64"/>
      <c r="B14" s="65" t="s">
        <v>103</v>
      </c>
      <c r="C14" s="66" t="s">
        <v>104</v>
      </c>
      <c r="D14" s="66"/>
      <c r="E14" s="67" t="s">
        <v>60</v>
      </c>
      <c r="F14" s="67" t="s">
        <v>60</v>
      </c>
      <c r="G14" s="67" t="s">
        <v>60</v>
      </c>
      <c r="H14" s="47" t="n">
        <f aca="false">SUM(H15:H15)</f>
        <v>0</v>
      </c>
      <c r="I14" s="47" t="n">
        <f aca="false">SUM(I15:I15)</f>
        <v>0</v>
      </c>
      <c r="J14" s="47" t="n">
        <f aca="false">SUM(J15:J15)</f>
        <v>0</v>
      </c>
      <c r="K14" s="68"/>
      <c r="AI14" s="55"/>
      <c r="AS14" s="47" t="n">
        <f aca="false">SUM(AJ15:AJ15)</f>
        <v>0</v>
      </c>
      <c r="AT14" s="47" t="n">
        <f aca="false">SUM(AK15:AK15)</f>
        <v>0</v>
      </c>
      <c r="AU14" s="47" t="n">
        <f aca="false">SUM(AL15:AL15)</f>
        <v>0</v>
      </c>
    </row>
    <row r="15" customFormat="false" ht="13.5" hidden="false" customHeight="true" outlineLevel="0" collapsed="false">
      <c r="A15" s="69" t="s">
        <v>105</v>
      </c>
      <c r="B15" s="10" t="s">
        <v>106</v>
      </c>
      <c r="C15" s="8" t="s">
        <v>107</v>
      </c>
      <c r="D15" s="8"/>
      <c r="E15" s="10" t="s">
        <v>108</v>
      </c>
      <c r="F15" s="70" t="n">
        <v>2</v>
      </c>
      <c r="G15" s="70" t="n">
        <v>0</v>
      </c>
      <c r="H15" s="70" t="n">
        <f aca="false">F15*AO15</f>
        <v>0</v>
      </c>
      <c r="I15" s="70" t="n">
        <f aca="false">F15*AP15</f>
        <v>0</v>
      </c>
      <c r="J15" s="70" t="n">
        <f aca="false">F15*G15</f>
        <v>0</v>
      </c>
      <c r="K15" s="71" t="s">
        <v>109</v>
      </c>
      <c r="Z15" s="70" t="n">
        <f aca="false">IF(AQ15="5",BJ15,0)</f>
        <v>0</v>
      </c>
      <c r="AB15" s="70" t="n">
        <f aca="false">IF(AQ15="1",BH15,0)</f>
        <v>0</v>
      </c>
      <c r="AC15" s="70" t="n">
        <f aca="false">IF(AQ15="1",BI15,0)</f>
        <v>0</v>
      </c>
      <c r="AD15" s="70" t="n">
        <f aca="false">IF(AQ15="7",BH15,0)</f>
        <v>0</v>
      </c>
      <c r="AE15" s="70" t="n">
        <f aca="false">IF(AQ15="7",BI15,0)</f>
        <v>0</v>
      </c>
      <c r="AF15" s="70" t="n">
        <f aca="false">IF(AQ15="2",BH15,0)</f>
        <v>0</v>
      </c>
      <c r="AG15" s="70" t="n">
        <f aca="false">IF(AQ15="2",BI15,0)</f>
        <v>0</v>
      </c>
      <c r="AH15" s="70" t="n">
        <f aca="false">IF(AQ15="0",BJ15,0)</f>
        <v>0</v>
      </c>
      <c r="AI15" s="55"/>
      <c r="AJ15" s="70" t="n">
        <f aca="false">IF(AN15=0,J15,0)</f>
        <v>0</v>
      </c>
      <c r="AK15" s="70" t="n">
        <f aca="false">IF(AN15=12,J15,0)</f>
        <v>0</v>
      </c>
      <c r="AL15" s="70" t="n">
        <f aca="false">IF(AN15=21,J15,0)</f>
        <v>0</v>
      </c>
      <c r="AN15" s="70" t="n">
        <v>21</v>
      </c>
      <c r="AO15" s="70" t="n">
        <f aca="false">G15*0.724195804</f>
        <v>0</v>
      </c>
      <c r="AP15" s="70" t="n">
        <f aca="false">G15*(1-0.724195804)</f>
        <v>0</v>
      </c>
      <c r="AQ15" s="72" t="s">
        <v>110</v>
      </c>
      <c r="AV15" s="70" t="n">
        <f aca="false">AW15+AX15</f>
        <v>0</v>
      </c>
      <c r="AW15" s="70" t="n">
        <f aca="false">F15*AO15</f>
        <v>0</v>
      </c>
      <c r="AX15" s="70" t="n">
        <f aca="false">F15*AP15</f>
        <v>0</v>
      </c>
      <c r="AY15" s="72" t="s">
        <v>111</v>
      </c>
      <c r="AZ15" s="72" t="s">
        <v>112</v>
      </c>
      <c r="BA15" s="55" t="s">
        <v>102</v>
      </c>
      <c r="BC15" s="70" t="n">
        <f aca="false">AW15+AX15</f>
        <v>0</v>
      </c>
      <c r="BD15" s="70" t="n">
        <f aca="false">G15/(100-BE15)*100</f>
        <v>0</v>
      </c>
      <c r="BE15" s="70" t="n">
        <v>0</v>
      </c>
      <c r="BF15" s="70" t="n">
        <f aca="false">15</f>
        <v>15</v>
      </c>
      <c r="BH15" s="70" t="n">
        <f aca="false">F15*AO15</f>
        <v>0</v>
      </c>
      <c r="BI15" s="70" t="n">
        <f aca="false">F15*AP15</f>
        <v>0</v>
      </c>
      <c r="BJ15" s="70" t="n">
        <f aca="false">F15*G15</f>
        <v>0</v>
      </c>
      <c r="BK15" s="70"/>
      <c r="BL15" s="70" t="n">
        <v>722</v>
      </c>
      <c r="BW15" s="70" t="n">
        <v>21</v>
      </c>
    </row>
    <row r="16" customFormat="false" ht="15" hidden="false" customHeight="true" outlineLevel="0" collapsed="false">
      <c r="A16" s="64"/>
      <c r="B16" s="65" t="s">
        <v>113</v>
      </c>
      <c r="C16" s="66" t="s">
        <v>114</v>
      </c>
      <c r="D16" s="66"/>
      <c r="E16" s="67" t="s">
        <v>60</v>
      </c>
      <c r="F16" s="67" t="s">
        <v>60</v>
      </c>
      <c r="G16" s="67" t="s">
        <v>60</v>
      </c>
      <c r="H16" s="47" t="n">
        <f aca="false">SUM(H17:H23)</f>
        <v>0</v>
      </c>
      <c r="I16" s="47" t="n">
        <f aca="false">SUM(I17:I23)</f>
        <v>0</v>
      </c>
      <c r="J16" s="47" t="n">
        <f aca="false">SUM(J17:J23)</f>
        <v>0</v>
      </c>
      <c r="K16" s="68"/>
      <c r="AI16" s="55"/>
      <c r="AS16" s="47" t="n">
        <f aca="false">SUM(AJ17:AJ23)</f>
        <v>0</v>
      </c>
      <c r="AT16" s="47" t="n">
        <f aca="false">SUM(AK17:AK23)</f>
        <v>0</v>
      </c>
      <c r="AU16" s="47" t="n">
        <f aca="false">SUM(AL17:AL23)</f>
        <v>0</v>
      </c>
    </row>
    <row r="17" customFormat="false" ht="13.5" hidden="false" customHeight="true" outlineLevel="0" collapsed="false">
      <c r="A17" s="69" t="s">
        <v>115</v>
      </c>
      <c r="B17" s="10" t="s">
        <v>116</v>
      </c>
      <c r="C17" s="8" t="s">
        <v>117</v>
      </c>
      <c r="D17" s="8"/>
      <c r="E17" s="10" t="s">
        <v>118</v>
      </c>
      <c r="F17" s="70" t="n">
        <v>1</v>
      </c>
      <c r="G17" s="70" t="n">
        <v>0</v>
      </c>
      <c r="H17" s="70" t="n">
        <f aca="false">F17*AO17</f>
        <v>0</v>
      </c>
      <c r="I17" s="70" t="n">
        <f aca="false">F17*AP17</f>
        <v>0</v>
      </c>
      <c r="J17" s="70" t="n">
        <f aca="false">F17*G17</f>
        <v>0</v>
      </c>
      <c r="K17" s="71" t="s">
        <v>109</v>
      </c>
      <c r="Z17" s="70" t="n">
        <f aca="false">IF(AQ17="5",BJ17,0)</f>
        <v>0</v>
      </c>
      <c r="AB17" s="70" t="n">
        <f aca="false">IF(AQ17="1",BH17,0)</f>
        <v>0</v>
      </c>
      <c r="AC17" s="70" t="n">
        <f aca="false">IF(AQ17="1",BI17,0)</f>
        <v>0</v>
      </c>
      <c r="AD17" s="70" t="n">
        <f aca="false">IF(AQ17="7",BH17,0)</f>
        <v>0</v>
      </c>
      <c r="AE17" s="70" t="n">
        <f aca="false">IF(AQ17="7",BI17,0)</f>
        <v>0</v>
      </c>
      <c r="AF17" s="70" t="n">
        <f aca="false">IF(AQ17="2",BH17,0)</f>
        <v>0</v>
      </c>
      <c r="AG17" s="70" t="n">
        <f aca="false">IF(AQ17="2",BI17,0)</f>
        <v>0</v>
      </c>
      <c r="AH17" s="70" t="n">
        <f aca="false">IF(AQ17="0",BJ17,0)</f>
        <v>0</v>
      </c>
      <c r="AI17" s="55"/>
      <c r="AJ17" s="70" t="n">
        <f aca="false">IF(AN17=0,J17,0)</f>
        <v>0</v>
      </c>
      <c r="AK17" s="70" t="n">
        <f aca="false">IF(AN17=12,J17,0)</f>
        <v>0</v>
      </c>
      <c r="AL17" s="70" t="n">
        <f aca="false">IF(AN17=21,J17,0)</f>
        <v>0</v>
      </c>
      <c r="AN17" s="70" t="n">
        <v>21</v>
      </c>
      <c r="AO17" s="70" t="n">
        <f aca="false">G17*0.033725029</f>
        <v>0</v>
      </c>
      <c r="AP17" s="70" t="n">
        <f aca="false">G17*(1-0.033725029)</f>
        <v>0</v>
      </c>
      <c r="AQ17" s="72" t="s">
        <v>97</v>
      </c>
      <c r="AV17" s="70" t="n">
        <f aca="false">AW17+AX17</f>
        <v>0</v>
      </c>
      <c r="AW17" s="70" t="n">
        <f aca="false">F17*AO17</f>
        <v>0</v>
      </c>
      <c r="AX17" s="70" t="n">
        <f aca="false">F17*AP17</f>
        <v>0</v>
      </c>
      <c r="AY17" s="72" t="s">
        <v>119</v>
      </c>
      <c r="AZ17" s="72" t="s">
        <v>120</v>
      </c>
      <c r="BA17" s="55" t="s">
        <v>102</v>
      </c>
      <c r="BC17" s="70" t="n">
        <f aca="false">AW17+AX17</f>
        <v>0</v>
      </c>
      <c r="BD17" s="70" t="n">
        <f aca="false">G17/(100-BE17)*100</f>
        <v>0</v>
      </c>
      <c r="BE17" s="70" t="n">
        <v>0</v>
      </c>
      <c r="BF17" s="70" t="n">
        <f aca="false">17</f>
        <v>17</v>
      </c>
      <c r="BH17" s="70" t="n">
        <f aca="false">F17*AO17</f>
        <v>0</v>
      </c>
      <c r="BI17" s="70" t="n">
        <f aca="false">F17*AP17</f>
        <v>0</v>
      </c>
      <c r="BJ17" s="70" t="n">
        <f aca="false">F17*G17</f>
        <v>0</v>
      </c>
      <c r="BK17" s="70"/>
      <c r="BL17" s="70" t="n">
        <v>97</v>
      </c>
      <c r="BW17" s="70" t="n">
        <v>21</v>
      </c>
    </row>
    <row r="18" customFormat="false" ht="13.5" hidden="false" customHeight="true" outlineLevel="0" collapsed="false">
      <c r="A18" s="73"/>
      <c r="B18" s="74" t="s">
        <v>121</v>
      </c>
      <c r="C18" s="75" t="s">
        <v>122</v>
      </c>
      <c r="D18" s="75"/>
      <c r="E18" s="75"/>
      <c r="F18" s="75"/>
      <c r="G18" s="75"/>
      <c r="H18" s="75"/>
      <c r="I18" s="75"/>
      <c r="J18" s="75"/>
      <c r="K18" s="75"/>
    </row>
    <row r="19" customFormat="false" ht="13.5" hidden="false" customHeight="true" outlineLevel="0" collapsed="false">
      <c r="A19" s="69" t="s">
        <v>123</v>
      </c>
      <c r="B19" s="10" t="s">
        <v>124</v>
      </c>
      <c r="C19" s="8" t="s">
        <v>125</v>
      </c>
      <c r="D19" s="8"/>
      <c r="E19" s="10" t="s">
        <v>118</v>
      </c>
      <c r="F19" s="70" t="n">
        <v>15</v>
      </c>
      <c r="G19" s="70" t="n">
        <v>0</v>
      </c>
      <c r="H19" s="70" t="n">
        <f aca="false">F19*AO19</f>
        <v>0</v>
      </c>
      <c r="I19" s="70" t="n">
        <f aca="false">F19*AP19</f>
        <v>0</v>
      </c>
      <c r="J19" s="70" t="n">
        <f aca="false">F19*G19</f>
        <v>0</v>
      </c>
      <c r="K19" s="71" t="s">
        <v>109</v>
      </c>
      <c r="Z19" s="70" t="n">
        <f aca="false">IF(AQ19="5",BJ19,0)</f>
        <v>0</v>
      </c>
      <c r="AB19" s="70" t="n">
        <f aca="false">IF(AQ19="1",BH19,0)</f>
        <v>0</v>
      </c>
      <c r="AC19" s="70" t="n">
        <f aca="false">IF(AQ19="1",BI19,0)</f>
        <v>0</v>
      </c>
      <c r="AD19" s="70" t="n">
        <f aca="false">IF(AQ19="7",BH19,0)</f>
        <v>0</v>
      </c>
      <c r="AE19" s="70" t="n">
        <f aca="false">IF(AQ19="7",BI19,0)</f>
        <v>0</v>
      </c>
      <c r="AF19" s="70" t="n">
        <f aca="false">IF(AQ19="2",BH19,0)</f>
        <v>0</v>
      </c>
      <c r="AG19" s="70" t="n">
        <f aca="false">IF(AQ19="2",BI19,0)</f>
        <v>0</v>
      </c>
      <c r="AH19" s="70" t="n">
        <f aca="false">IF(AQ19="0",BJ19,0)</f>
        <v>0</v>
      </c>
      <c r="AI19" s="55"/>
      <c r="AJ19" s="70" t="n">
        <f aca="false">IF(AN19=0,J19,0)</f>
        <v>0</v>
      </c>
      <c r="AK19" s="70" t="n">
        <f aca="false">IF(AN19=12,J19,0)</f>
        <v>0</v>
      </c>
      <c r="AL19" s="70" t="n">
        <f aca="false">IF(AN19=21,J19,0)</f>
        <v>0</v>
      </c>
      <c r="AN19" s="70" t="n">
        <v>21</v>
      </c>
      <c r="AO19" s="70" t="n">
        <f aca="false">G19*0</f>
        <v>0</v>
      </c>
      <c r="AP19" s="70" t="n">
        <f aca="false">G19*(1-0)</f>
        <v>0</v>
      </c>
      <c r="AQ19" s="72" t="s">
        <v>97</v>
      </c>
      <c r="AV19" s="70" t="n">
        <f aca="false">AW19+AX19</f>
        <v>0</v>
      </c>
      <c r="AW19" s="70" t="n">
        <f aca="false">F19*AO19</f>
        <v>0</v>
      </c>
      <c r="AX19" s="70" t="n">
        <f aca="false">F19*AP19</f>
        <v>0</v>
      </c>
      <c r="AY19" s="72" t="s">
        <v>119</v>
      </c>
      <c r="AZ19" s="72" t="s">
        <v>120</v>
      </c>
      <c r="BA19" s="55" t="s">
        <v>102</v>
      </c>
      <c r="BC19" s="70" t="n">
        <f aca="false">AW19+AX19</f>
        <v>0</v>
      </c>
      <c r="BD19" s="70" t="n">
        <f aca="false">G19/(100-BE19)*100</f>
        <v>0</v>
      </c>
      <c r="BE19" s="70" t="n">
        <v>0</v>
      </c>
      <c r="BF19" s="70" t="n">
        <f aca="false">19</f>
        <v>19</v>
      </c>
      <c r="BH19" s="70" t="n">
        <f aca="false">F19*AO19</f>
        <v>0</v>
      </c>
      <c r="BI19" s="70" t="n">
        <f aca="false">F19*AP19</f>
        <v>0</v>
      </c>
      <c r="BJ19" s="70" t="n">
        <f aca="false">F19*G19</f>
        <v>0</v>
      </c>
      <c r="BK19" s="70"/>
      <c r="BL19" s="70" t="n">
        <v>97</v>
      </c>
      <c r="BW19" s="70" t="n">
        <v>21</v>
      </c>
    </row>
    <row r="20" customFormat="false" ht="13.5" hidden="false" customHeight="true" outlineLevel="0" collapsed="false">
      <c r="A20" s="73"/>
      <c r="B20" s="74" t="s">
        <v>121</v>
      </c>
      <c r="C20" s="75" t="s">
        <v>122</v>
      </c>
      <c r="D20" s="75"/>
      <c r="E20" s="75"/>
      <c r="F20" s="75"/>
      <c r="G20" s="75"/>
      <c r="H20" s="75"/>
      <c r="I20" s="75"/>
      <c r="J20" s="75"/>
      <c r="K20" s="75"/>
    </row>
    <row r="21" customFormat="false" ht="13.5" hidden="false" customHeight="true" outlineLevel="0" collapsed="false">
      <c r="A21" s="69" t="s">
        <v>126</v>
      </c>
      <c r="B21" s="10" t="s">
        <v>127</v>
      </c>
      <c r="C21" s="8" t="s">
        <v>128</v>
      </c>
      <c r="D21" s="8"/>
      <c r="E21" s="10" t="s">
        <v>118</v>
      </c>
      <c r="F21" s="70" t="n">
        <v>10</v>
      </c>
      <c r="G21" s="70" t="n">
        <v>0</v>
      </c>
      <c r="H21" s="70" t="n">
        <f aca="false">F21*AO21</f>
        <v>0</v>
      </c>
      <c r="I21" s="70" t="n">
        <f aca="false">F21*AP21</f>
        <v>0</v>
      </c>
      <c r="J21" s="70" t="n">
        <f aca="false">F21*G21</f>
        <v>0</v>
      </c>
      <c r="K21" s="71" t="s">
        <v>109</v>
      </c>
      <c r="Z21" s="70" t="n">
        <f aca="false">IF(AQ21="5",BJ21,0)</f>
        <v>0</v>
      </c>
      <c r="AB21" s="70" t="n">
        <f aca="false">IF(AQ21="1",BH21,0)</f>
        <v>0</v>
      </c>
      <c r="AC21" s="70" t="n">
        <f aca="false">IF(AQ21="1",BI21,0)</f>
        <v>0</v>
      </c>
      <c r="AD21" s="70" t="n">
        <f aca="false">IF(AQ21="7",BH21,0)</f>
        <v>0</v>
      </c>
      <c r="AE21" s="70" t="n">
        <f aca="false">IF(AQ21="7",BI21,0)</f>
        <v>0</v>
      </c>
      <c r="AF21" s="70" t="n">
        <f aca="false">IF(AQ21="2",BH21,0)</f>
        <v>0</v>
      </c>
      <c r="AG21" s="70" t="n">
        <f aca="false">IF(AQ21="2",BI21,0)</f>
        <v>0</v>
      </c>
      <c r="AH21" s="70" t="n">
        <f aca="false">IF(AQ21="0",BJ21,0)</f>
        <v>0</v>
      </c>
      <c r="AI21" s="55"/>
      <c r="AJ21" s="70" t="n">
        <f aca="false">IF(AN21=0,J21,0)</f>
        <v>0</v>
      </c>
      <c r="AK21" s="70" t="n">
        <f aca="false">IF(AN21=12,J21,0)</f>
        <v>0</v>
      </c>
      <c r="AL21" s="70" t="n">
        <f aca="false">IF(AN21=21,J21,0)</f>
        <v>0</v>
      </c>
      <c r="AN21" s="70" t="n">
        <v>21</v>
      </c>
      <c r="AO21" s="70" t="n">
        <f aca="false">G21*0.088318182</f>
        <v>0</v>
      </c>
      <c r="AP21" s="70" t="n">
        <f aca="false">G21*(1-0.088318182)</f>
        <v>0</v>
      </c>
      <c r="AQ21" s="72" t="s">
        <v>97</v>
      </c>
      <c r="AV21" s="70" t="n">
        <f aca="false">AW21+AX21</f>
        <v>0</v>
      </c>
      <c r="AW21" s="70" t="n">
        <f aca="false">F21*AO21</f>
        <v>0</v>
      </c>
      <c r="AX21" s="70" t="n">
        <f aca="false">F21*AP21</f>
        <v>0</v>
      </c>
      <c r="AY21" s="72" t="s">
        <v>119</v>
      </c>
      <c r="AZ21" s="72" t="s">
        <v>120</v>
      </c>
      <c r="BA21" s="55" t="s">
        <v>102</v>
      </c>
      <c r="BC21" s="70" t="n">
        <f aca="false">AW21+AX21</f>
        <v>0</v>
      </c>
      <c r="BD21" s="70" t="n">
        <f aca="false">G21/(100-BE21)*100</f>
        <v>0</v>
      </c>
      <c r="BE21" s="70" t="n">
        <v>0</v>
      </c>
      <c r="BF21" s="70" t="n">
        <f aca="false">21</f>
        <v>21</v>
      </c>
      <c r="BH21" s="70" t="n">
        <f aca="false">F21*AO21</f>
        <v>0</v>
      </c>
      <c r="BI21" s="70" t="n">
        <f aca="false">F21*AP21</f>
        <v>0</v>
      </c>
      <c r="BJ21" s="70" t="n">
        <f aca="false">F21*G21</f>
        <v>0</v>
      </c>
      <c r="BK21" s="70"/>
      <c r="BL21" s="70" t="n">
        <v>97</v>
      </c>
      <c r="BW21" s="70" t="n">
        <v>21</v>
      </c>
    </row>
    <row r="22" customFormat="false" ht="13.5" hidden="false" customHeight="true" outlineLevel="0" collapsed="false">
      <c r="A22" s="73"/>
      <c r="B22" s="74" t="s">
        <v>121</v>
      </c>
      <c r="C22" s="75" t="s">
        <v>122</v>
      </c>
      <c r="D22" s="75"/>
      <c r="E22" s="75"/>
      <c r="F22" s="75"/>
      <c r="G22" s="75"/>
      <c r="H22" s="75"/>
      <c r="I22" s="75"/>
      <c r="J22" s="75"/>
      <c r="K22" s="75"/>
    </row>
    <row r="23" customFormat="false" ht="13.5" hidden="false" customHeight="true" outlineLevel="0" collapsed="false">
      <c r="A23" s="69" t="s">
        <v>129</v>
      </c>
      <c r="B23" s="10" t="s">
        <v>130</v>
      </c>
      <c r="C23" s="8" t="s">
        <v>131</v>
      </c>
      <c r="D23" s="8"/>
      <c r="E23" s="10" t="s">
        <v>118</v>
      </c>
      <c r="F23" s="70" t="n">
        <v>6</v>
      </c>
      <c r="G23" s="70" t="n">
        <v>0</v>
      </c>
      <c r="H23" s="70" t="n">
        <f aca="false">F23*AO23</f>
        <v>0</v>
      </c>
      <c r="I23" s="70" t="n">
        <f aca="false">F23*AP23</f>
        <v>0</v>
      </c>
      <c r="J23" s="70" t="n">
        <f aca="false">F23*G23</f>
        <v>0</v>
      </c>
      <c r="K23" s="71" t="s">
        <v>109</v>
      </c>
      <c r="Z23" s="70" t="n">
        <f aca="false">IF(AQ23="5",BJ23,0)</f>
        <v>0</v>
      </c>
      <c r="AB23" s="70" t="n">
        <f aca="false">IF(AQ23="1",BH23,0)</f>
        <v>0</v>
      </c>
      <c r="AC23" s="70" t="n">
        <f aca="false">IF(AQ23="1",BI23,0)</f>
        <v>0</v>
      </c>
      <c r="AD23" s="70" t="n">
        <f aca="false">IF(AQ23="7",BH23,0)</f>
        <v>0</v>
      </c>
      <c r="AE23" s="70" t="n">
        <f aca="false">IF(AQ23="7",BI23,0)</f>
        <v>0</v>
      </c>
      <c r="AF23" s="70" t="n">
        <f aca="false">IF(AQ23="2",BH23,0)</f>
        <v>0</v>
      </c>
      <c r="AG23" s="70" t="n">
        <f aca="false">IF(AQ23="2",BI23,0)</f>
        <v>0</v>
      </c>
      <c r="AH23" s="70" t="n">
        <f aca="false">IF(AQ23="0",BJ23,0)</f>
        <v>0</v>
      </c>
      <c r="AI23" s="55"/>
      <c r="AJ23" s="70" t="n">
        <f aca="false">IF(AN23=0,J23,0)</f>
        <v>0</v>
      </c>
      <c r="AK23" s="70" t="n">
        <f aca="false">IF(AN23=12,J23,0)</f>
        <v>0</v>
      </c>
      <c r="AL23" s="70" t="n">
        <f aca="false">IF(AN23=21,J23,0)</f>
        <v>0</v>
      </c>
      <c r="AN23" s="70" t="n">
        <v>21</v>
      </c>
      <c r="AO23" s="70" t="n">
        <f aca="false">G23*0</f>
        <v>0</v>
      </c>
      <c r="AP23" s="70" t="n">
        <f aca="false">G23*(1-0)</f>
        <v>0</v>
      </c>
      <c r="AQ23" s="72" t="s">
        <v>97</v>
      </c>
      <c r="AV23" s="70" t="n">
        <f aca="false">AW23+AX23</f>
        <v>0</v>
      </c>
      <c r="AW23" s="70" t="n">
        <f aca="false">F23*AO23</f>
        <v>0</v>
      </c>
      <c r="AX23" s="70" t="n">
        <f aca="false">F23*AP23</f>
        <v>0</v>
      </c>
      <c r="AY23" s="72" t="s">
        <v>119</v>
      </c>
      <c r="AZ23" s="72" t="s">
        <v>120</v>
      </c>
      <c r="BA23" s="55" t="s">
        <v>102</v>
      </c>
      <c r="BC23" s="70" t="n">
        <f aca="false">AW23+AX23</f>
        <v>0</v>
      </c>
      <c r="BD23" s="70" t="n">
        <f aca="false">G23/(100-BE23)*100</f>
        <v>0</v>
      </c>
      <c r="BE23" s="70" t="n">
        <v>0</v>
      </c>
      <c r="BF23" s="70" t="n">
        <f aca="false">23</f>
        <v>23</v>
      </c>
      <c r="BH23" s="70" t="n">
        <f aca="false">F23*AO23</f>
        <v>0</v>
      </c>
      <c r="BI23" s="70" t="n">
        <f aca="false">F23*AP23</f>
        <v>0</v>
      </c>
      <c r="BJ23" s="70" t="n">
        <f aca="false">F23*G23</f>
        <v>0</v>
      </c>
      <c r="BK23" s="70"/>
      <c r="BL23" s="70" t="n">
        <v>97</v>
      </c>
      <c r="BW23" s="70" t="n">
        <v>21</v>
      </c>
    </row>
    <row r="24" customFormat="false" ht="13.5" hidden="false" customHeight="true" outlineLevel="0" collapsed="false">
      <c r="A24" s="73"/>
      <c r="B24" s="74" t="s">
        <v>121</v>
      </c>
      <c r="C24" s="75" t="s">
        <v>132</v>
      </c>
      <c r="D24" s="75"/>
      <c r="E24" s="75"/>
      <c r="F24" s="75"/>
      <c r="G24" s="75"/>
      <c r="H24" s="75"/>
      <c r="I24" s="75"/>
      <c r="J24" s="75"/>
      <c r="K24" s="75"/>
    </row>
    <row r="25" customFormat="false" ht="15" hidden="false" customHeight="true" outlineLevel="0" collapsed="false">
      <c r="A25" s="64"/>
      <c r="B25" s="65" t="s">
        <v>133</v>
      </c>
      <c r="C25" s="66" t="s">
        <v>134</v>
      </c>
      <c r="D25" s="66"/>
      <c r="E25" s="67" t="s">
        <v>60</v>
      </c>
      <c r="F25" s="67" t="s">
        <v>60</v>
      </c>
      <c r="G25" s="67" t="s">
        <v>60</v>
      </c>
      <c r="H25" s="47" t="n">
        <f aca="false">SUM(H26:H34)</f>
        <v>0</v>
      </c>
      <c r="I25" s="47" t="n">
        <f aca="false">SUM(I26:I34)</f>
        <v>0</v>
      </c>
      <c r="J25" s="47" t="n">
        <f aca="false">SUM(J26:J34)</f>
        <v>0</v>
      </c>
      <c r="K25" s="68"/>
      <c r="AI25" s="55"/>
      <c r="AS25" s="47" t="n">
        <f aca="false">SUM(AJ26:AJ34)</f>
        <v>0</v>
      </c>
      <c r="AT25" s="47" t="n">
        <f aca="false">SUM(AK26:AK34)</f>
        <v>0</v>
      </c>
      <c r="AU25" s="47" t="n">
        <f aca="false">SUM(AL26:AL34)</f>
        <v>0</v>
      </c>
    </row>
    <row r="26" customFormat="false" ht="13.5" hidden="false" customHeight="true" outlineLevel="0" collapsed="false">
      <c r="A26" s="69" t="s">
        <v>110</v>
      </c>
      <c r="B26" s="10" t="s">
        <v>135</v>
      </c>
      <c r="C26" s="8" t="s">
        <v>136</v>
      </c>
      <c r="D26" s="8"/>
      <c r="E26" s="10" t="s">
        <v>137</v>
      </c>
      <c r="F26" s="70" t="n">
        <v>5</v>
      </c>
      <c r="G26" s="70" t="n">
        <v>0</v>
      </c>
      <c r="H26" s="70" t="n">
        <f aca="false">F26*AO26</f>
        <v>0</v>
      </c>
      <c r="I26" s="70" t="n">
        <f aca="false">F26*AP26</f>
        <v>0</v>
      </c>
      <c r="J26" s="70" t="n">
        <f aca="false">F26*G26</f>
        <v>0</v>
      </c>
      <c r="K26" s="71" t="s">
        <v>109</v>
      </c>
      <c r="Z26" s="70" t="n">
        <f aca="false">IF(AQ26="5",BJ26,0)</f>
        <v>0</v>
      </c>
      <c r="AB26" s="70" t="n">
        <f aca="false">IF(AQ26="1",BH26,0)</f>
        <v>0</v>
      </c>
      <c r="AC26" s="70" t="n">
        <f aca="false">IF(AQ26="1",BI26,0)</f>
        <v>0</v>
      </c>
      <c r="AD26" s="70" t="n">
        <f aca="false">IF(AQ26="7",BH26,0)</f>
        <v>0</v>
      </c>
      <c r="AE26" s="70" t="n">
        <f aca="false">IF(AQ26="7",BI26,0)</f>
        <v>0</v>
      </c>
      <c r="AF26" s="70" t="n">
        <f aca="false">IF(AQ26="2",BH26,0)</f>
        <v>0</v>
      </c>
      <c r="AG26" s="70" t="n">
        <f aca="false">IF(AQ26="2",BI26,0)</f>
        <v>0</v>
      </c>
      <c r="AH26" s="70" t="n">
        <f aca="false">IF(AQ26="0",BJ26,0)</f>
        <v>0</v>
      </c>
      <c r="AI26" s="55"/>
      <c r="AJ26" s="70" t="n">
        <f aca="false">IF(AN26=0,J26,0)</f>
        <v>0</v>
      </c>
      <c r="AK26" s="70" t="n">
        <f aca="false">IF(AN26=12,J26,0)</f>
        <v>0</v>
      </c>
      <c r="AL26" s="70" t="n">
        <f aca="false">IF(AN26=21,J26,0)</f>
        <v>0</v>
      </c>
      <c r="AN26" s="70" t="n">
        <v>21</v>
      </c>
      <c r="AO26" s="70" t="n">
        <f aca="false">G26*0.206295503</f>
        <v>0</v>
      </c>
      <c r="AP26" s="70" t="n">
        <f aca="false">G26*(1-0.206295503)</f>
        <v>0</v>
      </c>
      <c r="AQ26" s="72" t="s">
        <v>105</v>
      </c>
      <c r="AV26" s="70" t="n">
        <f aca="false">AW26+AX26</f>
        <v>0</v>
      </c>
      <c r="AW26" s="70" t="n">
        <f aca="false">F26*AO26</f>
        <v>0</v>
      </c>
      <c r="AX26" s="70" t="n">
        <f aca="false">F26*AP26</f>
        <v>0</v>
      </c>
      <c r="AY26" s="72" t="s">
        <v>138</v>
      </c>
      <c r="AZ26" s="72" t="s">
        <v>120</v>
      </c>
      <c r="BA26" s="55" t="s">
        <v>102</v>
      </c>
      <c r="BC26" s="70" t="n">
        <f aca="false">AW26+AX26</f>
        <v>0</v>
      </c>
      <c r="BD26" s="70" t="n">
        <f aca="false">G26/(100-BE26)*100</f>
        <v>0</v>
      </c>
      <c r="BE26" s="70" t="n">
        <v>0</v>
      </c>
      <c r="BF26" s="70" t="n">
        <f aca="false">26</f>
        <v>26</v>
      </c>
      <c r="BH26" s="70" t="n">
        <f aca="false">F26*AO26</f>
        <v>0</v>
      </c>
      <c r="BI26" s="70" t="n">
        <f aca="false">F26*AP26</f>
        <v>0</v>
      </c>
      <c r="BJ26" s="70" t="n">
        <f aca="false">F26*G26</f>
        <v>0</v>
      </c>
      <c r="BK26" s="70"/>
      <c r="BL26" s="70"/>
      <c r="BW26" s="70" t="n">
        <v>21</v>
      </c>
    </row>
    <row r="27" customFormat="false" ht="13.5" hidden="false" customHeight="true" outlineLevel="0" collapsed="false">
      <c r="A27" s="73"/>
      <c r="B27" s="74" t="s">
        <v>139</v>
      </c>
      <c r="C27" s="75" t="s">
        <v>140</v>
      </c>
      <c r="D27" s="75"/>
      <c r="E27" s="75"/>
      <c r="F27" s="75"/>
      <c r="G27" s="75"/>
      <c r="H27" s="75"/>
      <c r="I27" s="75"/>
      <c r="J27" s="75"/>
      <c r="K27" s="75"/>
    </row>
    <row r="28" customFormat="false" ht="13.5" hidden="false" customHeight="true" outlineLevel="0" collapsed="false">
      <c r="A28" s="69" t="s">
        <v>141</v>
      </c>
      <c r="B28" s="10" t="s">
        <v>142</v>
      </c>
      <c r="C28" s="8" t="s">
        <v>143</v>
      </c>
      <c r="D28" s="8"/>
      <c r="E28" s="10" t="s">
        <v>144</v>
      </c>
      <c r="F28" s="70" t="n">
        <v>4</v>
      </c>
      <c r="G28" s="70" t="n">
        <v>0</v>
      </c>
      <c r="H28" s="70" t="n">
        <f aca="false">F28*AO28</f>
        <v>0</v>
      </c>
      <c r="I28" s="70" t="n">
        <f aca="false">F28*AP28</f>
        <v>0</v>
      </c>
      <c r="J28" s="70" t="n">
        <f aca="false">F28*G28</f>
        <v>0</v>
      </c>
      <c r="K28" s="71" t="s">
        <v>109</v>
      </c>
      <c r="Z28" s="70" t="n">
        <f aca="false">IF(AQ28="5",BJ28,0)</f>
        <v>0</v>
      </c>
      <c r="AB28" s="70" t="n">
        <f aca="false">IF(AQ28="1",BH28,0)</f>
        <v>0</v>
      </c>
      <c r="AC28" s="70" t="n">
        <f aca="false">IF(AQ28="1",BI28,0)</f>
        <v>0</v>
      </c>
      <c r="AD28" s="70" t="n">
        <f aca="false">IF(AQ28="7",BH28,0)</f>
        <v>0</v>
      </c>
      <c r="AE28" s="70" t="n">
        <f aca="false">IF(AQ28="7",BI28,0)</f>
        <v>0</v>
      </c>
      <c r="AF28" s="70" t="n">
        <f aca="false">IF(AQ28="2",BH28,0)</f>
        <v>0</v>
      </c>
      <c r="AG28" s="70" t="n">
        <f aca="false">IF(AQ28="2",BI28,0)</f>
        <v>0</v>
      </c>
      <c r="AH28" s="70" t="n">
        <f aca="false">IF(AQ28="0",BJ28,0)</f>
        <v>0</v>
      </c>
      <c r="AI28" s="55"/>
      <c r="AJ28" s="70" t="n">
        <f aca="false">IF(AN28=0,J28,0)</f>
        <v>0</v>
      </c>
      <c r="AK28" s="70" t="n">
        <f aca="false">IF(AN28=12,J28,0)</f>
        <v>0</v>
      </c>
      <c r="AL28" s="70" t="n">
        <f aca="false">IF(AN28=21,J28,0)</f>
        <v>0</v>
      </c>
      <c r="AN28" s="70" t="n">
        <v>21</v>
      </c>
      <c r="AO28" s="70" t="n">
        <f aca="false">G28*0</f>
        <v>0</v>
      </c>
      <c r="AP28" s="70" t="n">
        <f aca="false">G28*(1-0)</f>
        <v>0</v>
      </c>
      <c r="AQ28" s="72" t="s">
        <v>105</v>
      </c>
      <c r="AV28" s="70" t="n">
        <f aca="false">AW28+AX28</f>
        <v>0</v>
      </c>
      <c r="AW28" s="70" t="n">
        <f aca="false">F28*AO28</f>
        <v>0</v>
      </c>
      <c r="AX28" s="70" t="n">
        <f aca="false">F28*AP28</f>
        <v>0</v>
      </c>
      <c r="AY28" s="72" t="s">
        <v>138</v>
      </c>
      <c r="AZ28" s="72" t="s">
        <v>120</v>
      </c>
      <c r="BA28" s="55" t="s">
        <v>102</v>
      </c>
      <c r="BC28" s="70" t="n">
        <f aca="false">AW28+AX28</f>
        <v>0</v>
      </c>
      <c r="BD28" s="70" t="n">
        <f aca="false">G28/(100-BE28)*100</f>
        <v>0</v>
      </c>
      <c r="BE28" s="70" t="n">
        <v>0</v>
      </c>
      <c r="BF28" s="70" t="n">
        <f aca="false">28</f>
        <v>28</v>
      </c>
      <c r="BH28" s="70" t="n">
        <f aca="false">F28*AO28</f>
        <v>0</v>
      </c>
      <c r="BI28" s="70" t="n">
        <f aca="false">F28*AP28</f>
        <v>0</v>
      </c>
      <c r="BJ28" s="70" t="n">
        <f aca="false">F28*G28</f>
        <v>0</v>
      </c>
      <c r="BK28" s="70"/>
      <c r="BL28" s="70"/>
      <c r="BW28" s="70" t="n">
        <v>21</v>
      </c>
    </row>
    <row r="29" customFormat="false" ht="13.5" hidden="false" customHeight="true" outlineLevel="0" collapsed="false">
      <c r="A29" s="69" t="s">
        <v>145</v>
      </c>
      <c r="B29" s="10" t="s">
        <v>146</v>
      </c>
      <c r="C29" s="8" t="s">
        <v>147</v>
      </c>
      <c r="D29" s="8"/>
      <c r="E29" s="10" t="s">
        <v>137</v>
      </c>
      <c r="F29" s="70" t="n">
        <v>2</v>
      </c>
      <c r="G29" s="70" t="n">
        <v>0</v>
      </c>
      <c r="H29" s="70" t="n">
        <f aca="false">F29*AO29</f>
        <v>0</v>
      </c>
      <c r="I29" s="70" t="n">
        <f aca="false">F29*AP29</f>
        <v>0</v>
      </c>
      <c r="J29" s="70" t="n">
        <f aca="false">F29*G29</f>
        <v>0</v>
      </c>
      <c r="K29" s="71" t="s">
        <v>109</v>
      </c>
      <c r="Z29" s="70" t="n">
        <f aca="false">IF(AQ29="5",BJ29,0)</f>
        <v>0</v>
      </c>
      <c r="AB29" s="70" t="n">
        <f aca="false">IF(AQ29="1",BH29,0)</f>
        <v>0</v>
      </c>
      <c r="AC29" s="70" t="n">
        <f aca="false">IF(AQ29="1",BI29,0)</f>
        <v>0</v>
      </c>
      <c r="AD29" s="70" t="n">
        <f aca="false">IF(AQ29="7",BH29,0)</f>
        <v>0</v>
      </c>
      <c r="AE29" s="70" t="n">
        <f aca="false">IF(AQ29="7",BI29,0)</f>
        <v>0</v>
      </c>
      <c r="AF29" s="70" t="n">
        <f aca="false">IF(AQ29="2",BH29,0)</f>
        <v>0</v>
      </c>
      <c r="AG29" s="70" t="n">
        <f aca="false">IF(AQ29="2",BI29,0)</f>
        <v>0</v>
      </c>
      <c r="AH29" s="70" t="n">
        <f aca="false">IF(AQ29="0",BJ29,0)</f>
        <v>0</v>
      </c>
      <c r="AI29" s="55"/>
      <c r="AJ29" s="70" t="n">
        <f aca="false">IF(AN29=0,J29,0)</f>
        <v>0</v>
      </c>
      <c r="AK29" s="70" t="n">
        <f aca="false">IF(AN29=12,J29,0)</f>
        <v>0</v>
      </c>
      <c r="AL29" s="70" t="n">
        <f aca="false">IF(AN29=21,J29,0)</f>
        <v>0</v>
      </c>
      <c r="AN29" s="70" t="n">
        <v>21</v>
      </c>
      <c r="AO29" s="70" t="n">
        <f aca="false">G29*0</f>
        <v>0</v>
      </c>
      <c r="AP29" s="70" t="n">
        <f aca="false">G29*(1-0)</f>
        <v>0</v>
      </c>
      <c r="AQ29" s="72" t="s">
        <v>105</v>
      </c>
      <c r="AV29" s="70" t="n">
        <f aca="false">AW29+AX29</f>
        <v>0</v>
      </c>
      <c r="AW29" s="70" t="n">
        <f aca="false">F29*AO29</f>
        <v>0</v>
      </c>
      <c r="AX29" s="70" t="n">
        <f aca="false">F29*AP29</f>
        <v>0</v>
      </c>
      <c r="AY29" s="72" t="s">
        <v>138</v>
      </c>
      <c r="AZ29" s="72" t="s">
        <v>120</v>
      </c>
      <c r="BA29" s="55" t="s">
        <v>102</v>
      </c>
      <c r="BC29" s="70" t="n">
        <f aca="false">AW29+AX29</f>
        <v>0</v>
      </c>
      <c r="BD29" s="70" t="n">
        <f aca="false">G29/(100-BE29)*100</f>
        <v>0</v>
      </c>
      <c r="BE29" s="70" t="n">
        <v>0</v>
      </c>
      <c r="BF29" s="70" t="n">
        <f aca="false">29</f>
        <v>29</v>
      </c>
      <c r="BH29" s="70" t="n">
        <f aca="false">F29*AO29</f>
        <v>0</v>
      </c>
      <c r="BI29" s="70" t="n">
        <f aca="false">F29*AP29</f>
        <v>0</v>
      </c>
      <c r="BJ29" s="70" t="n">
        <f aca="false">F29*G29</f>
        <v>0</v>
      </c>
      <c r="BK29" s="70"/>
      <c r="BL29" s="70"/>
      <c r="BW29" s="70" t="n">
        <v>21</v>
      </c>
    </row>
    <row r="30" customFormat="false" ht="13.5" hidden="false" customHeight="true" outlineLevel="0" collapsed="false">
      <c r="A30" s="73"/>
      <c r="B30" s="74" t="s">
        <v>139</v>
      </c>
      <c r="C30" s="75" t="s">
        <v>148</v>
      </c>
      <c r="D30" s="75"/>
      <c r="E30" s="75"/>
      <c r="F30" s="75"/>
      <c r="G30" s="75"/>
      <c r="H30" s="75"/>
      <c r="I30" s="75"/>
      <c r="J30" s="75"/>
      <c r="K30" s="75"/>
    </row>
    <row r="31" customFormat="false" ht="13.5" hidden="false" customHeight="true" outlineLevel="0" collapsed="false">
      <c r="A31" s="69" t="s">
        <v>149</v>
      </c>
      <c r="B31" s="10" t="s">
        <v>150</v>
      </c>
      <c r="C31" s="8" t="s">
        <v>151</v>
      </c>
      <c r="D31" s="8"/>
      <c r="E31" s="10" t="s">
        <v>137</v>
      </c>
      <c r="F31" s="70" t="n">
        <v>2</v>
      </c>
      <c r="G31" s="70" t="n">
        <v>0</v>
      </c>
      <c r="H31" s="70" t="n">
        <f aca="false">F31*AO31</f>
        <v>0</v>
      </c>
      <c r="I31" s="70" t="n">
        <f aca="false">F31*AP31</f>
        <v>0</v>
      </c>
      <c r="J31" s="70" t="n">
        <f aca="false">F31*G31</f>
        <v>0</v>
      </c>
      <c r="K31" s="71" t="s">
        <v>109</v>
      </c>
      <c r="Z31" s="70" t="n">
        <f aca="false">IF(AQ31="5",BJ31,0)</f>
        <v>0</v>
      </c>
      <c r="AB31" s="70" t="n">
        <f aca="false">IF(AQ31="1",BH31,0)</f>
        <v>0</v>
      </c>
      <c r="AC31" s="70" t="n">
        <f aca="false">IF(AQ31="1",BI31,0)</f>
        <v>0</v>
      </c>
      <c r="AD31" s="70" t="n">
        <f aca="false">IF(AQ31="7",BH31,0)</f>
        <v>0</v>
      </c>
      <c r="AE31" s="70" t="n">
        <f aca="false">IF(AQ31="7",BI31,0)</f>
        <v>0</v>
      </c>
      <c r="AF31" s="70" t="n">
        <f aca="false">IF(AQ31="2",BH31,0)</f>
        <v>0</v>
      </c>
      <c r="AG31" s="70" t="n">
        <f aca="false">IF(AQ31="2",BI31,0)</f>
        <v>0</v>
      </c>
      <c r="AH31" s="70" t="n">
        <f aca="false">IF(AQ31="0",BJ31,0)</f>
        <v>0</v>
      </c>
      <c r="AI31" s="55"/>
      <c r="AJ31" s="70" t="n">
        <f aca="false">IF(AN31=0,J31,0)</f>
        <v>0</v>
      </c>
      <c r="AK31" s="70" t="n">
        <f aca="false">IF(AN31=12,J31,0)</f>
        <v>0</v>
      </c>
      <c r="AL31" s="70" t="n">
        <f aca="false">IF(AN31=21,J31,0)</f>
        <v>0</v>
      </c>
      <c r="AN31" s="70" t="n">
        <v>21</v>
      </c>
      <c r="AO31" s="70" t="n">
        <f aca="false">G31*0</f>
        <v>0</v>
      </c>
      <c r="AP31" s="70" t="n">
        <f aca="false">G31*(1-0)</f>
        <v>0</v>
      </c>
      <c r="AQ31" s="72" t="s">
        <v>105</v>
      </c>
      <c r="AV31" s="70" t="n">
        <f aca="false">AW31+AX31</f>
        <v>0</v>
      </c>
      <c r="AW31" s="70" t="n">
        <f aca="false">F31*AO31</f>
        <v>0</v>
      </c>
      <c r="AX31" s="70" t="n">
        <f aca="false">F31*AP31</f>
        <v>0</v>
      </c>
      <c r="AY31" s="72" t="s">
        <v>138</v>
      </c>
      <c r="AZ31" s="72" t="s">
        <v>120</v>
      </c>
      <c r="BA31" s="55" t="s">
        <v>102</v>
      </c>
      <c r="BC31" s="70" t="n">
        <f aca="false">AW31+AX31</f>
        <v>0</v>
      </c>
      <c r="BD31" s="70" t="n">
        <f aca="false">G31/(100-BE31)*100</f>
        <v>0</v>
      </c>
      <c r="BE31" s="70" t="n">
        <v>0</v>
      </c>
      <c r="BF31" s="70" t="n">
        <f aca="false">31</f>
        <v>31</v>
      </c>
      <c r="BH31" s="70" t="n">
        <f aca="false">F31*AO31</f>
        <v>0</v>
      </c>
      <c r="BI31" s="70" t="n">
        <f aca="false">F31*AP31</f>
        <v>0</v>
      </c>
      <c r="BJ31" s="70" t="n">
        <f aca="false">F31*G31</f>
        <v>0</v>
      </c>
      <c r="BK31" s="70"/>
      <c r="BL31" s="70"/>
      <c r="BW31" s="70" t="n">
        <v>21</v>
      </c>
    </row>
    <row r="32" customFormat="false" ht="13.5" hidden="false" customHeight="true" outlineLevel="0" collapsed="false">
      <c r="A32" s="69" t="s">
        <v>152</v>
      </c>
      <c r="B32" s="10" t="s">
        <v>153</v>
      </c>
      <c r="C32" s="8" t="s">
        <v>154</v>
      </c>
      <c r="D32" s="8"/>
      <c r="E32" s="10" t="s">
        <v>144</v>
      </c>
      <c r="F32" s="70" t="n">
        <v>4</v>
      </c>
      <c r="G32" s="70" t="n">
        <v>0</v>
      </c>
      <c r="H32" s="70" t="n">
        <f aca="false">F32*AO32</f>
        <v>0</v>
      </c>
      <c r="I32" s="70" t="n">
        <f aca="false">F32*AP32</f>
        <v>0</v>
      </c>
      <c r="J32" s="70" t="n">
        <f aca="false">F32*G32</f>
        <v>0</v>
      </c>
      <c r="K32" s="71" t="s">
        <v>109</v>
      </c>
      <c r="Z32" s="70" t="n">
        <f aca="false">IF(AQ32="5",BJ32,0)</f>
        <v>0</v>
      </c>
      <c r="AB32" s="70" t="n">
        <f aca="false">IF(AQ32="1",BH32,0)</f>
        <v>0</v>
      </c>
      <c r="AC32" s="70" t="n">
        <f aca="false">IF(AQ32="1",BI32,0)</f>
        <v>0</v>
      </c>
      <c r="AD32" s="70" t="n">
        <f aca="false">IF(AQ32="7",BH32,0)</f>
        <v>0</v>
      </c>
      <c r="AE32" s="70" t="n">
        <f aca="false">IF(AQ32="7",BI32,0)</f>
        <v>0</v>
      </c>
      <c r="AF32" s="70" t="n">
        <f aca="false">IF(AQ32="2",BH32,0)</f>
        <v>0</v>
      </c>
      <c r="AG32" s="70" t="n">
        <f aca="false">IF(AQ32="2",BI32,0)</f>
        <v>0</v>
      </c>
      <c r="AH32" s="70" t="n">
        <f aca="false">IF(AQ32="0",BJ32,0)</f>
        <v>0</v>
      </c>
      <c r="AI32" s="55"/>
      <c r="AJ32" s="70" t="n">
        <f aca="false">IF(AN32=0,J32,0)</f>
        <v>0</v>
      </c>
      <c r="AK32" s="70" t="n">
        <f aca="false">IF(AN32=12,J32,0)</f>
        <v>0</v>
      </c>
      <c r="AL32" s="70" t="n">
        <f aca="false">IF(AN32=21,J32,0)</f>
        <v>0</v>
      </c>
      <c r="AN32" s="70" t="n">
        <v>21</v>
      </c>
      <c r="AO32" s="70" t="n">
        <f aca="false">G32*0</f>
        <v>0</v>
      </c>
      <c r="AP32" s="70" t="n">
        <f aca="false">G32*(1-0)</f>
        <v>0</v>
      </c>
      <c r="AQ32" s="72" t="s">
        <v>105</v>
      </c>
      <c r="AV32" s="70" t="n">
        <f aca="false">AW32+AX32</f>
        <v>0</v>
      </c>
      <c r="AW32" s="70" t="n">
        <f aca="false">F32*AO32</f>
        <v>0</v>
      </c>
      <c r="AX32" s="70" t="n">
        <f aca="false">F32*AP32</f>
        <v>0</v>
      </c>
      <c r="AY32" s="72" t="s">
        <v>138</v>
      </c>
      <c r="AZ32" s="72" t="s">
        <v>120</v>
      </c>
      <c r="BA32" s="55" t="s">
        <v>102</v>
      </c>
      <c r="BC32" s="70" t="n">
        <f aca="false">AW32+AX32</f>
        <v>0</v>
      </c>
      <c r="BD32" s="70" t="n">
        <f aca="false">G32/(100-BE32)*100</f>
        <v>0</v>
      </c>
      <c r="BE32" s="70" t="n">
        <v>0</v>
      </c>
      <c r="BF32" s="70" t="n">
        <f aca="false">32</f>
        <v>32</v>
      </c>
      <c r="BH32" s="70" t="n">
        <f aca="false">F32*AO32</f>
        <v>0</v>
      </c>
      <c r="BI32" s="70" t="n">
        <f aca="false">F32*AP32</f>
        <v>0</v>
      </c>
      <c r="BJ32" s="70" t="n">
        <f aca="false">F32*G32</f>
        <v>0</v>
      </c>
      <c r="BK32" s="70"/>
      <c r="BL32" s="70"/>
      <c r="BW32" s="70" t="n">
        <v>21</v>
      </c>
    </row>
    <row r="33" customFormat="false" ht="13.5" hidden="false" customHeight="true" outlineLevel="0" collapsed="false">
      <c r="A33" s="73"/>
      <c r="B33" s="74" t="s">
        <v>139</v>
      </c>
      <c r="C33" s="75" t="s">
        <v>155</v>
      </c>
      <c r="D33" s="75"/>
      <c r="E33" s="75"/>
      <c r="F33" s="75"/>
      <c r="G33" s="75"/>
      <c r="H33" s="75"/>
      <c r="I33" s="75"/>
      <c r="J33" s="75"/>
      <c r="K33" s="75"/>
    </row>
    <row r="34" customFormat="false" ht="13.5" hidden="false" customHeight="true" outlineLevel="0" collapsed="false">
      <c r="A34" s="69" t="s">
        <v>156</v>
      </c>
      <c r="B34" s="10" t="s">
        <v>157</v>
      </c>
      <c r="C34" s="8" t="s">
        <v>158</v>
      </c>
      <c r="D34" s="8"/>
      <c r="E34" s="10" t="s">
        <v>144</v>
      </c>
      <c r="F34" s="70" t="n">
        <v>4</v>
      </c>
      <c r="G34" s="70" t="n">
        <v>0</v>
      </c>
      <c r="H34" s="70" t="n">
        <f aca="false">F34*AO34</f>
        <v>0</v>
      </c>
      <c r="I34" s="70" t="n">
        <f aca="false">F34*AP34</f>
        <v>0</v>
      </c>
      <c r="J34" s="70" t="n">
        <f aca="false">F34*G34</f>
        <v>0</v>
      </c>
      <c r="K34" s="71" t="s">
        <v>109</v>
      </c>
      <c r="Z34" s="70" t="n">
        <f aca="false">IF(AQ34="5",BJ34,0)</f>
        <v>0</v>
      </c>
      <c r="AB34" s="70" t="n">
        <f aca="false">IF(AQ34="1",BH34,0)</f>
        <v>0</v>
      </c>
      <c r="AC34" s="70" t="n">
        <f aca="false">IF(AQ34="1",BI34,0)</f>
        <v>0</v>
      </c>
      <c r="AD34" s="70" t="n">
        <f aca="false">IF(AQ34="7",BH34,0)</f>
        <v>0</v>
      </c>
      <c r="AE34" s="70" t="n">
        <f aca="false">IF(AQ34="7",BI34,0)</f>
        <v>0</v>
      </c>
      <c r="AF34" s="70" t="n">
        <f aca="false">IF(AQ34="2",BH34,0)</f>
        <v>0</v>
      </c>
      <c r="AG34" s="70" t="n">
        <f aca="false">IF(AQ34="2",BI34,0)</f>
        <v>0</v>
      </c>
      <c r="AH34" s="70" t="n">
        <f aca="false">IF(AQ34="0",BJ34,0)</f>
        <v>0</v>
      </c>
      <c r="AI34" s="55"/>
      <c r="AJ34" s="70" t="n">
        <f aca="false">IF(AN34=0,J34,0)</f>
        <v>0</v>
      </c>
      <c r="AK34" s="70" t="n">
        <f aca="false">IF(AN34=12,J34,0)</f>
        <v>0</v>
      </c>
      <c r="AL34" s="70" t="n">
        <f aca="false">IF(AN34=21,J34,0)</f>
        <v>0</v>
      </c>
      <c r="AN34" s="70" t="n">
        <v>21</v>
      </c>
      <c r="AO34" s="70" t="n">
        <f aca="false">G34*0.711307692</f>
        <v>0</v>
      </c>
      <c r="AP34" s="70" t="n">
        <f aca="false">G34*(1-0.711307692)</f>
        <v>0</v>
      </c>
      <c r="AQ34" s="72" t="s">
        <v>105</v>
      </c>
      <c r="AV34" s="70" t="n">
        <f aca="false">AW34+AX34</f>
        <v>0</v>
      </c>
      <c r="AW34" s="70" t="n">
        <f aca="false">F34*AO34</f>
        <v>0</v>
      </c>
      <c r="AX34" s="70" t="n">
        <f aca="false">F34*AP34</f>
        <v>0</v>
      </c>
      <c r="AY34" s="72" t="s">
        <v>138</v>
      </c>
      <c r="AZ34" s="72" t="s">
        <v>120</v>
      </c>
      <c r="BA34" s="55" t="s">
        <v>102</v>
      </c>
      <c r="BC34" s="70" t="n">
        <f aca="false">AW34+AX34</f>
        <v>0</v>
      </c>
      <c r="BD34" s="70" t="n">
        <f aca="false">G34/(100-BE34)*100</f>
        <v>0</v>
      </c>
      <c r="BE34" s="70" t="n">
        <v>0</v>
      </c>
      <c r="BF34" s="70" t="n">
        <f aca="false">34</f>
        <v>34</v>
      </c>
      <c r="BH34" s="70" t="n">
        <f aca="false">F34*AO34</f>
        <v>0</v>
      </c>
      <c r="BI34" s="70" t="n">
        <f aca="false">F34*AP34</f>
        <v>0</v>
      </c>
      <c r="BJ34" s="70" t="n">
        <f aca="false">F34*G34</f>
        <v>0</v>
      </c>
      <c r="BK34" s="70"/>
      <c r="BL34" s="70"/>
      <c r="BW34" s="70" t="n">
        <v>21</v>
      </c>
    </row>
    <row r="35" customFormat="false" ht="13.5" hidden="false" customHeight="true" outlineLevel="0" collapsed="false">
      <c r="A35" s="73"/>
      <c r="B35" s="74" t="s">
        <v>139</v>
      </c>
      <c r="C35" s="75" t="s">
        <v>159</v>
      </c>
      <c r="D35" s="75"/>
      <c r="E35" s="75"/>
      <c r="F35" s="75"/>
      <c r="G35" s="75"/>
      <c r="H35" s="75"/>
      <c r="I35" s="75"/>
      <c r="J35" s="75"/>
      <c r="K35" s="75"/>
    </row>
    <row r="36" customFormat="false" ht="15" hidden="false" customHeight="true" outlineLevel="0" collapsed="false">
      <c r="A36" s="64"/>
      <c r="B36" s="65" t="s">
        <v>160</v>
      </c>
      <c r="C36" s="66" t="s">
        <v>161</v>
      </c>
      <c r="D36" s="66"/>
      <c r="E36" s="67" t="s">
        <v>60</v>
      </c>
      <c r="F36" s="67" t="s">
        <v>60</v>
      </c>
      <c r="G36" s="67" t="s">
        <v>60</v>
      </c>
      <c r="H36" s="47" t="n">
        <f aca="false">SUM(H37:H83)</f>
        <v>0</v>
      </c>
      <c r="I36" s="47" t="n">
        <f aca="false">SUM(I37:I83)</f>
        <v>0</v>
      </c>
      <c r="J36" s="47" t="n">
        <f aca="false">SUM(J37:J83)</f>
        <v>0</v>
      </c>
      <c r="K36" s="68"/>
      <c r="AI36" s="55"/>
      <c r="AS36" s="47" t="n">
        <f aca="false">SUM(AJ37:AJ83)</f>
        <v>0</v>
      </c>
      <c r="AT36" s="47" t="n">
        <f aca="false">SUM(AK37:AK83)</f>
        <v>0</v>
      </c>
      <c r="AU36" s="47" t="n">
        <f aca="false">SUM(AL37:AL83)</f>
        <v>0</v>
      </c>
    </row>
    <row r="37" customFormat="false" ht="13.5" hidden="false" customHeight="true" outlineLevel="0" collapsed="false">
      <c r="A37" s="69" t="s">
        <v>162</v>
      </c>
      <c r="B37" s="10" t="s">
        <v>163</v>
      </c>
      <c r="C37" s="8" t="s">
        <v>164</v>
      </c>
      <c r="D37" s="8"/>
      <c r="E37" s="10" t="s">
        <v>118</v>
      </c>
      <c r="F37" s="70" t="n">
        <v>1</v>
      </c>
      <c r="G37" s="70" t="n">
        <v>0</v>
      </c>
      <c r="H37" s="70" t="n">
        <f aca="false">F37*AO37</f>
        <v>0</v>
      </c>
      <c r="I37" s="70" t="n">
        <f aca="false">F37*AP37</f>
        <v>0</v>
      </c>
      <c r="J37" s="70" t="n">
        <f aca="false">F37*G37</f>
        <v>0</v>
      </c>
      <c r="K37" s="71" t="s">
        <v>109</v>
      </c>
      <c r="Z37" s="70" t="n">
        <f aca="false">IF(AQ37="5",BJ37,0)</f>
        <v>0</v>
      </c>
      <c r="AB37" s="70" t="n">
        <f aca="false">IF(AQ37="1",BH37,0)</f>
        <v>0</v>
      </c>
      <c r="AC37" s="70" t="n">
        <f aca="false">IF(AQ37="1",BI37,0)</f>
        <v>0</v>
      </c>
      <c r="AD37" s="70" t="n">
        <f aca="false">IF(AQ37="7",BH37,0)</f>
        <v>0</v>
      </c>
      <c r="AE37" s="70" t="n">
        <f aca="false">IF(AQ37="7",BI37,0)</f>
        <v>0</v>
      </c>
      <c r="AF37" s="70" t="n">
        <f aca="false">IF(AQ37="2",BH37,0)</f>
        <v>0</v>
      </c>
      <c r="AG37" s="70" t="n">
        <f aca="false">IF(AQ37="2",BI37,0)</f>
        <v>0</v>
      </c>
      <c r="AH37" s="70" t="n">
        <f aca="false">IF(AQ37="0",BJ37,0)</f>
        <v>0</v>
      </c>
      <c r="AI37" s="55"/>
      <c r="AJ37" s="70" t="n">
        <f aca="false">IF(AN37=0,J37,0)</f>
        <v>0</v>
      </c>
      <c r="AK37" s="70" t="n">
        <f aca="false">IF(AN37=12,J37,0)</f>
        <v>0</v>
      </c>
      <c r="AL37" s="70" t="n">
        <f aca="false">IF(AN37=21,J37,0)</f>
        <v>0</v>
      </c>
      <c r="AN37" s="70" t="n">
        <v>21</v>
      </c>
      <c r="AO37" s="70" t="n">
        <f aca="false">G37*0</f>
        <v>0</v>
      </c>
      <c r="AP37" s="70" t="n">
        <f aca="false">G37*(1-0)</f>
        <v>0</v>
      </c>
      <c r="AQ37" s="72" t="s">
        <v>105</v>
      </c>
      <c r="AV37" s="70" t="n">
        <f aca="false">AW37+AX37</f>
        <v>0</v>
      </c>
      <c r="AW37" s="70" t="n">
        <f aca="false">F37*AO37</f>
        <v>0</v>
      </c>
      <c r="AX37" s="70" t="n">
        <f aca="false">F37*AP37</f>
        <v>0</v>
      </c>
      <c r="AY37" s="72" t="s">
        <v>165</v>
      </c>
      <c r="AZ37" s="72" t="s">
        <v>120</v>
      </c>
      <c r="BA37" s="55" t="s">
        <v>102</v>
      </c>
      <c r="BC37" s="70" t="n">
        <f aca="false">AW37+AX37</f>
        <v>0</v>
      </c>
      <c r="BD37" s="70" t="n">
        <f aca="false">G37/(100-BE37)*100</f>
        <v>0</v>
      </c>
      <c r="BE37" s="70" t="n">
        <v>0</v>
      </c>
      <c r="BF37" s="70" t="n">
        <f aca="false">37</f>
        <v>37</v>
      </c>
      <c r="BH37" s="70" t="n">
        <f aca="false">F37*AO37</f>
        <v>0</v>
      </c>
      <c r="BI37" s="70" t="n">
        <f aca="false">F37*AP37</f>
        <v>0</v>
      </c>
      <c r="BJ37" s="70" t="n">
        <f aca="false">F37*G37</f>
        <v>0</v>
      </c>
      <c r="BK37" s="70"/>
      <c r="BL37" s="70"/>
      <c r="BW37" s="70" t="n">
        <v>21</v>
      </c>
    </row>
    <row r="38" customFormat="false" ht="13.5" hidden="false" customHeight="true" outlineLevel="0" collapsed="false">
      <c r="A38" s="69" t="s">
        <v>166</v>
      </c>
      <c r="B38" s="10" t="s">
        <v>167</v>
      </c>
      <c r="C38" s="8" t="s">
        <v>168</v>
      </c>
      <c r="D38" s="8"/>
      <c r="E38" s="10" t="s">
        <v>118</v>
      </c>
      <c r="F38" s="70" t="n">
        <v>1</v>
      </c>
      <c r="G38" s="70" t="n">
        <v>0</v>
      </c>
      <c r="H38" s="70" t="n">
        <f aca="false">F38*AO38</f>
        <v>0</v>
      </c>
      <c r="I38" s="70" t="n">
        <f aca="false">F38*AP38</f>
        <v>0</v>
      </c>
      <c r="J38" s="70" t="n">
        <f aca="false">F38*G38</f>
        <v>0</v>
      </c>
      <c r="K38" s="71" t="s">
        <v>109</v>
      </c>
      <c r="Z38" s="70" t="n">
        <f aca="false">IF(AQ38="5",BJ38,0)</f>
        <v>0</v>
      </c>
      <c r="AB38" s="70" t="n">
        <f aca="false">IF(AQ38="1",BH38,0)</f>
        <v>0</v>
      </c>
      <c r="AC38" s="70" t="n">
        <f aca="false">IF(AQ38="1",BI38,0)</f>
        <v>0</v>
      </c>
      <c r="AD38" s="70" t="n">
        <f aca="false">IF(AQ38="7",BH38,0)</f>
        <v>0</v>
      </c>
      <c r="AE38" s="70" t="n">
        <f aca="false">IF(AQ38="7",BI38,0)</f>
        <v>0</v>
      </c>
      <c r="AF38" s="70" t="n">
        <f aca="false">IF(AQ38="2",BH38,0)</f>
        <v>0</v>
      </c>
      <c r="AG38" s="70" t="n">
        <f aca="false">IF(AQ38="2",BI38,0)</f>
        <v>0</v>
      </c>
      <c r="AH38" s="70" t="n">
        <f aca="false">IF(AQ38="0",BJ38,0)</f>
        <v>0</v>
      </c>
      <c r="AI38" s="55"/>
      <c r="AJ38" s="70" t="n">
        <f aca="false">IF(AN38=0,J38,0)</f>
        <v>0</v>
      </c>
      <c r="AK38" s="70" t="n">
        <f aca="false">IF(AN38=12,J38,0)</f>
        <v>0</v>
      </c>
      <c r="AL38" s="70" t="n">
        <f aca="false">IF(AN38=21,J38,0)</f>
        <v>0</v>
      </c>
      <c r="AN38" s="70" t="n">
        <v>21</v>
      </c>
      <c r="AO38" s="70" t="n">
        <f aca="false">G38*0</f>
        <v>0</v>
      </c>
      <c r="AP38" s="70" t="n">
        <f aca="false">G38*(1-0)</f>
        <v>0</v>
      </c>
      <c r="AQ38" s="72" t="s">
        <v>105</v>
      </c>
      <c r="AV38" s="70" t="n">
        <f aca="false">AW38+AX38</f>
        <v>0</v>
      </c>
      <c r="AW38" s="70" t="n">
        <f aca="false">F38*AO38</f>
        <v>0</v>
      </c>
      <c r="AX38" s="70" t="n">
        <f aca="false">F38*AP38</f>
        <v>0</v>
      </c>
      <c r="AY38" s="72" t="s">
        <v>165</v>
      </c>
      <c r="AZ38" s="72" t="s">
        <v>120</v>
      </c>
      <c r="BA38" s="55" t="s">
        <v>102</v>
      </c>
      <c r="BC38" s="70" t="n">
        <f aca="false">AW38+AX38</f>
        <v>0</v>
      </c>
      <c r="BD38" s="70" t="n">
        <f aca="false">G38/(100-BE38)*100</f>
        <v>0</v>
      </c>
      <c r="BE38" s="70" t="n">
        <v>0</v>
      </c>
      <c r="BF38" s="70" t="n">
        <f aca="false">38</f>
        <v>38</v>
      </c>
      <c r="BH38" s="70" t="n">
        <f aca="false">F38*AO38</f>
        <v>0</v>
      </c>
      <c r="BI38" s="70" t="n">
        <f aca="false">F38*AP38</f>
        <v>0</v>
      </c>
      <c r="BJ38" s="70" t="n">
        <f aca="false">F38*G38</f>
        <v>0</v>
      </c>
      <c r="BK38" s="70"/>
      <c r="BL38" s="70"/>
      <c r="BW38" s="70" t="n">
        <v>21</v>
      </c>
    </row>
    <row r="39" customFormat="false" ht="13.5" hidden="false" customHeight="true" outlineLevel="0" collapsed="false">
      <c r="A39" s="69" t="s">
        <v>169</v>
      </c>
      <c r="B39" s="10" t="s">
        <v>170</v>
      </c>
      <c r="C39" s="8" t="s">
        <v>171</v>
      </c>
      <c r="D39" s="8"/>
      <c r="E39" s="10" t="s">
        <v>118</v>
      </c>
      <c r="F39" s="70" t="n">
        <v>1</v>
      </c>
      <c r="G39" s="70" t="n">
        <v>0</v>
      </c>
      <c r="H39" s="70" t="n">
        <f aca="false">F39*AO39</f>
        <v>0</v>
      </c>
      <c r="I39" s="70" t="n">
        <f aca="false">F39*AP39</f>
        <v>0</v>
      </c>
      <c r="J39" s="70" t="n">
        <f aca="false">F39*G39</f>
        <v>0</v>
      </c>
      <c r="K39" s="71" t="s">
        <v>109</v>
      </c>
      <c r="Z39" s="70" t="n">
        <f aca="false">IF(AQ39="5",BJ39,0)</f>
        <v>0</v>
      </c>
      <c r="AB39" s="70" t="n">
        <f aca="false">IF(AQ39="1",BH39,0)</f>
        <v>0</v>
      </c>
      <c r="AC39" s="70" t="n">
        <f aca="false">IF(AQ39="1",BI39,0)</f>
        <v>0</v>
      </c>
      <c r="AD39" s="70" t="n">
        <f aca="false">IF(AQ39="7",BH39,0)</f>
        <v>0</v>
      </c>
      <c r="AE39" s="70" t="n">
        <f aca="false">IF(AQ39="7",BI39,0)</f>
        <v>0</v>
      </c>
      <c r="AF39" s="70" t="n">
        <f aca="false">IF(AQ39="2",BH39,0)</f>
        <v>0</v>
      </c>
      <c r="AG39" s="70" t="n">
        <f aca="false">IF(AQ39="2",BI39,0)</f>
        <v>0</v>
      </c>
      <c r="AH39" s="70" t="n">
        <f aca="false">IF(AQ39="0",BJ39,0)</f>
        <v>0</v>
      </c>
      <c r="AI39" s="55"/>
      <c r="AJ39" s="70" t="n">
        <f aca="false">IF(AN39=0,J39,0)</f>
        <v>0</v>
      </c>
      <c r="AK39" s="70" t="n">
        <f aca="false">IF(AN39=12,J39,0)</f>
        <v>0</v>
      </c>
      <c r="AL39" s="70" t="n">
        <f aca="false">IF(AN39=21,J39,0)</f>
        <v>0</v>
      </c>
      <c r="AN39" s="70" t="n">
        <v>21</v>
      </c>
      <c r="AO39" s="70" t="n">
        <f aca="false">G39*0</f>
        <v>0</v>
      </c>
      <c r="AP39" s="70" t="n">
        <f aca="false">G39*(1-0)</f>
        <v>0</v>
      </c>
      <c r="AQ39" s="72" t="s">
        <v>105</v>
      </c>
      <c r="AV39" s="70" t="n">
        <f aca="false">AW39+AX39</f>
        <v>0</v>
      </c>
      <c r="AW39" s="70" t="n">
        <f aca="false">F39*AO39</f>
        <v>0</v>
      </c>
      <c r="AX39" s="70" t="n">
        <f aca="false">F39*AP39</f>
        <v>0</v>
      </c>
      <c r="AY39" s="72" t="s">
        <v>165</v>
      </c>
      <c r="AZ39" s="72" t="s">
        <v>120</v>
      </c>
      <c r="BA39" s="55" t="s">
        <v>102</v>
      </c>
      <c r="BC39" s="70" t="n">
        <f aca="false">AW39+AX39</f>
        <v>0</v>
      </c>
      <c r="BD39" s="70" t="n">
        <f aca="false">G39/(100-BE39)*100</f>
        <v>0</v>
      </c>
      <c r="BE39" s="70" t="n">
        <v>0</v>
      </c>
      <c r="BF39" s="70" t="n">
        <f aca="false">39</f>
        <v>39</v>
      </c>
      <c r="BH39" s="70" t="n">
        <f aca="false">F39*AO39</f>
        <v>0</v>
      </c>
      <c r="BI39" s="70" t="n">
        <f aca="false">F39*AP39</f>
        <v>0</v>
      </c>
      <c r="BJ39" s="70" t="n">
        <f aca="false">F39*G39</f>
        <v>0</v>
      </c>
      <c r="BK39" s="70"/>
      <c r="BL39" s="70"/>
      <c r="BW39" s="70" t="n">
        <v>21</v>
      </c>
    </row>
    <row r="40" customFormat="false" ht="13.5" hidden="false" customHeight="true" outlineLevel="0" collapsed="false">
      <c r="A40" s="69" t="s">
        <v>172</v>
      </c>
      <c r="B40" s="10" t="s">
        <v>173</v>
      </c>
      <c r="C40" s="8" t="s">
        <v>174</v>
      </c>
      <c r="D40" s="8"/>
      <c r="E40" s="10" t="s">
        <v>118</v>
      </c>
      <c r="F40" s="70" t="n">
        <v>2</v>
      </c>
      <c r="G40" s="70" t="n">
        <v>0</v>
      </c>
      <c r="H40" s="70" t="n">
        <f aca="false">F40*AO40</f>
        <v>0</v>
      </c>
      <c r="I40" s="70" t="n">
        <f aca="false">F40*AP40</f>
        <v>0</v>
      </c>
      <c r="J40" s="70" t="n">
        <f aca="false">F40*G40</f>
        <v>0</v>
      </c>
      <c r="K40" s="71" t="s">
        <v>109</v>
      </c>
      <c r="Z40" s="70" t="n">
        <f aca="false">IF(AQ40="5",BJ40,0)</f>
        <v>0</v>
      </c>
      <c r="AB40" s="70" t="n">
        <f aca="false">IF(AQ40="1",BH40,0)</f>
        <v>0</v>
      </c>
      <c r="AC40" s="70" t="n">
        <f aca="false">IF(AQ40="1",BI40,0)</f>
        <v>0</v>
      </c>
      <c r="AD40" s="70" t="n">
        <f aca="false">IF(AQ40="7",BH40,0)</f>
        <v>0</v>
      </c>
      <c r="AE40" s="70" t="n">
        <f aca="false">IF(AQ40="7",BI40,0)</f>
        <v>0</v>
      </c>
      <c r="AF40" s="70" t="n">
        <f aca="false">IF(AQ40="2",BH40,0)</f>
        <v>0</v>
      </c>
      <c r="AG40" s="70" t="n">
        <f aca="false">IF(AQ40="2",BI40,0)</f>
        <v>0</v>
      </c>
      <c r="AH40" s="70" t="n">
        <f aca="false">IF(AQ40="0",BJ40,0)</f>
        <v>0</v>
      </c>
      <c r="AI40" s="55"/>
      <c r="AJ40" s="70" t="n">
        <f aca="false">IF(AN40=0,J40,0)</f>
        <v>0</v>
      </c>
      <c r="AK40" s="70" t="n">
        <f aca="false">IF(AN40=12,J40,0)</f>
        <v>0</v>
      </c>
      <c r="AL40" s="70" t="n">
        <f aca="false">IF(AN40=21,J40,0)</f>
        <v>0</v>
      </c>
      <c r="AN40" s="70" t="n">
        <v>21</v>
      </c>
      <c r="AO40" s="70" t="n">
        <f aca="false">G40*0</f>
        <v>0</v>
      </c>
      <c r="AP40" s="70" t="n">
        <f aca="false">G40*(1-0)</f>
        <v>0</v>
      </c>
      <c r="AQ40" s="72" t="s">
        <v>105</v>
      </c>
      <c r="AV40" s="70" t="n">
        <f aca="false">AW40+AX40</f>
        <v>0</v>
      </c>
      <c r="AW40" s="70" t="n">
        <f aca="false">F40*AO40</f>
        <v>0</v>
      </c>
      <c r="AX40" s="70" t="n">
        <f aca="false">F40*AP40</f>
        <v>0</v>
      </c>
      <c r="AY40" s="72" t="s">
        <v>165</v>
      </c>
      <c r="AZ40" s="72" t="s">
        <v>120</v>
      </c>
      <c r="BA40" s="55" t="s">
        <v>102</v>
      </c>
      <c r="BC40" s="70" t="n">
        <f aca="false">AW40+AX40</f>
        <v>0</v>
      </c>
      <c r="BD40" s="70" t="n">
        <f aca="false">G40/(100-BE40)*100</f>
        <v>0</v>
      </c>
      <c r="BE40" s="70" t="n">
        <v>0</v>
      </c>
      <c r="BF40" s="70" t="n">
        <f aca="false">40</f>
        <v>40</v>
      </c>
      <c r="BH40" s="70" t="n">
        <f aca="false">F40*AO40</f>
        <v>0</v>
      </c>
      <c r="BI40" s="70" t="n">
        <f aca="false">F40*AP40</f>
        <v>0</v>
      </c>
      <c r="BJ40" s="70" t="n">
        <f aca="false">F40*G40</f>
        <v>0</v>
      </c>
      <c r="BK40" s="70"/>
      <c r="BL40" s="70"/>
      <c r="BW40" s="70" t="n">
        <v>21</v>
      </c>
    </row>
    <row r="41" customFormat="false" ht="13.5" hidden="false" customHeight="true" outlineLevel="0" collapsed="false">
      <c r="A41" s="69" t="s">
        <v>175</v>
      </c>
      <c r="B41" s="10" t="s">
        <v>176</v>
      </c>
      <c r="C41" s="8" t="s">
        <v>177</v>
      </c>
      <c r="D41" s="8"/>
      <c r="E41" s="10" t="s">
        <v>118</v>
      </c>
      <c r="F41" s="70" t="n">
        <v>2</v>
      </c>
      <c r="G41" s="70" t="n">
        <v>0</v>
      </c>
      <c r="H41" s="70" t="n">
        <f aca="false">F41*AO41</f>
        <v>0</v>
      </c>
      <c r="I41" s="70" t="n">
        <f aca="false">F41*AP41</f>
        <v>0</v>
      </c>
      <c r="J41" s="70" t="n">
        <f aca="false">F41*G41</f>
        <v>0</v>
      </c>
      <c r="K41" s="71" t="s">
        <v>109</v>
      </c>
      <c r="Z41" s="70" t="n">
        <f aca="false">IF(AQ41="5",BJ41,0)</f>
        <v>0</v>
      </c>
      <c r="AB41" s="70" t="n">
        <f aca="false">IF(AQ41="1",BH41,0)</f>
        <v>0</v>
      </c>
      <c r="AC41" s="70" t="n">
        <f aca="false">IF(AQ41="1",BI41,0)</f>
        <v>0</v>
      </c>
      <c r="AD41" s="70" t="n">
        <f aca="false">IF(AQ41="7",BH41,0)</f>
        <v>0</v>
      </c>
      <c r="AE41" s="70" t="n">
        <f aca="false">IF(AQ41="7",BI41,0)</f>
        <v>0</v>
      </c>
      <c r="AF41" s="70" t="n">
        <f aca="false">IF(AQ41="2",BH41,0)</f>
        <v>0</v>
      </c>
      <c r="AG41" s="70" t="n">
        <f aca="false">IF(AQ41="2",BI41,0)</f>
        <v>0</v>
      </c>
      <c r="AH41" s="70" t="n">
        <f aca="false">IF(AQ41="0",BJ41,0)</f>
        <v>0</v>
      </c>
      <c r="AI41" s="55"/>
      <c r="AJ41" s="70" t="n">
        <f aca="false">IF(AN41=0,J41,0)</f>
        <v>0</v>
      </c>
      <c r="AK41" s="70" t="n">
        <f aca="false">IF(AN41=12,J41,0)</f>
        <v>0</v>
      </c>
      <c r="AL41" s="70" t="n">
        <f aca="false">IF(AN41=21,J41,0)</f>
        <v>0</v>
      </c>
      <c r="AN41" s="70" t="n">
        <v>21</v>
      </c>
      <c r="AO41" s="70" t="n">
        <f aca="false">G41*0</f>
        <v>0</v>
      </c>
      <c r="AP41" s="70" t="n">
        <f aca="false">G41*(1-0)</f>
        <v>0</v>
      </c>
      <c r="AQ41" s="72" t="s">
        <v>105</v>
      </c>
      <c r="AV41" s="70" t="n">
        <f aca="false">AW41+AX41</f>
        <v>0</v>
      </c>
      <c r="AW41" s="70" t="n">
        <f aca="false">F41*AO41</f>
        <v>0</v>
      </c>
      <c r="AX41" s="70" t="n">
        <f aca="false">F41*AP41</f>
        <v>0</v>
      </c>
      <c r="AY41" s="72" t="s">
        <v>165</v>
      </c>
      <c r="AZ41" s="72" t="s">
        <v>120</v>
      </c>
      <c r="BA41" s="55" t="s">
        <v>102</v>
      </c>
      <c r="BC41" s="70" t="n">
        <f aca="false">AW41+AX41</f>
        <v>0</v>
      </c>
      <c r="BD41" s="70" t="n">
        <f aca="false">G41/(100-BE41)*100</f>
        <v>0</v>
      </c>
      <c r="BE41" s="70" t="n">
        <v>0</v>
      </c>
      <c r="BF41" s="70" t="n">
        <f aca="false">41</f>
        <v>41</v>
      </c>
      <c r="BH41" s="70" t="n">
        <f aca="false">F41*AO41</f>
        <v>0</v>
      </c>
      <c r="BI41" s="70" t="n">
        <f aca="false">F41*AP41</f>
        <v>0</v>
      </c>
      <c r="BJ41" s="70" t="n">
        <f aca="false">F41*G41</f>
        <v>0</v>
      </c>
      <c r="BK41" s="70"/>
      <c r="BL41" s="70"/>
      <c r="BW41" s="70" t="n">
        <v>21</v>
      </c>
    </row>
    <row r="42" customFormat="false" ht="13.5" hidden="false" customHeight="true" outlineLevel="0" collapsed="false">
      <c r="A42" s="69" t="s">
        <v>178</v>
      </c>
      <c r="B42" s="10" t="s">
        <v>179</v>
      </c>
      <c r="C42" s="8" t="s">
        <v>180</v>
      </c>
      <c r="D42" s="8"/>
      <c r="E42" s="10" t="s">
        <v>118</v>
      </c>
      <c r="F42" s="70" t="n">
        <v>2</v>
      </c>
      <c r="G42" s="70" t="n">
        <v>0</v>
      </c>
      <c r="H42" s="70" t="n">
        <f aca="false">F42*AO42</f>
        <v>0</v>
      </c>
      <c r="I42" s="70" t="n">
        <f aca="false">F42*AP42</f>
        <v>0</v>
      </c>
      <c r="J42" s="70" t="n">
        <f aca="false">F42*G42</f>
        <v>0</v>
      </c>
      <c r="K42" s="71" t="s">
        <v>109</v>
      </c>
      <c r="Z42" s="70" t="n">
        <f aca="false">IF(AQ42="5",BJ42,0)</f>
        <v>0</v>
      </c>
      <c r="AB42" s="70" t="n">
        <f aca="false">IF(AQ42="1",BH42,0)</f>
        <v>0</v>
      </c>
      <c r="AC42" s="70" t="n">
        <f aca="false">IF(AQ42="1",BI42,0)</f>
        <v>0</v>
      </c>
      <c r="AD42" s="70" t="n">
        <f aca="false">IF(AQ42="7",BH42,0)</f>
        <v>0</v>
      </c>
      <c r="AE42" s="70" t="n">
        <f aca="false">IF(AQ42="7",BI42,0)</f>
        <v>0</v>
      </c>
      <c r="AF42" s="70" t="n">
        <f aca="false">IF(AQ42="2",BH42,0)</f>
        <v>0</v>
      </c>
      <c r="AG42" s="70" t="n">
        <f aca="false">IF(AQ42="2",BI42,0)</f>
        <v>0</v>
      </c>
      <c r="AH42" s="70" t="n">
        <f aca="false">IF(AQ42="0",BJ42,0)</f>
        <v>0</v>
      </c>
      <c r="AI42" s="55"/>
      <c r="AJ42" s="70" t="n">
        <f aca="false">IF(AN42=0,J42,0)</f>
        <v>0</v>
      </c>
      <c r="AK42" s="70" t="n">
        <f aca="false">IF(AN42=12,J42,0)</f>
        <v>0</v>
      </c>
      <c r="AL42" s="70" t="n">
        <f aca="false">IF(AN42=21,J42,0)</f>
        <v>0</v>
      </c>
      <c r="AN42" s="70" t="n">
        <v>21</v>
      </c>
      <c r="AO42" s="70" t="n">
        <f aca="false">G42*0</f>
        <v>0</v>
      </c>
      <c r="AP42" s="70" t="n">
        <f aca="false">G42*(1-0)</f>
        <v>0</v>
      </c>
      <c r="AQ42" s="72" t="s">
        <v>105</v>
      </c>
      <c r="AV42" s="70" t="n">
        <f aca="false">AW42+AX42</f>
        <v>0</v>
      </c>
      <c r="AW42" s="70" t="n">
        <f aca="false">F42*AO42</f>
        <v>0</v>
      </c>
      <c r="AX42" s="70" t="n">
        <f aca="false">F42*AP42</f>
        <v>0</v>
      </c>
      <c r="AY42" s="72" t="s">
        <v>165</v>
      </c>
      <c r="AZ42" s="72" t="s">
        <v>120</v>
      </c>
      <c r="BA42" s="55" t="s">
        <v>102</v>
      </c>
      <c r="BC42" s="70" t="n">
        <f aca="false">AW42+AX42</f>
        <v>0</v>
      </c>
      <c r="BD42" s="70" t="n">
        <f aca="false">G42/(100-BE42)*100</f>
        <v>0</v>
      </c>
      <c r="BE42" s="70" t="n">
        <v>0</v>
      </c>
      <c r="BF42" s="70" t="n">
        <f aca="false">42</f>
        <v>42</v>
      </c>
      <c r="BH42" s="70" t="n">
        <f aca="false">F42*AO42</f>
        <v>0</v>
      </c>
      <c r="BI42" s="70" t="n">
        <f aca="false">F42*AP42</f>
        <v>0</v>
      </c>
      <c r="BJ42" s="70" t="n">
        <f aca="false">F42*G42</f>
        <v>0</v>
      </c>
      <c r="BK42" s="70"/>
      <c r="BL42" s="70"/>
      <c r="BW42" s="70" t="n">
        <v>21</v>
      </c>
    </row>
    <row r="43" customFormat="false" ht="13.5" hidden="false" customHeight="true" outlineLevel="0" collapsed="false">
      <c r="A43" s="69" t="s">
        <v>181</v>
      </c>
      <c r="B43" s="10" t="s">
        <v>182</v>
      </c>
      <c r="C43" s="8" t="s">
        <v>183</v>
      </c>
      <c r="D43" s="8"/>
      <c r="E43" s="10" t="s">
        <v>118</v>
      </c>
      <c r="F43" s="70" t="n">
        <v>1</v>
      </c>
      <c r="G43" s="70" t="n">
        <v>0</v>
      </c>
      <c r="H43" s="70" t="n">
        <f aca="false">F43*AO43</f>
        <v>0</v>
      </c>
      <c r="I43" s="70" t="n">
        <f aca="false">F43*AP43</f>
        <v>0</v>
      </c>
      <c r="J43" s="70" t="n">
        <f aca="false">F43*G43</f>
        <v>0</v>
      </c>
      <c r="K43" s="71" t="s">
        <v>109</v>
      </c>
      <c r="Z43" s="70" t="n">
        <f aca="false">IF(AQ43="5",BJ43,0)</f>
        <v>0</v>
      </c>
      <c r="AB43" s="70" t="n">
        <f aca="false">IF(AQ43="1",BH43,0)</f>
        <v>0</v>
      </c>
      <c r="AC43" s="70" t="n">
        <f aca="false">IF(AQ43="1",BI43,0)</f>
        <v>0</v>
      </c>
      <c r="AD43" s="70" t="n">
        <f aca="false">IF(AQ43="7",BH43,0)</f>
        <v>0</v>
      </c>
      <c r="AE43" s="70" t="n">
        <f aca="false">IF(AQ43="7",BI43,0)</f>
        <v>0</v>
      </c>
      <c r="AF43" s="70" t="n">
        <f aca="false">IF(AQ43="2",BH43,0)</f>
        <v>0</v>
      </c>
      <c r="AG43" s="70" t="n">
        <f aca="false">IF(AQ43="2",BI43,0)</f>
        <v>0</v>
      </c>
      <c r="AH43" s="70" t="n">
        <f aca="false">IF(AQ43="0",BJ43,0)</f>
        <v>0</v>
      </c>
      <c r="AI43" s="55"/>
      <c r="AJ43" s="70" t="n">
        <f aca="false">IF(AN43=0,J43,0)</f>
        <v>0</v>
      </c>
      <c r="AK43" s="70" t="n">
        <f aca="false">IF(AN43=12,J43,0)</f>
        <v>0</v>
      </c>
      <c r="AL43" s="70" t="n">
        <f aca="false">IF(AN43=21,J43,0)</f>
        <v>0</v>
      </c>
      <c r="AN43" s="70" t="n">
        <v>21</v>
      </c>
      <c r="AO43" s="70" t="n">
        <f aca="false">G43*0</f>
        <v>0</v>
      </c>
      <c r="AP43" s="70" t="n">
        <f aca="false">G43*(1-0)</f>
        <v>0</v>
      </c>
      <c r="AQ43" s="72" t="s">
        <v>105</v>
      </c>
      <c r="AV43" s="70" t="n">
        <f aca="false">AW43+AX43</f>
        <v>0</v>
      </c>
      <c r="AW43" s="70" t="n">
        <f aca="false">F43*AO43</f>
        <v>0</v>
      </c>
      <c r="AX43" s="70" t="n">
        <f aca="false">F43*AP43</f>
        <v>0</v>
      </c>
      <c r="AY43" s="72" t="s">
        <v>165</v>
      </c>
      <c r="AZ43" s="72" t="s">
        <v>120</v>
      </c>
      <c r="BA43" s="55" t="s">
        <v>102</v>
      </c>
      <c r="BC43" s="70" t="n">
        <f aca="false">AW43+AX43</f>
        <v>0</v>
      </c>
      <c r="BD43" s="70" t="n">
        <f aca="false">G43/(100-BE43)*100</f>
        <v>0</v>
      </c>
      <c r="BE43" s="70" t="n">
        <v>0</v>
      </c>
      <c r="BF43" s="70" t="n">
        <f aca="false">43</f>
        <v>43</v>
      </c>
      <c r="BH43" s="70" t="n">
        <f aca="false">F43*AO43</f>
        <v>0</v>
      </c>
      <c r="BI43" s="70" t="n">
        <f aca="false">F43*AP43</f>
        <v>0</v>
      </c>
      <c r="BJ43" s="70" t="n">
        <f aca="false">F43*G43</f>
        <v>0</v>
      </c>
      <c r="BK43" s="70"/>
      <c r="BL43" s="70"/>
      <c r="BW43" s="70" t="n">
        <v>21</v>
      </c>
    </row>
    <row r="44" customFormat="false" ht="13.5" hidden="false" customHeight="true" outlineLevel="0" collapsed="false">
      <c r="A44" s="69" t="s">
        <v>184</v>
      </c>
      <c r="B44" s="10" t="s">
        <v>185</v>
      </c>
      <c r="C44" s="8" t="s">
        <v>186</v>
      </c>
      <c r="D44" s="8"/>
      <c r="E44" s="10" t="s">
        <v>118</v>
      </c>
      <c r="F44" s="70" t="n">
        <v>18</v>
      </c>
      <c r="G44" s="70" t="n">
        <v>0</v>
      </c>
      <c r="H44" s="70" t="n">
        <f aca="false">F44*AO44</f>
        <v>0</v>
      </c>
      <c r="I44" s="70" t="n">
        <f aca="false">F44*AP44</f>
        <v>0</v>
      </c>
      <c r="J44" s="70" t="n">
        <f aca="false">F44*G44</f>
        <v>0</v>
      </c>
      <c r="K44" s="71" t="s">
        <v>109</v>
      </c>
      <c r="Z44" s="70" t="n">
        <f aca="false">IF(AQ44="5",BJ44,0)</f>
        <v>0</v>
      </c>
      <c r="AB44" s="70" t="n">
        <f aca="false">IF(AQ44="1",BH44,0)</f>
        <v>0</v>
      </c>
      <c r="AC44" s="70" t="n">
        <f aca="false">IF(AQ44="1",BI44,0)</f>
        <v>0</v>
      </c>
      <c r="AD44" s="70" t="n">
        <f aca="false">IF(AQ44="7",BH44,0)</f>
        <v>0</v>
      </c>
      <c r="AE44" s="70" t="n">
        <f aca="false">IF(AQ44="7",BI44,0)</f>
        <v>0</v>
      </c>
      <c r="AF44" s="70" t="n">
        <f aca="false">IF(AQ44="2",BH44,0)</f>
        <v>0</v>
      </c>
      <c r="AG44" s="70" t="n">
        <f aca="false">IF(AQ44="2",BI44,0)</f>
        <v>0</v>
      </c>
      <c r="AH44" s="70" t="n">
        <f aca="false">IF(AQ44="0",BJ44,0)</f>
        <v>0</v>
      </c>
      <c r="AI44" s="55"/>
      <c r="AJ44" s="70" t="n">
        <f aca="false">IF(AN44=0,J44,0)</f>
        <v>0</v>
      </c>
      <c r="AK44" s="70" t="n">
        <f aca="false">IF(AN44=12,J44,0)</f>
        <v>0</v>
      </c>
      <c r="AL44" s="70" t="n">
        <f aca="false">IF(AN44=21,J44,0)</f>
        <v>0</v>
      </c>
      <c r="AN44" s="70" t="n">
        <v>21</v>
      </c>
      <c r="AO44" s="70" t="n">
        <f aca="false">G44*0</f>
        <v>0</v>
      </c>
      <c r="AP44" s="70" t="n">
        <f aca="false">G44*(1-0)</f>
        <v>0</v>
      </c>
      <c r="AQ44" s="72" t="s">
        <v>105</v>
      </c>
      <c r="AV44" s="70" t="n">
        <f aca="false">AW44+AX44</f>
        <v>0</v>
      </c>
      <c r="AW44" s="70" t="n">
        <f aca="false">F44*AO44</f>
        <v>0</v>
      </c>
      <c r="AX44" s="70" t="n">
        <f aca="false">F44*AP44</f>
        <v>0</v>
      </c>
      <c r="AY44" s="72" t="s">
        <v>165</v>
      </c>
      <c r="AZ44" s="72" t="s">
        <v>120</v>
      </c>
      <c r="BA44" s="55" t="s">
        <v>102</v>
      </c>
      <c r="BC44" s="70" t="n">
        <f aca="false">AW44+AX44</f>
        <v>0</v>
      </c>
      <c r="BD44" s="70" t="n">
        <f aca="false">G44/(100-BE44)*100</f>
        <v>0</v>
      </c>
      <c r="BE44" s="70" t="n">
        <v>0</v>
      </c>
      <c r="BF44" s="70" t="n">
        <f aca="false">44</f>
        <v>44</v>
      </c>
      <c r="BH44" s="70" t="n">
        <f aca="false">F44*AO44</f>
        <v>0</v>
      </c>
      <c r="BI44" s="70" t="n">
        <f aca="false">F44*AP44</f>
        <v>0</v>
      </c>
      <c r="BJ44" s="70" t="n">
        <f aca="false">F44*G44</f>
        <v>0</v>
      </c>
      <c r="BK44" s="70"/>
      <c r="BL44" s="70"/>
      <c r="BW44" s="70" t="n">
        <v>21</v>
      </c>
    </row>
    <row r="45" customFormat="false" ht="13.5" hidden="false" customHeight="true" outlineLevel="0" collapsed="false">
      <c r="A45" s="69" t="s">
        <v>187</v>
      </c>
      <c r="B45" s="10" t="s">
        <v>163</v>
      </c>
      <c r="C45" s="8" t="s">
        <v>164</v>
      </c>
      <c r="D45" s="8"/>
      <c r="E45" s="10" t="s">
        <v>118</v>
      </c>
      <c r="F45" s="70" t="n">
        <v>1</v>
      </c>
      <c r="G45" s="70" t="n">
        <v>0</v>
      </c>
      <c r="H45" s="70" t="n">
        <f aca="false">F45*AO45</f>
        <v>0</v>
      </c>
      <c r="I45" s="70" t="n">
        <f aca="false">F45*AP45</f>
        <v>0</v>
      </c>
      <c r="J45" s="70" t="n">
        <f aca="false">F45*G45</f>
        <v>0</v>
      </c>
      <c r="K45" s="71" t="s">
        <v>109</v>
      </c>
      <c r="Z45" s="70" t="n">
        <f aca="false">IF(AQ45="5",BJ45,0)</f>
        <v>0</v>
      </c>
      <c r="AB45" s="70" t="n">
        <f aca="false">IF(AQ45="1",BH45,0)</f>
        <v>0</v>
      </c>
      <c r="AC45" s="70" t="n">
        <f aca="false">IF(AQ45="1",BI45,0)</f>
        <v>0</v>
      </c>
      <c r="AD45" s="70" t="n">
        <f aca="false">IF(AQ45="7",BH45,0)</f>
        <v>0</v>
      </c>
      <c r="AE45" s="70" t="n">
        <f aca="false">IF(AQ45="7",BI45,0)</f>
        <v>0</v>
      </c>
      <c r="AF45" s="70" t="n">
        <f aca="false">IF(AQ45="2",BH45,0)</f>
        <v>0</v>
      </c>
      <c r="AG45" s="70" t="n">
        <f aca="false">IF(AQ45="2",BI45,0)</f>
        <v>0</v>
      </c>
      <c r="AH45" s="70" t="n">
        <f aca="false">IF(AQ45="0",BJ45,0)</f>
        <v>0</v>
      </c>
      <c r="AI45" s="55"/>
      <c r="AJ45" s="70" t="n">
        <f aca="false">IF(AN45=0,J45,0)</f>
        <v>0</v>
      </c>
      <c r="AK45" s="70" t="n">
        <f aca="false">IF(AN45=12,J45,0)</f>
        <v>0</v>
      </c>
      <c r="AL45" s="70" t="n">
        <f aca="false">IF(AN45=21,J45,0)</f>
        <v>0</v>
      </c>
      <c r="AN45" s="70" t="n">
        <v>21</v>
      </c>
      <c r="AO45" s="70" t="n">
        <f aca="false">G45*0</f>
        <v>0</v>
      </c>
      <c r="AP45" s="70" t="n">
        <f aca="false">G45*(1-0)</f>
        <v>0</v>
      </c>
      <c r="AQ45" s="72" t="s">
        <v>105</v>
      </c>
      <c r="AV45" s="70" t="n">
        <f aca="false">AW45+AX45</f>
        <v>0</v>
      </c>
      <c r="AW45" s="70" t="n">
        <f aca="false">F45*AO45</f>
        <v>0</v>
      </c>
      <c r="AX45" s="70" t="n">
        <f aca="false">F45*AP45</f>
        <v>0</v>
      </c>
      <c r="AY45" s="72" t="s">
        <v>165</v>
      </c>
      <c r="AZ45" s="72" t="s">
        <v>120</v>
      </c>
      <c r="BA45" s="55" t="s">
        <v>102</v>
      </c>
      <c r="BC45" s="70" t="n">
        <f aca="false">AW45+AX45</f>
        <v>0</v>
      </c>
      <c r="BD45" s="70" t="n">
        <f aca="false">G45/(100-BE45)*100</f>
        <v>0</v>
      </c>
      <c r="BE45" s="70" t="n">
        <v>0</v>
      </c>
      <c r="BF45" s="70" t="n">
        <f aca="false">45</f>
        <v>45</v>
      </c>
      <c r="BH45" s="70" t="n">
        <f aca="false">F45*AO45</f>
        <v>0</v>
      </c>
      <c r="BI45" s="70" t="n">
        <f aca="false">F45*AP45</f>
        <v>0</v>
      </c>
      <c r="BJ45" s="70" t="n">
        <f aca="false">F45*G45</f>
        <v>0</v>
      </c>
      <c r="BK45" s="70"/>
      <c r="BL45" s="70"/>
      <c r="BW45" s="70" t="n">
        <v>21</v>
      </c>
    </row>
    <row r="46" customFormat="false" ht="13.5" hidden="false" customHeight="true" outlineLevel="0" collapsed="false">
      <c r="A46" s="69" t="s">
        <v>188</v>
      </c>
      <c r="B46" s="10" t="s">
        <v>189</v>
      </c>
      <c r="C46" s="8" t="s">
        <v>190</v>
      </c>
      <c r="D46" s="8"/>
      <c r="E46" s="10" t="s">
        <v>118</v>
      </c>
      <c r="F46" s="70" t="n">
        <v>4</v>
      </c>
      <c r="G46" s="70" t="n">
        <v>0</v>
      </c>
      <c r="H46" s="70" t="n">
        <f aca="false">F46*AO46</f>
        <v>0</v>
      </c>
      <c r="I46" s="70" t="n">
        <f aca="false">F46*AP46</f>
        <v>0</v>
      </c>
      <c r="J46" s="70" t="n">
        <f aca="false">F46*G46</f>
        <v>0</v>
      </c>
      <c r="K46" s="71" t="s">
        <v>109</v>
      </c>
      <c r="Z46" s="70" t="n">
        <f aca="false">IF(AQ46="5",BJ46,0)</f>
        <v>0</v>
      </c>
      <c r="AB46" s="70" t="n">
        <f aca="false">IF(AQ46="1",BH46,0)</f>
        <v>0</v>
      </c>
      <c r="AC46" s="70" t="n">
        <f aca="false">IF(AQ46="1",BI46,0)</f>
        <v>0</v>
      </c>
      <c r="AD46" s="70" t="n">
        <f aca="false">IF(AQ46="7",BH46,0)</f>
        <v>0</v>
      </c>
      <c r="AE46" s="70" t="n">
        <f aca="false">IF(AQ46="7",BI46,0)</f>
        <v>0</v>
      </c>
      <c r="AF46" s="70" t="n">
        <f aca="false">IF(AQ46="2",BH46,0)</f>
        <v>0</v>
      </c>
      <c r="AG46" s="70" t="n">
        <f aca="false">IF(AQ46="2",BI46,0)</f>
        <v>0</v>
      </c>
      <c r="AH46" s="70" t="n">
        <f aca="false">IF(AQ46="0",BJ46,0)</f>
        <v>0</v>
      </c>
      <c r="AI46" s="55"/>
      <c r="AJ46" s="70" t="n">
        <f aca="false">IF(AN46=0,J46,0)</f>
        <v>0</v>
      </c>
      <c r="AK46" s="70" t="n">
        <f aca="false">IF(AN46=12,J46,0)</f>
        <v>0</v>
      </c>
      <c r="AL46" s="70" t="n">
        <f aca="false">IF(AN46=21,J46,0)</f>
        <v>0</v>
      </c>
      <c r="AN46" s="70" t="n">
        <v>21</v>
      </c>
      <c r="AO46" s="70" t="n">
        <f aca="false">G46*0</f>
        <v>0</v>
      </c>
      <c r="AP46" s="70" t="n">
        <f aca="false">G46*(1-0)</f>
        <v>0</v>
      </c>
      <c r="AQ46" s="72" t="s">
        <v>105</v>
      </c>
      <c r="AV46" s="70" t="n">
        <f aca="false">AW46+AX46</f>
        <v>0</v>
      </c>
      <c r="AW46" s="70" t="n">
        <f aca="false">F46*AO46</f>
        <v>0</v>
      </c>
      <c r="AX46" s="70" t="n">
        <f aca="false">F46*AP46</f>
        <v>0</v>
      </c>
      <c r="AY46" s="72" t="s">
        <v>165</v>
      </c>
      <c r="AZ46" s="72" t="s">
        <v>120</v>
      </c>
      <c r="BA46" s="55" t="s">
        <v>102</v>
      </c>
      <c r="BC46" s="70" t="n">
        <f aca="false">AW46+AX46</f>
        <v>0</v>
      </c>
      <c r="BD46" s="70" t="n">
        <f aca="false">G46/(100-BE46)*100</f>
        <v>0</v>
      </c>
      <c r="BE46" s="70" t="n">
        <v>0</v>
      </c>
      <c r="BF46" s="70" t="n">
        <f aca="false">46</f>
        <v>46</v>
      </c>
      <c r="BH46" s="70" t="n">
        <f aca="false">F46*AO46</f>
        <v>0</v>
      </c>
      <c r="BI46" s="70" t="n">
        <f aca="false">F46*AP46</f>
        <v>0</v>
      </c>
      <c r="BJ46" s="70" t="n">
        <f aca="false">F46*G46</f>
        <v>0</v>
      </c>
      <c r="BK46" s="70"/>
      <c r="BL46" s="70"/>
      <c r="BW46" s="70" t="n">
        <v>21</v>
      </c>
    </row>
    <row r="47" customFormat="false" ht="13.5" hidden="false" customHeight="true" outlineLevel="0" collapsed="false">
      <c r="A47" s="69" t="s">
        <v>191</v>
      </c>
      <c r="B47" s="10" t="s">
        <v>192</v>
      </c>
      <c r="C47" s="8" t="s">
        <v>193</v>
      </c>
      <c r="D47" s="8"/>
      <c r="E47" s="10" t="s">
        <v>118</v>
      </c>
      <c r="F47" s="70" t="n">
        <v>1</v>
      </c>
      <c r="G47" s="70" t="n">
        <v>0</v>
      </c>
      <c r="H47" s="70" t="n">
        <f aca="false">F47*AO47</f>
        <v>0</v>
      </c>
      <c r="I47" s="70" t="n">
        <f aca="false">F47*AP47</f>
        <v>0</v>
      </c>
      <c r="J47" s="70" t="n">
        <f aca="false">F47*G47</f>
        <v>0</v>
      </c>
      <c r="K47" s="71" t="s">
        <v>109</v>
      </c>
      <c r="Z47" s="70" t="n">
        <f aca="false">IF(AQ47="5",BJ47,0)</f>
        <v>0</v>
      </c>
      <c r="AB47" s="70" t="n">
        <f aca="false">IF(AQ47="1",BH47,0)</f>
        <v>0</v>
      </c>
      <c r="AC47" s="70" t="n">
        <f aca="false">IF(AQ47="1",BI47,0)</f>
        <v>0</v>
      </c>
      <c r="AD47" s="70" t="n">
        <f aca="false">IF(AQ47="7",BH47,0)</f>
        <v>0</v>
      </c>
      <c r="AE47" s="70" t="n">
        <f aca="false">IF(AQ47="7",BI47,0)</f>
        <v>0</v>
      </c>
      <c r="AF47" s="70" t="n">
        <f aca="false">IF(AQ47="2",BH47,0)</f>
        <v>0</v>
      </c>
      <c r="AG47" s="70" t="n">
        <f aca="false">IF(AQ47="2",BI47,0)</f>
        <v>0</v>
      </c>
      <c r="AH47" s="70" t="n">
        <f aca="false">IF(AQ47="0",BJ47,0)</f>
        <v>0</v>
      </c>
      <c r="AI47" s="55"/>
      <c r="AJ47" s="70" t="n">
        <f aca="false">IF(AN47=0,J47,0)</f>
        <v>0</v>
      </c>
      <c r="AK47" s="70" t="n">
        <f aca="false">IF(AN47=12,J47,0)</f>
        <v>0</v>
      </c>
      <c r="AL47" s="70" t="n">
        <f aca="false">IF(AN47=21,J47,0)</f>
        <v>0</v>
      </c>
      <c r="AN47" s="70" t="n">
        <v>21</v>
      </c>
      <c r="AO47" s="70" t="n">
        <f aca="false">G47*0</f>
        <v>0</v>
      </c>
      <c r="AP47" s="70" t="n">
        <f aca="false">G47*(1-0)</f>
        <v>0</v>
      </c>
      <c r="AQ47" s="72" t="s">
        <v>105</v>
      </c>
      <c r="AV47" s="70" t="n">
        <f aca="false">AW47+AX47</f>
        <v>0</v>
      </c>
      <c r="AW47" s="70" t="n">
        <f aca="false">F47*AO47</f>
        <v>0</v>
      </c>
      <c r="AX47" s="70" t="n">
        <f aca="false">F47*AP47</f>
        <v>0</v>
      </c>
      <c r="AY47" s="72" t="s">
        <v>165</v>
      </c>
      <c r="AZ47" s="72" t="s">
        <v>120</v>
      </c>
      <c r="BA47" s="55" t="s">
        <v>102</v>
      </c>
      <c r="BC47" s="70" t="n">
        <f aca="false">AW47+AX47</f>
        <v>0</v>
      </c>
      <c r="BD47" s="70" t="n">
        <f aca="false">G47/(100-BE47)*100</f>
        <v>0</v>
      </c>
      <c r="BE47" s="70" t="n">
        <v>0</v>
      </c>
      <c r="BF47" s="70" t="n">
        <f aca="false">47</f>
        <v>47</v>
      </c>
      <c r="BH47" s="70" t="n">
        <f aca="false">F47*AO47</f>
        <v>0</v>
      </c>
      <c r="BI47" s="70" t="n">
        <f aca="false">F47*AP47</f>
        <v>0</v>
      </c>
      <c r="BJ47" s="70" t="n">
        <f aca="false">F47*G47</f>
        <v>0</v>
      </c>
      <c r="BK47" s="70"/>
      <c r="BL47" s="70"/>
      <c r="BW47" s="70" t="n">
        <v>21</v>
      </c>
    </row>
    <row r="48" customFormat="false" ht="13.5" hidden="false" customHeight="true" outlineLevel="0" collapsed="false">
      <c r="A48" s="69" t="s">
        <v>194</v>
      </c>
      <c r="B48" s="10" t="s">
        <v>195</v>
      </c>
      <c r="C48" s="8" t="s">
        <v>196</v>
      </c>
      <c r="D48" s="8"/>
      <c r="E48" s="10" t="s">
        <v>118</v>
      </c>
      <c r="F48" s="70" t="n">
        <v>8</v>
      </c>
      <c r="G48" s="70" t="n">
        <v>0</v>
      </c>
      <c r="H48" s="70" t="n">
        <f aca="false">F48*AO48</f>
        <v>0</v>
      </c>
      <c r="I48" s="70" t="n">
        <f aca="false">F48*AP48</f>
        <v>0</v>
      </c>
      <c r="J48" s="70" t="n">
        <f aca="false">F48*G48</f>
        <v>0</v>
      </c>
      <c r="K48" s="71" t="s">
        <v>109</v>
      </c>
      <c r="Z48" s="70" t="n">
        <f aca="false">IF(AQ48="5",BJ48,0)</f>
        <v>0</v>
      </c>
      <c r="AB48" s="70" t="n">
        <f aca="false">IF(AQ48="1",BH48,0)</f>
        <v>0</v>
      </c>
      <c r="AC48" s="70" t="n">
        <f aca="false">IF(AQ48="1",BI48,0)</f>
        <v>0</v>
      </c>
      <c r="AD48" s="70" t="n">
        <f aca="false">IF(AQ48="7",BH48,0)</f>
        <v>0</v>
      </c>
      <c r="AE48" s="70" t="n">
        <f aca="false">IF(AQ48="7",BI48,0)</f>
        <v>0</v>
      </c>
      <c r="AF48" s="70" t="n">
        <f aca="false">IF(AQ48="2",BH48,0)</f>
        <v>0</v>
      </c>
      <c r="AG48" s="70" t="n">
        <f aca="false">IF(AQ48="2",BI48,0)</f>
        <v>0</v>
      </c>
      <c r="AH48" s="70" t="n">
        <f aca="false">IF(AQ48="0",BJ48,0)</f>
        <v>0</v>
      </c>
      <c r="AI48" s="55"/>
      <c r="AJ48" s="70" t="n">
        <f aca="false">IF(AN48=0,J48,0)</f>
        <v>0</v>
      </c>
      <c r="AK48" s="70" t="n">
        <f aca="false">IF(AN48=12,J48,0)</f>
        <v>0</v>
      </c>
      <c r="AL48" s="70" t="n">
        <f aca="false">IF(AN48=21,J48,0)</f>
        <v>0</v>
      </c>
      <c r="AN48" s="70" t="n">
        <v>21</v>
      </c>
      <c r="AO48" s="70" t="n">
        <f aca="false">G48*0</f>
        <v>0</v>
      </c>
      <c r="AP48" s="70" t="n">
        <f aca="false">G48*(1-0)</f>
        <v>0</v>
      </c>
      <c r="AQ48" s="72" t="s">
        <v>105</v>
      </c>
      <c r="AV48" s="70" t="n">
        <f aca="false">AW48+AX48</f>
        <v>0</v>
      </c>
      <c r="AW48" s="70" t="n">
        <f aca="false">F48*AO48</f>
        <v>0</v>
      </c>
      <c r="AX48" s="70" t="n">
        <f aca="false">F48*AP48</f>
        <v>0</v>
      </c>
      <c r="AY48" s="72" t="s">
        <v>165</v>
      </c>
      <c r="AZ48" s="72" t="s">
        <v>120</v>
      </c>
      <c r="BA48" s="55" t="s">
        <v>102</v>
      </c>
      <c r="BC48" s="70" t="n">
        <f aca="false">AW48+AX48</f>
        <v>0</v>
      </c>
      <c r="BD48" s="70" t="n">
        <f aca="false">G48/(100-BE48)*100</f>
        <v>0</v>
      </c>
      <c r="BE48" s="70" t="n">
        <v>0</v>
      </c>
      <c r="BF48" s="70" t="n">
        <f aca="false">48</f>
        <v>48</v>
      </c>
      <c r="BH48" s="70" t="n">
        <f aca="false">F48*AO48</f>
        <v>0</v>
      </c>
      <c r="BI48" s="70" t="n">
        <f aca="false">F48*AP48</f>
        <v>0</v>
      </c>
      <c r="BJ48" s="70" t="n">
        <f aca="false">F48*G48</f>
        <v>0</v>
      </c>
      <c r="BK48" s="70"/>
      <c r="BL48" s="70"/>
      <c r="BW48" s="70" t="n">
        <v>21</v>
      </c>
    </row>
    <row r="49" customFormat="false" ht="13.5" hidden="false" customHeight="true" outlineLevel="0" collapsed="false">
      <c r="A49" s="69" t="s">
        <v>197</v>
      </c>
      <c r="B49" s="10" t="s">
        <v>198</v>
      </c>
      <c r="C49" s="8" t="s">
        <v>199</v>
      </c>
      <c r="D49" s="8"/>
      <c r="E49" s="10" t="s">
        <v>118</v>
      </c>
      <c r="F49" s="70" t="n">
        <v>1</v>
      </c>
      <c r="G49" s="70" t="n">
        <v>0</v>
      </c>
      <c r="H49" s="70" t="n">
        <f aca="false">F49*AO49</f>
        <v>0</v>
      </c>
      <c r="I49" s="70" t="n">
        <f aca="false">F49*AP49</f>
        <v>0</v>
      </c>
      <c r="J49" s="70" t="n">
        <f aca="false">F49*G49</f>
        <v>0</v>
      </c>
      <c r="K49" s="71" t="s">
        <v>109</v>
      </c>
      <c r="Z49" s="70" t="n">
        <f aca="false">IF(AQ49="5",BJ49,0)</f>
        <v>0</v>
      </c>
      <c r="AB49" s="70" t="n">
        <f aca="false">IF(AQ49="1",BH49,0)</f>
        <v>0</v>
      </c>
      <c r="AC49" s="70" t="n">
        <f aca="false">IF(AQ49="1",BI49,0)</f>
        <v>0</v>
      </c>
      <c r="AD49" s="70" t="n">
        <f aca="false">IF(AQ49="7",BH49,0)</f>
        <v>0</v>
      </c>
      <c r="AE49" s="70" t="n">
        <f aca="false">IF(AQ49="7",BI49,0)</f>
        <v>0</v>
      </c>
      <c r="AF49" s="70" t="n">
        <f aca="false">IF(AQ49="2",BH49,0)</f>
        <v>0</v>
      </c>
      <c r="AG49" s="70" t="n">
        <f aca="false">IF(AQ49="2",BI49,0)</f>
        <v>0</v>
      </c>
      <c r="AH49" s="70" t="n">
        <f aca="false">IF(AQ49="0",BJ49,0)</f>
        <v>0</v>
      </c>
      <c r="AI49" s="55"/>
      <c r="AJ49" s="70" t="n">
        <f aca="false">IF(AN49=0,J49,0)</f>
        <v>0</v>
      </c>
      <c r="AK49" s="70" t="n">
        <f aca="false">IF(AN49=12,J49,0)</f>
        <v>0</v>
      </c>
      <c r="AL49" s="70" t="n">
        <f aca="false">IF(AN49=21,J49,0)</f>
        <v>0</v>
      </c>
      <c r="AN49" s="70" t="n">
        <v>21</v>
      </c>
      <c r="AO49" s="70" t="n">
        <f aca="false">G49*0</f>
        <v>0</v>
      </c>
      <c r="AP49" s="70" t="n">
        <f aca="false">G49*(1-0)</f>
        <v>0</v>
      </c>
      <c r="AQ49" s="72" t="s">
        <v>105</v>
      </c>
      <c r="AV49" s="70" t="n">
        <f aca="false">AW49+AX49</f>
        <v>0</v>
      </c>
      <c r="AW49" s="70" t="n">
        <f aca="false">F49*AO49</f>
        <v>0</v>
      </c>
      <c r="AX49" s="70" t="n">
        <f aca="false">F49*AP49</f>
        <v>0</v>
      </c>
      <c r="AY49" s="72" t="s">
        <v>165</v>
      </c>
      <c r="AZ49" s="72" t="s">
        <v>120</v>
      </c>
      <c r="BA49" s="55" t="s">
        <v>102</v>
      </c>
      <c r="BC49" s="70" t="n">
        <f aca="false">AW49+AX49</f>
        <v>0</v>
      </c>
      <c r="BD49" s="70" t="n">
        <f aca="false">G49/(100-BE49)*100</f>
        <v>0</v>
      </c>
      <c r="BE49" s="70" t="n">
        <v>0</v>
      </c>
      <c r="BF49" s="70" t="n">
        <f aca="false">49</f>
        <v>49</v>
      </c>
      <c r="BH49" s="70" t="n">
        <f aca="false">F49*AO49</f>
        <v>0</v>
      </c>
      <c r="BI49" s="70" t="n">
        <f aca="false">F49*AP49</f>
        <v>0</v>
      </c>
      <c r="BJ49" s="70" t="n">
        <f aca="false">F49*G49</f>
        <v>0</v>
      </c>
      <c r="BK49" s="70"/>
      <c r="BL49" s="70"/>
      <c r="BW49" s="70" t="n">
        <v>21</v>
      </c>
    </row>
    <row r="50" customFormat="false" ht="13.5" hidden="false" customHeight="true" outlineLevel="0" collapsed="false">
      <c r="A50" s="69" t="s">
        <v>200</v>
      </c>
      <c r="B50" s="10" t="s">
        <v>201</v>
      </c>
      <c r="C50" s="8" t="s">
        <v>202</v>
      </c>
      <c r="D50" s="8"/>
      <c r="E50" s="10" t="s">
        <v>118</v>
      </c>
      <c r="F50" s="70" t="n">
        <v>9</v>
      </c>
      <c r="G50" s="70" t="n">
        <v>0</v>
      </c>
      <c r="H50" s="70" t="n">
        <f aca="false">F50*AO50</f>
        <v>0</v>
      </c>
      <c r="I50" s="70" t="n">
        <f aca="false">F50*AP50</f>
        <v>0</v>
      </c>
      <c r="J50" s="70" t="n">
        <f aca="false">F50*G50</f>
        <v>0</v>
      </c>
      <c r="K50" s="71" t="s">
        <v>109</v>
      </c>
      <c r="Z50" s="70" t="n">
        <f aca="false">IF(AQ50="5",BJ50,0)</f>
        <v>0</v>
      </c>
      <c r="AB50" s="70" t="n">
        <f aca="false">IF(AQ50="1",BH50,0)</f>
        <v>0</v>
      </c>
      <c r="AC50" s="70" t="n">
        <f aca="false">IF(AQ50="1",BI50,0)</f>
        <v>0</v>
      </c>
      <c r="AD50" s="70" t="n">
        <f aca="false">IF(AQ50="7",BH50,0)</f>
        <v>0</v>
      </c>
      <c r="AE50" s="70" t="n">
        <f aca="false">IF(AQ50="7",BI50,0)</f>
        <v>0</v>
      </c>
      <c r="AF50" s="70" t="n">
        <f aca="false">IF(AQ50="2",BH50,0)</f>
        <v>0</v>
      </c>
      <c r="AG50" s="70" t="n">
        <f aca="false">IF(AQ50="2",BI50,0)</f>
        <v>0</v>
      </c>
      <c r="AH50" s="70" t="n">
        <f aca="false">IF(AQ50="0",BJ50,0)</f>
        <v>0</v>
      </c>
      <c r="AI50" s="55"/>
      <c r="AJ50" s="70" t="n">
        <f aca="false">IF(AN50=0,J50,0)</f>
        <v>0</v>
      </c>
      <c r="AK50" s="70" t="n">
        <f aca="false">IF(AN50=12,J50,0)</f>
        <v>0</v>
      </c>
      <c r="AL50" s="70" t="n">
        <f aca="false">IF(AN50=21,J50,0)</f>
        <v>0</v>
      </c>
      <c r="AN50" s="70" t="n">
        <v>21</v>
      </c>
      <c r="AO50" s="70" t="n">
        <f aca="false">G50*0</f>
        <v>0</v>
      </c>
      <c r="AP50" s="70" t="n">
        <f aca="false">G50*(1-0)</f>
        <v>0</v>
      </c>
      <c r="AQ50" s="72" t="s">
        <v>105</v>
      </c>
      <c r="AV50" s="70" t="n">
        <f aca="false">AW50+AX50</f>
        <v>0</v>
      </c>
      <c r="AW50" s="70" t="n">
        <f aca="false">F50*AO50</f>
        <v>0</v>
      </c>
      <c r="AX50" s="70" t="n">
        <f aca="false">F50*AP50</f>
        <v>0</v>
      </c>
      <c r="AY50" s="72" t="s">
        <v>165</v>
      </c>
      <c r="AZ50" s="72" t="s">
        <v>120</v>
      </c>
      <c r="BA50" s="55" t="s">
        <v>102</v>
      </c>
      <c r="BC50" s="70" t="n">
        <f aca="false">AW50+AX50</f>
        <v>0</v>
      </c>
      <c r="BD50" s="70" t="n">
        <f aca="false">G50/(100-BE50)*100</f>
        <v>0</v>
      </c>
      <c r="BE50" s="70" t="n">
        <v>0</v>
      </c>
      <c r="BF50" s="70" t="n">
        <f aca="false">50</f>
        <v>50</v>
      </c>
      <c r="BH50" s="70" t="n">
        <f aca="false">F50*AO50</f>
        <v>0</v>
      </c>
      <c r="BI50" s="70" t="n">
        <f aca="false">F50*AP50</f>
        <v>0</v>
      </c>
      <c r="BJ50" s="70" t="n">
        <f aca="false">F50*G50</f>
        <v>0</v>
      </c>
      <c r="BK50" s="70"/>
      <c r="BL50" s="70"/>
      <c r="BW50" s="70" t="n">
        <v>21</v>
      </c>
    </row>
    <row r="51" customFormat="false" ht="13.5" hidden="false" customHeight="true" outlineLevel="0" collapsed="false">
      <c r="A51" s="69" t="s">
        <v>203</v>
      </c>
      <c r="B51" s="10" t="s">
        <v>204</v>
      </c>
      <c r="C51" s="8" t="s">
        <v>205</v>
      </c>
      <c r="D51" s="8"/>
      <c r="E51" s="10" t="s">
        <v>118</v>
      </c>
      <c r="F51" s="70" t="n">
        <v>5</v>
      </c>
      <c r="G51" s="70" t="n">
        <v>0</v>
      </c>
      <c r="H51" s="70" t="n">
        <f aca="false">F51*AO51</f>
        <v>0</v>
      </c>
      <c r="I51" s="70" t="n">
        <f aca="false">F51*AP51</f>
        <v>0</v>
      </c>
      <c r="J51" s="70" t="n">
        <f aca="false">F51*G51</f>
        <v>0</v>
      </c>
      <c r="K51" s="71" t="s">
        <v>109</v>
      </c>
      <c r="Z51" s="70" t="n">
        <f aca="false">IF(AQ51="5",BJ51,0)</f>
        <v>0</v>
      </c>
      <c r="AB51" s="70" t="n">
        <f aca="false">IF(AQ51="1",BH51,0)</f>
        <v>0</v>
      </c>
      <c r="AC51" s="70" t="n">
        <f aca="false">IF(AQ51="1",BI51,0)</f>
        <v>0</v>
      </c>
      <c r="AD51" s="70" t="n">
        <f aca="false">IF(AQ51="7",BH51,0)</f>
        <v>0</v>
      </c>
      <c r="AE51" s="70" t="n">
        <f aca="false">IF(AQ51="7",BI51,0)</f>
        <v>0</v>
      </c>
      <c r="AF51" s="70" t="n">
        <f aca="false">IF(AQ51="2",BH51,0)</f>
        <v>0</v>
      </c>
      <c r="AG51" s="70" t="n">
        <f aca="false">IF(AQ51="2",BI51,0)</f>
        <v>0</v>
      </c>
      <c r="AH51" s="70" t="n">
        <f aca="false">IF(AQ51="0",BJ51,0)</f>
        <v>0</v>
      </c>
      <c r="AI51" s="55"/>
      <c r="AJ51" s="70" t="n">
        <f aca="false">IF(AN51=0,J51,0)</f>
        <v>0</v>
      </c>
      <c r="AK51" s="70" t="n">
        <f aca="false">IF(AN51=12,J51,0)</f>
        <v>0</v>
      </c>
      <c r="AL51" s="70" t="n">
        <f aca="false">IF(AN51=21,J51,0)</f>
        <v>0</v>
      </c>
      <c r="AN51" s="70" t="n">
        <v>21</v>
      </c>
      <c r="AO51" s="70" t="n">
        <f aca="false">G51*0</f>
        <v>0</v>
      </c>
      <c r="AP51" s="70" t="n">
        <f aca="false">G51*(1-0)</f>
        <v>0</v>
      </c>
      <c r="AQ51" s="72" t="s">
        <v>105</v>
      </c>
      <c r="AV51" s="70" t="n">
        <f aca="false">AW51+AX51</f>
        <v>0</v>
      </c>
      <c r="AW51" s="70" t="n">
        <f aca="false">F51*AO51</f>
        <v>0</v>
      </c>
      <c r="AX51" s="70" t="n">
        <f aca="false">F51*AP51</f>
        <v>0</v>
      </c>
      <c r="AY51" s="72" t="s">
        <v>165</v>
      </c>
      <c r="AZ51" s="72" t="s">
        <v>120</v>
      </c>
      <c r="BA51" s="55" t="s">
        <v>102</v>
      </c>
      <c r="BC51" s="70" t="n">
        <f aca="false">AW51+AX51</f>
        <v>0</v>
      </c>
      <c r="BD51" s="70" t="n">
        <f aca="false">G51/(100-BE51)*100</f>
        <v>0</v>
      </c>
      <c r="BE51" s="70" t="n">
        <v>0</v>
      </c>
      <c r="BF51" s="70" t="n">
        <f aca="false">51</f>
        <v>51</v>
      </c>
      <c r="BH51" s="70" t="n">
        <f aca="false">F51*AO51</f>
        <v>0</v>
      </c>
      <c r="BI51" s="70" t="n">
        <f aca="false">F51*AP51</f>
        <v>0</v>
      </c>
      <c r="BJ51" s="70" t="n">
        <f aca="false">F51*G51</f>
        <v>0</v>
      </c>
      <c r="BK51" s="70"/>
      <c r="BL51" s="70"/>
      <c r="BW51" s="70" t="n">
        <v>21</v>
      </c>
    </row>
    <row r="52" customFormat="false" ht="13.5" hidden="false" customHeight="true" outlineLevel="0" collapsed="false">
      <c r="A52" s="69" t="s">
        <v>206</v>
      </c>
      <c r="B52" s="10" t="s">
        <v>207</v>
      </c>
      <c r="C52" s="8" t="s">
        <v>208</v>
      </c>
      <c r="D52" s="8"/>
      <c r="E52" s="10" t="s">
        <v>118</v>
      </c>
      <c r="F52" s="70" t="n">
        <v>1</v>
      </c>
      <c r="G52" s="70" t="n">
        <v>0</v>
      </c>
      <c r="H52" s="70" t="n">
        <f aca="false">F52*AO52</f>
        <v>0</v>
      </c>
      <c r="I52" s="70" t="n">
        <f aca="false">F52*AP52</f>
        <v>0</v>
      </c>
      <c r="J52" s="70" t="n">
        <f aca="false">F52*G52</f>
        <v>0</v>
      </c>
      <c r="K52" s="71" t="s">
        <v>109</v>
      </c>
      <c r="Z52" s="70" t="n">
        <f aca="false">IF(AQ52="5",BJ52,0)</f>
        <v>0</v>
      </c>
      <c r="AB52" s="70" t="n">
        <f aca="false">IF(AQ52="1",BH52,0)</f>
        <v>0</v>
      </c>
      <c r="AC52" s="70" t="n">
        <f aca="false">IF(AQ52="1",BI52,0)</f>
        <v>0</v>
      </c>
      <c r="AD52" s="70" t="n">
        <f aca="false">IF(AQ52="7",BH52,0)</f>
        <v>0</v>
      </c>
      <c r="AE52" s="70" t="n">
        <f aca="false">IF(AQ52="7",BI52,0)</f>
        <v>0</v>
      </c>
      <c r="AF52" s="70" t="n">
        <f aca="false">IF(AQ52="2",BH52,0)</f>
        <v>0</v>
      </c>
      <c r="AG52" s="70" t="n">
        <f aca="false">IF(AQ52="2",BI52,0)</f>
        <v>0</v>
      </c>
      <c r="AH52" s="70" t="n">
        <f aca="false">IF(AQ52="0",BJ52,0)</f>
        <v>0</v>
      </c>
      <c r="AI52" s="55"/>
      <c r="AJ52" s="70" t="n">
        <f aca="false">IF(AN52=0,J52,0)</f>
        <v>0</v>
      </c>
      <c r="AK52" s="70" t="n">
        <f aca="false">IF(AN52=12,J52,0)</f>
        <v>0</v>
      </c>
      <c r="AL52" s="70" t="n">
        <f aca="false">IF(AN52=21,J52,0)</f>
        <v>0</v>
      </c>
      <c r="AN52" s="70" t="n">
        <v>21</v>
      </c>
      <c r="AO52" s="70" t="n">
        <f aca="false">G52*0</f>
        <v>0</v>
      </c>
      <c r="AP52" s="70" t="n">
        <f aca="false">G52*(1-0)</f>
        <v>0</v>
      </c>
      <c r="AQ52" s="72" t="s">
        <v>105</v>
      </c>
      <c r="AV52" s="70" t="n">
        <f aca="false">AW52+AX52</f>
        <v>0</v>
      </c>
      <c r="AW52" s="70" t="n">
        <f aca="false">F52*AO52</f>
        <v>0</v>
      </c>
      <c r="AX52" s="70" t="n">
        <f aca="false">F52*AP52</f>
        <v>0</v>
      </c>
      <c r="AY52" s="72" t="s">
        <v>165</v>
      </c>
      <c r="AZ52" s="72" t="s">
        <v>120</v>
      </c>
      <c r="BA52" s="55" t="s">
        <v>102</v>
      </c>
      <c r="BC52" s="70" t="n">
        <f aca="false">AW52+AX52</f>
        <v>0</v>
      </c>
      <c r="BD52" s="70" t="n">
        <f aca="false">G52/(100-BE52)*100</f>
        <v>0</v>
      </c>
      <c r="BE52" s="70" t="n">
        <v>0</v>
      </c>
      <c r="BF52" s="70" t="n">
        <f aca="false">52</f>
        <v>52</v>
      </c>
      <c r="BH52" s="70" t="n">
        <f aca="false">F52*AO52</f>
        <v>0</v>
      </c>
      <c r="BI52" s="70" t="n">
        <f aca="false">F52*AP52</f>
        <v>0</v>
      </c>
      <c r="BJ52" s="70" t="n">
        <f aca="false">F52*G52</f>
        <v>0</v>
      </c>
      <c r="BK52" s="70"/>
      <c r="BL52" s="70"/>
      <c r="BW52" s="70" t="n">
        <v>21</v>
      </c>
    </row>
    <row r="53" customFormat="false" ht="13.5" hidden="false" customHeight="true" outlineLevel="0" collapsed="false">
      <c r="A53" s="69" t="s">
        <v>209</v>
      </c>
      <c r="B53" s="10" t="s">
        <v>210</v>
      </c>
      <c r="C53" s="8" t="s">
        <v>211</v>
      </c>
      <c r="D53" s="8"/>
      <c r="E53" s="10" t="s">
        <v>118</v>
      </c>
      <c r="F53" s="70" t="n">
        <v>31</v>
      </c>
      <c r="G53" s="70" t="n">
        <v>0</v>
      </c>
      <c r="H53" s="70" t="n">
        <f aca="false">F53*AO53</f>
        <v>0</v>
      </c>
      <c r="I53" s="70" t="n">
        <f aca="false">F53*AP53</f>
        <v>0</v>
      </c>
      <c r="J53" s="70" t="n">
        <f aca="false">F53*G53</f>
        <v>0</v>
      </c>
      <c r="K53" s="71" t="s">
        <v>109</v>
      </c>
      <c r="Z53" s="70" t="n">
        <f aca="false">IF(AQ53="5",BJ53,0)</f>
        <v>0</v>
      </c>
      <c r="AB53" s="70" t="n">
        <f aca="false">IF(AQ53="1",BH53,0)</f>
        <v>0</v>
      </c>
      <c r="AC53" s="70" t="n">
        <f aca="false">IF(AQ53="1",BI53,0)</f>
        <v>0</v>
      </c>
      <c r="AD53" s="70" t="n">
        <f aca="false">IF(AQ53="7",BH53,0)</f>
        <v>0</v>
      </c>
      <c r="AE53" s="70" t="n">
        <f aca="false">IF(AQ53="7",BI53,0)</f>
        <v>0</v>
      </c>
      <c r="AF53" s="70" t="n">
        <f aca="false">IF(AQ53="2",BH53,0)</f>
        <v>0</v>
      </c>
      <c r="AG53" s="70" t="n">
        <f aca="false">IF(AQ53="2",BI53,0)</f>
        <v>0</v>
      </c>
      <c r="AH53" s="70" t="n">
        <f aca="false">IF(AQ53="0",BJ53,0)</f>
        <v>0</v>
      </c>
      <c r="AI53" s="55"/>
      <c r="AJ53" s="70" t="n">
        <f aca="false">IF(AN53=0,J53,0)</f>
        <v>0</v>
      </c>
      <c r="AK53" s="70" t="n">
        <f aca="false">IF(AN53=12,J53,0)</f>
        <v>0</v>
      </c>
      <c r="AL53" s="70" t="n">
        <f aca="false">IF(AN53=21,J53,0)</f>
        <v>0</v>
      </c>
      <c r="AN53" s="70" t="n">
        <v>21</v>
      </c>
      <c r="AO53" s="70" t="n">
        <f aca="false">G53*0</f>
        <v>0</v>
      </c>
      <c r="AP53" s="70" t="n">
        <f aca="false">G53*(1-0)</f>
        <v>0</v>
      </c>
      <c r="AQ53" s="72" t="s">
        <v>105</v>
      </c>
      <c r="AV53" s="70" t="n">
        <f aca="false">AW53+AX53</f>
        <v>0</v>
      </c>
      <c r="AW53" s="70" t="n">
        <f aca="false">F53*AO53</f>
        <v>0</v>
      </c>
      <c r="AX53" s="70" t="n">
        <f aca="false">F53*AP53</f>
        <v>0</v>
      </c>
      <c r="AY53" s="72" t="s">
        <v>165</v>
      </c>
      <c r="AZ53" s="72" t="s">
        <v>120</v>
      </c>
      <c r="BA53" s="55" t="s">
        <v>102</v>
      </c>
      <c r="BC53" s="70" t="n">
        <f aca="false">AW53+AX53</f>
        <v>0</v>
      </c>
      <c r="BD53" s="70" t="n">
        <f aca="false">G53/(100-BE53)*100</f>
        <v>0</v>
      </c>
      <c r="BE53" s="70" t="n">
        <v>0</v>
      </c>
      <c r="BF53" s="70" t="n">
        <f aca="false">53</f>
        <v>53</v>
      </c>
      <c r="BH53" s="70" t="n">
        <f aca="false">F53*AO53</f>
        <v>0</v>
      </c>
      <c r="BI53" s="70" t="n">
        <f aca="false">F53*AP53</f>
        <v>0</v>
      </c>
      <c r="BJ53" s="70" t="n">
        <f aca="false">F53*G53</f>
        <v>0</v>
      </c>
      <c r="BK53" s="70"/>
      <c r="BL53" s="70"/>
      <c r="BW53" s="70" t="n">
        <v>21</v>
      </c>
    </row>
    <row r="54" customFormat="false" ht="13.5" hidden="false" customHeight="true" outlineLevel="0" collapsed="false">
      <c r="A54" s="69" t="s">
        <v>212</v>
      </c>
      <c r="B54" s="10" t="s">
        <v>213</v>
      </c>
      <c r="C54" s="8" t="s">
        <v>214</v>
      </c>
      <c r="D54" s="8"/>
      <c r="E54" s="10" t="s">
        <v>118</v>
      </c>
      <c r="F54" s="70" t="n">
        <v>4</v>
      </c>
      <c r="G54" s="70" t="n">
        <v>0</v>
      </c>
      <c r="H54" s="70" t="n">
        <f aca="false">F54*AO54</f>
        <v>0</v>
      </c>
      <c r="I54" s="70" t="n">
        <f aca="false">F54*AP54</f>
        <v>0</v>
      </c>
      <c r="J54" s="70" t="n">
        <f aca="false">F54*G54</f>
        <v>0</v>
      </c>
      <c r="K54" s="71" t="s">
        <v>109</v>
      </c>
      <c r="Z54" s="70" t="n">
        <f aca="false">IF(AQ54="5",BJ54,0)</f>
        <v>0</v>
      </c>
      <c r="AB54" s="70" t="n">
        <f aca="false">IF(AQ54="1",BH54,0)</f>
        <v>0</v>
      </c>
      <c r="AC54" s="70" t="n">
        <f aca="false">IF(AQ54="1",BI54,0)</f>
        <v>0</v>
      </c>
      <c r="AD54" s="70" t="n">
        <f aca="false">IF(AQ54="7",BH54,0)</f>
        <v>0</v>
      </c>
      <c r="AE54" s="70" t="n">
        <f aca="false">IF(AQ54="7",BI54,0)</f>
        <v>0</v>
      </c>
      <c r="AF54" s="70" t="n">
        <f aca="false">IF(AQ54="2",BH54,0)</f>
        <v>0</v>
      </c>
      <c r="AG54" s="70" t="n">
        <f aca="false">IF(AQ54="2",BI54,0)</f>
        <v>0</v>
      </c>
      <c r="AH54" s="70" t="n">
        <f aca="false">IF(AQ54="0",BJ54,0)</f>
        <v>0</v>
      </c>
      <c r="AI54" s="55"/>
      <c r="AJ54" s="70" t="n">
        <f aca="false">IF(AN54=0,J54,0)</f>
        <v>0</v>
      </c>
      <c r="AK54" s="70" t="n">
        <f aca="false">IF(AN54=12,J54,0)</f>
        <v>0</v>
      </c>
      <c r="AL54" s="70" t="n">
        <f aca="false">IF(AN54=21,J54,0)</f>
        <v>0</v>
      </c>
      <c r="AN54" s="70" t="n">
        <v>21</v>
      </c>
      <c r="AO54" s="70" t="n">
        <f aca="false">G54*0</f>
        <v>0</v>
      </c>
      <c r="AP54" s="70" t="n">
        <f aca="false">G54*(1-0)</f>
        <v>0</v>
      </c>
      <c r="AQ54" s="72" t="s">
        <v>105</v>
      </c>
      <c r="AV54" s="70" t="n">
        <f aca="false">AW54+AX54</f>
        <v>0</v>
      </c>
      <c r="AW54" s="70" t="n">
        <f aca="false">F54*AO54</f>
        <v>0</v>
      </c>
      <c r="AX54" s="70" t="n">
        <f aca="false">F54*AP54</f>
        <v>0</v>
      </c>
      <c r="AY54" s="72" t="s">
        <v>165</v>
      </c>
      <c r="AZ54" s="72" t="s">
        <v>120</v>
      </c>
      <c r="BA54" s="55" t="s">
        <v>102</v>
      </c>
      <c r="BC54" s="70" t="n">
        <f aca="false">AW54+AX54</f>
        <v>0</v>
      </c>
      <c r="BD54" s="70" t="n">
        <f aca="false">G54/(100-BE54)*100</f>
        <v>0</v>
      </c>
      <c r="BE54" s="70" t="n">
        <v>0</v>
      </c>
      <c r="BF54" s="70" t="n">
        <f aca="false">54</f>
        <v>54</v>
      </c>
      <c r="BH54" s="70" t="n">
        <f aca="false">F54*AO54</f>
        <v>0</v>
      </c>
      <c r="BI54" s="70" t="n">
        <f aca="false">F54*AP54</f>
        <v>0</v>
      </c>
      <c r="BJ54" s="70" t="n">
        <f aca="false">F54*G54</f>
        <v>0</v>
      </c>
      <c r="BK54" s="70"/>
      <c r="BL54" s="70"/>
      <c r="BW54" s="70" t="n">
        <v>21</v>
      </c>
    </row>
    <row r="55" customFormat="false" ht="13.5" hidden="false" customHeight="true" outlineLevel="0" collapsed="false">
      <c r="A55" s="69" t="s">
        <v>215</v>
      </c>
      <c r="B55" s="10" t="s">
        <v>216</v>
      </c>
      <c r="C55" s="8" t="s">
        <v>217</v>
      </c>
      <c r="D55" s="8"/>
      <c r="E55" s="10" t="s">
        <v>118</v>
      </c>
      <c r="F55" s="70" t="n">
        <v>1</v>
      </c>
      <c r="G55" s="70" t="n">
        <v>0</v>
      </c>
      <c r="H55" s="70" t="n">
        <f aca="false">F55*AO55</f>
        <v>0</v>
      </c>
      <c r="I55" s="70" t="n">
        <f aca="false">F55*AP55</f>
        <v>0</v>
      </c>
      <c r="J55" s="70" t="n">
        <f aca="false">F55*G55</f>
        <v>0</v>
      </c>
      <c r="K55" s="71" t="s">
        <v>109</v>
      </c>
      <c r="Z55" s="70" t="n">
        <f aca="false">IF(AQ55="5",BJ55,0)</f>
        <v>0</v>
      </c>
      <c r="AB55" s="70" t="n">
        <f aca="false">IF(AQ55="1",BH55,0)</f>
        <v>0</v>
      </c>
      <c r="AC55" s="70" t="n">
        <f aca="false">IF(AQ55="1",BI55,0)</f>
        <v>0</v>
      </c>
      <c r="AD55" s="70" t="n">
        <f aca="false">IF(AQ55="7",BH55,0)</f>
        <v>0</v>
      </c>
      <c r="AE55" s="70" t="n">
        <f aca="false">IF(AQ55="7",BI55,0)</f>
        <v>0</v>
      </c>
      <c r="AF55" s="70" t="n">
        <f aca="false">IF(AQ55="2",BH55,0)</f>
        <v>0</v>
      </c>
      <c r="AG55" s="70" t="n">
        <f aca="false">IF(AQ55="2",BI55,0)</f>
        <v>0</v>
      </c>
      <c r="AH55" s="70" t="n">
        <f aca="false">IF(AQ55="0",BJ55,0)</f>
        <v>0</v>
      </c>
      <c r="AI55" s="55"/>
      <c r="AJ55" s="70" t="n">
        <f aca="false">IF(AN55=0,J55,0)</f>
        <v>0</v>
      </c>
      <c r="AK55" s="70" t="n">
        <f aca="false">IF(AN55=12,J55,0)</f>
        <v>0</v>
      </c>
      <c r="AL55" s="70" t="n">
        <f aca="false">IF(AN55=21,J55,0)</f>
        <v>0</v>
      </c>
      <c r="AN55" s="70" t="n">
        <v>21</v>
      </c>
      <c r="AO55" s="70" t="n">
        <f aca="false">G55*0</f>
        <v>0</v>
      </c>
      <c r="AP55" s="70" t="n">
        <f aca="false">G55*(1-0)</f>
        <v>0</v>
      </c>
      <c r="AQ55" s="72" t="s">
        <v>105</v>
      </c>
      <c r="AV55" s="70" t="n">
        <f aca="false">AW55+AX55</f>
        <v>0</v>
      </c>
      <c r="AW55" s="70" t="n">
        <f aca="false">F55*AO55</f>
        <v>0</v>
      </c>
      <c r="AX55" s="70" t="n">
        <f aca="false">F55*AP55</f>
        <v>0</v>
      </c>
      <c r="AY55" s="72" t="s">
        <v>165</v>
      </c>
      <c r="AZ55" s="72" t="s">
        <v>120</v>
      </c>
      <c r="BA55" s="55" t="s">
        <v>102</v>
      </c>
      <c r="BC55" s="70" t="n">
        <f aca="false">AW55+AX55</f>
        <v>0</v>
      </c>
      <c r="BD55" s="70" t="n">
        <f aca="false">G55/(100-BE55)*100</f>
        <v>0</v>
      </c>
      <c r="BE55" s="70" t="n">
        <v>0</v>
      </c>
      <c r="BF55" s="70" t="n">
        <f aca="false">55</f>
        <v>55</v>
      </c>
      <c r="BH55" s="70" t="n">
        <f aca="false">F55*AO55</f>
        <v>0</v>
      </c>
      <c r="BI55" s="70" t="n">
        <f aca="false">F55*AP55</f>
        <v>0</v>
      </c>
      <c r="BJ55" s="70" t="n">
        <f aca="false">F55*G55</f>
        <v>0</v>
      </c>
      <c r="BK55" s="70"/>
      <c r="BL55" s="70"/>
      <c r="BW55" s="70" t="n">
        <v>21</v>
      </c>
    </row>
    <row r="56" customFormat="false" ht="13.5" hidden="false" customHeight="true" outlineLevel="0" collapsed="false">
      <c r="A56" s="69" t="s">
        <v>218</v>
      </c>
      <c r="B56" s="10" t="s">
        <v>219</v>
      </c>
      <c r="C56" s="8" t="s">
        <v>220</v>
      </c>
      <c r="D56" s="8"/>
      <c r="E56" s="10" t="s">
        <v>118</v>
      </c>
      <c r="F56" s="70" t="n">
        <v>1</v>
      </c>
      <c r="G56" s="70" t="n">
        <v>0</v>
      </c>
      <c r="H56" s="70" t="n">
        <f aca="false">F56*AO56</f>
        <v>0</v>
      </c>
      <c r="I56" s="70" t="n">
        <f aca="false">F56*AP56</f>
        <v>0</v>
      </c>
      <c r="J56" s="70" t="n">
        <f aca="false">F56*G56</f>
        <v>0</v>
      </c>
      <c r="K56" s="71" t="s">
        <v>109</v>
      </c>
      <c r="Z56" s="70" t="n">
        <f aca="false">IF(AQ56="5",BJ56,0)</f>
        <v>0</v>
      </c>
      <c r="AB56" s="70" t="n">
        <f aca="false">IF(AQ56="1",BH56,0)</f>
        <v>0</v>
      </c>
      <c r="AC56" s="70" t="n">
        <f aca="false">IF(AQ56="1",BI56,0)</f>
        <v>0</v>
      </c>
      <c r="AD56" s="70" t="n">
        <f aca="false">IF(AQ56="7",BH56,0)</f>
        <v>0</v>
      </c>
      <c r="AE56" s="70" t="n">
        <f aca="false">IF(AQ56="7",BI56,0)</f>
        <v>0</v>
      </c>
      <c r="AF56" s="70" t="n">
        <f aca="false">IF(AQ56="2",BH56,0)</f>
        <v>0</v>
      </c>
      <c r="AG56" s="70" t="n">
        <f aca="false">IF(AQ56="2",BI56,0)</f>
        <v>0</v>
      </c>
      <c r="AH56" s="70" t="n">
        <f aca="false">IF(AQ56="0",BJ56,0)</f>
        <v>0</v>
      </c>
      <c r="AI56" s="55"/>
      <c r="AJ56" s="70" t="n">
        <f aca="false">IF(AN56=0,J56,0)</f>
        <v>0</v>
      </c>
      <c r="AK56" s="70" t="n">
        <f aca="false">IF(AN56=12,J56,0)</f>
        <v>0</v>
      </c>
      <c r="AL56" s="70" t="n">
        <f aca="false">IF(AN56=21,J56,0)</f>
        <v>0</v>
      </c>
      <c r="AN56" s="70" t="n">
        <v>21</v>
      </c>
      <c r="AO56" s="70" t="n">
        <f aca="false">G56*0</f>
        <v>0</v>
      </c>
      <c r="AP56" s="70" t="n">
        <f aca="false">G56*(1-0)</f>
        <v>0</v>
      </c>
      <c r="AQ56" s="72" t="s">
        <v>105</v>
      </c>
      <c r="AV56" s="70" t="n">
        <f aca="false">AW56+AX56</f>
        <v>0</v>
      </c>
      <c r="AW56" s="70" t="n">
        <f aca="false">F56*AO56</f>
        <v>0</v>
      </c>
      <c r="AX56" s="70" t="n">
        <f aca="false">F56*AP56</f>
        <v>0</v>
      </c>
      <c r="AY56" s="72" t="s">
        <v>165</v>
      </c>
      <c r="AZ56" s="72" t="s">
        <v>120</v>
      </c>
      <c r="BA56" s="55" t="s">
        <v>102</v>
      </c>
      <c r="BC56" s="70" t="n">
        <f aca="false">AW56+AX56</f>
        <v>0</v>
      </c>
      <c r="BD56" s="70" t="n">
        <f aca="false">G56/(100-BE56)*100</f>
        <v>0</v>
      </c>
      <c r="BE56" s="70" t="n">
        <v>0</v>
      </c>
      <c r="BF56" s="70" t="n">
        <f aca="false">56</f>
        <v>56</v>
      </c>
      <c r="BH56" s="70" t="n">
        <f aca="false">F56*AO56</f>
        <v>0</v>
      </c>
      <c r="BI56" s="70" t="n">
        <f aca="false">F56*AP56</f>
        <v>0</v>
      </c>
      <c r="BJ56" s="70" t="n">
        <f aca="false">F56*G56</f>
        <v>0</v>
      </c>
      <c r="BK56" s="70"/>
      <c r="BL56" s="70"/>
      <c r="BW56" s="70" t="n">
        <v>21</v>
      </c>
    </row>
    <row r="57" customFormat="false" ht="13.5" hidden="false" customHeight="true" outlineLevel="0" collapsed="false">
      <c r="A57" s="69" t="s">
        <v>221</v>
      </c>
      <c r="B57" s="10" t="s">
        <v>222</v>
      </c>
      <c r="C57" s="8" t="s">
        <v>223</v>
      </c>
      <c r="D57" s="8"/>
      <c r="E57" s="10" t="s">
        <v>118</v>
      </c>
      <c r="F57" s="70" t="n">
        <v>1</v>
      </c>
      <c r="G57" s="70" t="n">
        <v>0</v>
      </c>
      <c r="H57" s="70" t="n">
        <f aca="false">F57*AO57</f>
        <v>0</v>
      </c>
      <c r="I57" s="70" t="n">
        <f aca="false">F57*AP57</f>
        <v>0</v>
      </c>
      <c r="J57" s="70" t="n">
        <f aca="false">F57*G57</f>
        <v>0</v>
      </c>
      <c r="K57" s="71" t="s">
        <v>109</v>
      </c>
      <c r="Z57" s="70" t="n">
        <f aca="false">IF(AQ57="5",BJ57,0)</f>
        <v>0</v>
      </c>
      <c r="AB57" s="70" t="n">
        <f aca="false">IF(AQ57="1",BH57,0)</f>
        <v>0</v>
      </c>
      <c r="AC57" s="70" t="n">
        <f aca="false">IF(AQ57="1",BI57,0)</f>
        <v>0</v>
      </c>
      <c r="AD57" s="70" t="n">
        <f aca="false">IF(AQ57="7",BH57,0)</f>
        <v>0</v>
      </c>
      <c r="AE57" s="70" t="n">
        <f aca="false">IF(AQ57="7",BI57,0)</f>
        <v>0</v>
      </c>
      <c r="AF57" s="70" t="n">
        <f aca="false">IF(AQ57="2",BH57,0)</f>
        <v>0</v>
      </c>
      <c r="AG57" s="70" t="n">
        <f aca="false">IF(AQ57="2",BI57,0)</f>
        <v>0</v>
      </c>
      <c r="AH57" s="70" t="n">
        <f aca="false">IF(AQ57="0",BJ57,0)</f>
        <v>0</v>
      </c>
      <c r="AI57" s="55"/>
      <c r="AJ57" s="70" t="n">
        <f aca="false">IF(AN57=0,J57,0)</f>
        <v>0</v>
      </c>
      <c r="AK57" s="70" t="n">
        <f aca="false">IF(AN57=12,J57,0)</f>
        <v>0</v>
      </c>
      <c r="AL57" s="70" t="n">
        <f aca="false">IF(AN57=21,J57,0)</f>
        <v>0</v>
      </c>
      <c r="AN57" s="70" t="n">
        <v>21</v>
      </c>
      <c r="AO57" s="70" t="n">
        <f aca="false">G57*0</f>
        <v>0</v>
      </c>
      <c r="AP57" s="70" t="n">
        <f aca="false">G57*(1-0)</f>
        <v>0</v>
      </c>
      <c r="AQ57" s="72" t="s">
        <v>105</v>
      </c>
      <c r="AV57" s="70" t="n">
        <f aca="false">AW57+AX57</f>
        <v>0</v>
      </c>
      <c r="AW57" s="70" t="n">
        <f aca="false">F57*AO57</f>
        <v>0</v>
      </c>
      <c r="AX57" s="70" t="n">
        <f aca="false">F57*AP57</f>
        <v>0</v>
      </c>
      <c r="AY57" s="72" t="s">
        <v>165</v>
      </c>
      <c r="AZ57" s="72" t="s">
        <v>120</v>
      </c>
      <c r="BA57" s="55" t="s">
        <v>102</v>
      </c>
      <c r="BC57" s="70" t="n">
        <f aca="false">AW57+AX57</f>
        <v>0</v>
      </c>
      <c r="BD57" s="70" t="n">
        <f aca="false">G57/(100-BE57)*100</f>
        <v>0</v>
      </c>
      <c r="BE57" s="70" t="n">
        <v>0</v>
      </c>
      <c r="BF57" s="70" t="n">
        <f aca="false">57</f>
        <v>57</v>
      </c>
      <c r="BH57" s="70" t="n">
        <f aca="false">F57*AO57</f>
        <v>0</v>
      </c>
      <c r="BI57" s="70" t="n">
        <f aca="false">F57*AP57</f>
        <v>0</v>
      </c>
      <c r="BJ57" s="70" t="n">
        <f aca="false">F57*G57</f>
        <v>0</v>
      </c>
      <c r="BK57" s="70"/>
      <c r="BL57" s="70"/>
      <c r="BW57" s="70" t="n">
        <v>21</v>
      </c>
    </row>
    <row r="58" customFormat="false" ht="13.5" hidden="false" customHeight="true" outlineLevel="0" collapsed="false">
      <c r="A58" s="69" t="s">
        <v>224</v>
      </c>
      <c r="B58" s="10" t="s">
        <v>225</v>
      </c>
      <c r="C58" s="8" t="s">
        <v>226</v>
      </c>
      <c r="D58" s="8"/>
      <c r="E58" s="10" t="s">
        <v>118</v>
      </c>
      <c r="F58" s="70" t="n">
        <v>1</v>
      </c>
      <c r="G58" s="70" t="n">
        <v>0</v>
      </c>
      <c r="H58" s="70" t="n">
        <f aca="false">F58*AO58</f>
        <v>0</v>
      </c>
      <c r="I58" s="70" t="n">
        <f aca="false">F58*AP58</f>
        <v>0</v>
      </c>
      <c r="J58" s="70" t="n">
        <f aca="false">F58*G58</f>
        <v>0</v>
      </c>
      <c r="K58" s="71" t="s">
        <v>109</v>
      </c>
      <c r="Z58" s="70" t="n">
        <f aca="false">IF(AQ58="5",BJ58,0)</f>
        <v>0</v>
      </c>
      <c r="AB58" s="70" t="n">
        <f aca="false">IF(AQ58="1",BH58,0)</f>
        <v>0</v>
      </c>
      <c r="AC58" s="70" t="n">
        <f aca="false">IF(AQ58="1",BI58,0)</f>
        <v>0</v>
      </c>
      <c r="AD58" s="70" t="n">
        <f aca="false">IF(AQ58="7",BH58,0)</f>
        <v>0</v>
      </c>
      <c r="AE58" s="70" t="n">
        <f aca="false">IF(AQ58="7",BI58,0)</f>
        <v>0</v>
      </c>
      <c r="AF58" s="70" t="n">
        <f aca="false">IF(AQ58="2",BH58,0)</f>
        <v>0</v>
      </c>
      <c r="AG58" s="70" t="n">
        <f aca="false">IF(AQ58="2",BI58,0)</f>
        <v>0</v>
      </c>
      <c r="AH58" s="70" t="n">
        <f aca="false">IF(AQ58="0",BJ58,0)</f>
        <v>0</v>
      </c>
      <c r="AI58" s="55"/>
      <c r="AJ58" s="70" t="n">
        <f aca="false">IF(AN58=0,J58,0)</f>
        <v>0</v>
      </c>
      <c r="AK58" s="70" t="n">
        <f aca="false">IF(AN58=12,J58,0)</f>
        <v>0</v>
      </c>
      <c r="AL58" s="70" t="n">
        <f aca="false">IF(AN58=21,J58,0)</f>
        <v>0</v>
      </c>
      <c r="AN58" s="70" t="n">
        <v>21</v>
      </c>
      <c r="AO58" s="70" t="n">
        <f aca="false">G58*0</f>
        <v>0</v>
      </c>
      <c r="AP58" s="70" t="n">
        <f aca="false">G58*(1-0)</f>
        <v>0</v>
      </c>
      <c r="AQ58" s="72" t="s">
        <v>105</v>
      </c>
      <c r="AV58" s="70" t="n">
        <f aca="false">AW58+AX58</f>
        <v>0</v>
      </c>
      <c r="AW58" s="70" t="n">
        <f aca="false">F58*AO58</f>
        <v>0</v>
      </c>
      <c r="AX58" s="70" t="n">
        <f aca="false">F58*AP58</f>
        <v>0</v>
      </c>
      <c r="AY58" s="72" t="s">
        <v>165</v>
      </c>
      <c r="AZ58" s="72" t="s">
        <v>120</v>
      </c>
      <c r="BA58" s="55" t="s">
        <v>102</v>
      </c>
      <c r="BC58" s="70" t="n">
        <f aca="false">AW58+AX58</f>
        <v>0</v>
      </c>
      <c r="BD58" s="70" t="n">
        <f aca="false">G58/(100-BE58)*100</f>
        <v>0</v>
      </c>
      <c r="BE58" s="70" t="n">
        <v>0</v>
      </c>
      <c r="BF58" s="70" t="n">
        <f aca="false">58</f>
        <v>58</v>
      </c>
      <c r="BH58" s="70" t="n">
        <f aca="false">F58*AO58</f>
        <v>0</v>
      </c>
      <c r="BI58" s="70" t="n">
        <f aca="false">F58*AP58</f>
        <v>0</v>
      </c>
      <c r="BJ58" s="70" t="n">
        <f aca="false">F58*G58</f>
        <v>0</v>
      </c>
      <c r="BK58" s="70"/>
      <c r="BL58" s="70"/>
      <c r="BW58" s="70" t="n">
        <v>21</v>
      </c>
    </row>
    <row r="59" customFormat="false" ht="13.5" hidden="false" customHeight="true" outlineLevel="0" collapsed="false">
      <c r="A59" s="69" t="s">
        <v>227</v>
      </c>
      <c r="B59" s="10" t="s">
        <v>228</v>
      </c>
      <c r="C59" s="8" t="s">
        <v>229</v>
      </c>
      <c r="D59" s="8"/>
      <c r="E59" s="10" t="s">
        <v>137</v>
      </c>
      <c r="F59" s="70" t="n">
        <v>15</v>
      </c>
      <c r="G59" s="70" t="n">
        <v>0</v>
      </c>
      <c r="H59" s="70" t="n">
        <f aca="false">F59*AO59</f>
        <v>0</v>
      </c>
      <c r="I59" s="70" t="n">
        <f aca="false">F59*AP59</f>
        <v>0</v>
      </c>
      <c r="J59" s="70" t="n">
        <f aca="false">F59*G59</f>
        <v>0</v>
      </c>
      <c r="K59" s="71" t="s">
        <v>109</v>
      </c>
      <c r="Z59" s="70" t="n">
        <f aca="false">IF(AQ59="5",BJ59,0)</f>
        <v>0</v>
      </c>
      <c r="AB59" s="70" t="n">
        <f aca="false">IF(AQ59="1",BH59,0)</f>
        <v>0</v>
      </c>
      <c r="AC59" s="70" t="n">
        <f aca="false">IF(AQ59="1",BI59,0)</f>
        <v>0</v>
      </c>
      <c r="AD59" s="70" t="n">
        <f aca="false">IF(AQ59="7",BH59,0)</f>
        <v>0</v>
      </c>
      <c r="AE59" s="70" t="n">
        <f aca="false">IF(AQ59="7",BI59,0)</f>
        <v>0</v>
      </c>
      <c r="AF59" s="70" t="n">
        <f aca="false">IF(AQ59="2",BH59,0)</f>
        <v>0</v>
      </c>
      <c r="AG59" s="70" t="n">
        <f aca="false">IF(AQ59="2",BI59,0)</f>
        <v>0</v>
      </c>
      <c r="AH59" s="70" t="n">
        <f aca="false">IF(AQ59="0",BJ59,0)</f>
        <v>0</v>
      </c>
      <c r="AI59" s="55"/>
      <c r="AJ59" s="70" t="n">
        <f aca="false">IF(AN59=0,J59,0)</f>
        <v>0</v>
      </c>
      <c r="AK59" s="70" t="n">
        <f aca="false">IF(AN59=12,J59,0)</f>
        <v>0</v>
      </c>
      <c r="AL59" s="70" t="n">
        <f aca="false">IF(AN59=21,J59,0)</f>
        <v>0</v>
      </c>
      <c r="AN59" s="70" t="n">
        <v>21</v>
      </c>
      <c r="AO59" s="70" t="n">
        <f aca="false">G59*0</f>
        <v>0</v>
      </c>
      <c r="AP59" s="70" t="n">
        <f aca="false">G59*(1-0)</f>
        <v>0</v>
      </c>
      <c r="AQ59" s="72" t="s">
        <v>105</v>
      </c>
      <c r="AV59" s="70" t="n">
        <f aca="false">AW59+AX59</f>
        <v>0</v>
      </c>
      <c r="AW59" s="70" t="n">
        <f aca="false">F59*AO59</f>
        <v>0</v>
      </c>
      <c r="AX59" s="70" t="n">
        <f aca="false">F59*AP59</f>
        <v>0</v>
      </c>
      <c r="AY59" s="72" t="s">
        <v>165</v>
      </c>
      <c r="AZ59" s="72" t="s">
        <v>120</v>
      </c>
      <c r="BA59" s="55" t="s">
        <v>102</v>
      </c>
      <c r="BC59" s="70" t="n">
        <f aca="false">AW59+AX59</f>
        <v>0</v>
      </c>
      <c r="BD59" s="70" t="n">
        <f aca="false">G59/(100-BE59)*100</f>
        <v>0</v>
      </c>
      <c r="BE59" s="70" t="n">
        <v>0</v>
      </c>
      <c r="BF59" s="70" t="n">
        <f aca="false">59</f>
        <v>59</v>
      </c>
      <c r="BH59" s="70" t="n">
        <f aca="false">F59*AO59</f>
        <v>0</v>
      </c>
      <c r="BI59" s="70" t="n">
        <f aca="false">F59*AP59</f>
        <v>0</v>
      </c>
      <c r="BJ59" s="70" t="n">
        <f aca="false">F59*G59</f>
        <v>0</v>
      </c>
      <c r="BK59" s="70"/>
      <c r="BL59" s="70"/>
      <c r="BW59" s="70" t="n">
        <v>21</v>
      </c>
    </row>
    <row r="60" customFormat="false" ht="13.5" hidden="false" customHeight="true" outlineLevel="0" collapsed="false">
      <c r="A60" s="69" t="s">
        <v>230</v>
      </c>
      <c r="B60" s="10" t="s">
        <v>231</v>
      </c>
      <c r="C60" s="8" t="s">
        <v>232</v>
      </c>
      <c r="D60" s="8"/>
      <c r="E60" s="10" t="s">
        <v>137</v>
      </c>
      <c r="F60" s="70" t="n">
        <v>40</v>
      </c>
      <c r="G60" s="70" t="n">
        <v>0</v>
      </c>
      <c r="H60" s="70" t="n">
        <f aca="false">F60*AO60</f>
        <v>0</v>
      </c>
      <c r="I60" s="70" t="n">
        <f aca="false">F60*AP60</f>
        <v>0</v>
      </c>
      <c r="J60" s="70" t="n">
        <f aca="false">F60*G60</f>
        <v>0</v>
      </c>
      <c r="K60" s="71" t="s">
        <v>109</v>
      </c>
      <c r="Z60" s="70" t="n">
        <f aca="false">IF(AQ60="5",BJ60,0)</f>
        <v>0</v>
      </c>
      <c r="AB60" s="70" t="n">
        <f aca="false">IF(AQ60="1",BH60,0)</f>
        <v>0</v>
      </c>
      <c r="AC60" s="70" t="n">
        <f aca="false">IF(AQ60="1",BI60,0)</f>
        <v>0</v>
      </c>
      <c r="AD60" s="70" t="n">
        <f aca="false">IF(AQ60="7",BH60,0)</f>
        <v>0</v>
      </c>
      <c r="AE60" s="70" t="n">
        <f aca="false">IF(AQ60="7",BI60,0)</f>
        <v>0</v>
      </c>
      <c r="AF60" s="70" t="n">
        <f aca="false">IF(AQ60="2",BH60,0)</f>
        <v>0</v>
      </c>
      <c r="AG60" s="70" t="n">
        <f aca="false">IF(AQ60="2",BI60,0)</f>
        <v>0</v>
      </c>
      <c r="AH60" s="70" t="n">
        <f aca="false">IF(AQ60="0",BJ60,0)</f>
        <v>0</v>
      </c>
      <c r="AI60" s="55"/>
      <c r="AJ60" s="70" t="n">
        <f aca="false">IF(AN60=0,J60,0)</f>
        <v>0</v>
      </c>
      <c r="AK60" s="70" t="n">
        <f aca="false">IF(AN60=12,J60,0)</f>
        <v>0</v>
      </c>
      <c r="AL60" s="70" t="n">
        <f aca="false">IF(AN60=21,J60,0)</f>
        <v>0</v>
      </c>
      <c r="AN60" s="70" t="n">
        <v>21</v>
      </c>
      <c r="AO60" s="70" t="n">
        <f aca="false">G60*0</f>
        <v>0</v>
      </c>
      <c r="AP60" s="70" t="n">
        <f aca="false">G60*(1-0)</f>
        <v>0</v>
      </c>
      <c r="AQ60" s="72" t="s">
        <v>105</v>
      </c>
      <c r="AV60" s="70" t="n">
        <f aca="false">AW60+AX60</f>
        <v>0</v>
      </c>
      <c r="AW60" s="70" t="n">
        <f aca="false">F60*AO60</f>
        <v>0</v>
      </c>
      <c r="AX60" s="70" t="n">
        <f aca="false">F60*AP60</f>
        <v>0</v>
      </c>
      <c r="AY60" s="72" t="s">
        <v>165</v>
      </c>
      <c r="AZ60" s="72" t="s">
        <v>120</v>
      </c>
      <c r="BA60" s="55" t="s">
        <v>102</v>
      </c>
      <c r="BC60" s="70" t="n">
        <f aca="false">AW60+AX60</f>
        <v>0</v>
      </c>
      <c r="BD60" s="70" t="n">
        <f aca="false">G60/(100-BE60)*100</f>
        <v>0</v>
      </c>
      <c r="BE60" s="70" t="n">
        <v>0</v>
      </c>
      <c r="BF60" s="70" t="n">
        <f aca="false">60</f>
        <v>60</v>
      </c>
      <c r="BH60" s="70" t="n">
        <f aca="false">F60*AO60</f>
        <v>0</v>
      </c>
      <c r="BI60" s="70" t="n">
        <f aca="false">F60*AP60</f>
        <v>0</v>
      </c>
      <c r="BJ60" s="70" t="n">
        <f aca="false">F60*G60</f>
        <v>0</v>
      </c>
      <c r="BK60" s="70"/>
      <c r="BL60" s="70"/>
      <c r="BW60" s="70" t="n">
        <v>21</v>
      </c>
    </row>
    <row r="61" customFormat="false" ht="13.5" hidden="false" customHeight="true" outlineLevel="0" collapsed="false">
      <c r="A61" s="69" t="s">
        <v>233</v>
      </c>
      <c r="B61" s="10" t="s">
        <v>234</v>
      </c>
      <c r="C61" s="8" t="s">
        <v>235</v>
      </c>
      <c r="D61" s="8"/>
      <c r="E61" s="10" t="s">
        <v>137</v>
      </c>
      <c r="F61" s="70" t="n">
        <v>60</v>
      </c>
      <c r="G61" s="70" t="n">
        <v>0</v>
      </c>
      <c r="H61" s="70" t="n">
        <f aca="false">F61*AO61</f>
        <v>0</v>
      </c>
      <c r="I61" s="70" t="n">
        <f aca="false">F61*AP61</f>
        <v>0</v>
      </c>
      <c r="J61" s="70" t="n">
        <f aca="false">F61*G61</f>
        <v>0</v>
      </c>
      <c r="K61" s="71" t="s">
        <v>109</v>
      </c>
      <c r="Z61" s="70" t="n">
        <f aca="false">IF(AQ61="5",BJ61,0)</f>
        <v>0</v>
      </c>
      <c r="AB61" s="70" t="n">
        <f aca="false">IF(AQ61="1",BH61,0)</f>
        <v>0</v>
      </c>
      <c r="AC61" s="70" t="n">
        <f aca="false">IF(AQ61="1",BI61,0)</f>
        <v>0</v>
      </c>
      <c r="AD61" s="70" t="n">
        <f aca="false">IF(AQ61="7",BH61,0)</f>
        <v>0</v>
      </c>
      <c r="AE61" s="70" t="n">
        <f aca="false">IF(AQ61="7",BI61,0)</f>
        <v>0</v>
      </c>
      <c r="AF61" s="70" t="n">
        <f aca="false">IF(AQ61="2",BH61,0)</f>
        <v>0</v>
      </c>
      <c r="AG61" s="70" t="n">
        <f aca="false">IF(AQ61="2",BI61,0)</f>
        <v>0</v>
      </c>
      <c r="AH61" s="70" t="n">
        <f aca="false">IF(AQ61="0",BJ61,0)</f>
        <v>0</v>
      </c>
      <c r="AI61" s="55"/>
      <c r="AJ61" s="70" t="n">
        <f aca="false">IF(AN61=0,J61,0)</f>
        <v>0</v>
      </c>
      <c r="AK61" s="70" t="n">
        <f aca="false">IF(AN61=12,J61,0)</f>
        <v>0</v>
      </c>
      <c r="AL61" s="70" t="n">
        <f aca="false">IF(AN61=21,J61,0)</f>
        <v>0</v>
      </c>
      <c r="AN61" s="70" t="n">
        <v>21</v>
      </c>
      <c r="AO61" s="70" t="n">
        <f aca="false">G61*0</f>
        <v>0</v>
      </c>
      <c r="AP61" s="70" t="n">
        <f aca="false">G61*(1-0)</f>
        <v>0</v>
      </c>
      <c r="AQ61" s="72" t="s">
        <v>105</v>
      </c>
      <c r="AV61" s="70" t="n">
        <f aca="false">AW61+AX61</f>
        <v>0</v>
      </c>
      <c r="AW61" s="70" t="n">
        <f aca="false">F61*AO61</f>
        <v>0</v>
      </c>
      <c r="AX61" s="70" t="n">
        <f aca="false">F61*AP61</f>
        <v>0</v>
      </c>
      <c r="AY61" s="72" t="s">
        <v>165</v>
      </c>
      <c r="AZ61" s="72" t="s">
        <v>120</v>
      </c>
      <c r="BA61" s="55" t="s">
        <v>102</v>
      </c>
      <c r="BC61" s="70" t="n">
        <f aca="false">AW61+AX61</f>
        <v>0</v>
      </c>
      <c r="BD61" s="70" t="n">
        <f aca="false">G61/(100-BE61)*100</f>
        <v>0</v>
      </c>
      <c r="BE61" s="70" t="n">
        <v>0</v>
      </c>
      <c r="BF61" s="70" t="n">
        <f aca="false">61</f>
        <v>61</v>
      </c>
      <c r="BH61" s="70" t="n">
        <f aca="false">F61*AO61</f>
        <v>0</v>
      </c>
      <c r="BI61" s="70" t="n">
        <f aca="false">F61*AP61</f>
        <v>0</v>
      </c>
      <c r="BJ61" s="70" t="n">
        <f aca="false">F61*G61</f>
        <v>0</v>
      </c>
      <c r="BK61" s="70"/>
      <c r="BL61" s="70"/>
      <c r="BW61" s="70" t="n">
        <v>21</v>
      </c>
    </row>
    <row r="62" customFormat="false" ht="13.5" hidden="false" customHeight="true" outlineLevel="0" collapsed="false">
      <c r="A62" s="69" t="s">
        <v>236</v>
      </c>
      <c r="B62" s="10" t="s">
        <v>237</v>
      </c>
      <c r="C62" s="8" t="s">
        <v>238</v>
      </c>
      <c r="D62" s="8"/>
      <c r="E62" s="10" t="s">
        <v>137</v>
      </c>
      <c r="F62" s="70" t="n">
        <v>550</v>
      </c>
      <c r="G62" s="70" t="n">
        <v>0</v>
      </c>
      <c r="H62" s="70" t="n">
        <f aca="false">F62*AO62</f>
        <v>0</v>
      </c>
      <c r="I62" s="70" t="n">
        <f aca="false">F62*AP62</f>
        <v>0</v>
      </c>
      <c r="J62" s="70" t="n">
        <f aca="false">F62*G62</f>
        <v>0</v>
      </c>
      <c r="K62" s="71" t="s">
        <v>109</v>
      </c>
      <c r="Z62" s="70" t="n">
        <f aca="false">IF(AQ62="5",BJ62,0)</f>
        <v>0</v>
      </c>
      <c r="AB62" s="70" t="n">
        <f aca="false">IF(AQ62="1",BH62,0)</f>
        <v>0</v>
      </c>
      <c r="AC62" s="70" t="n">
        <f aca="false">IF(AQ62="1",BI62,0)</f>
        <v>0</v>
      </c>
      <c r="AD62" s="70" t="n">
        <f aca="false">IF(AQ62="7",BH62,0)</f>
        <v>0</v>
      </c>
      <c r="AE62" s="70" t="n">
        <f aca="false">IF(AQ62="7",BI62,0)</f>
        <v>0</v>
      </c>
      <c r="AF62" s="70" t="n">
        <f aca="false">IF(AQ62="2",BH62,0)</f>
        <v>0</v>
      </c>
      <c r="AG62" s="70" t="n">
        <f aca="false">IF(AQ62="2",BI62,0)</f>
        <v>0</v>
      </c>
      <c r="AH62" s="70" t="n">
        <f aca="false">IF(AQ62="0",BJ62,0)</f>
        <v>0</v>
      </c>
      <c r="AI62" s="55"/>
      <c r="AJ62" s="70" t="n">
        <f aca="false">IF(AN62=0,J62,0)</f>
        <v>0</v>
      </c>
      <c r="AK62" s="70" t="n">
        <f aca="false">IF(AN62=12,J62,0)</f>
        <v>0</v>
      </c>
      <c r="AL62" s="70" t="n">
        <f aca="false">IF(AN62=21,J62,0)</f>
        <v>0</v>
      </c>
      <c r="AN62" s="70" t="n">
        <v>21</v>
      </c>
      <c r="AO62" s="70" t="n">
        <f aca="false">G62*0</f>
        <v>0</v>
      </c>
      <c r="AP62" s="70" t="n">
        <f aca="false">G62*(1-0)</f>
        <v>0</v>
      </c>
      <c r="AQ62" s="72" t="s">
        <v>105</v>
      </c>
      <c r="AV62" s="70" t="n">
        <f aca="false">AW62+AX62</f>
        <v>0</v>
      </c>
      <c r="AW62" s="70" t="n">
        <f aca="false">F62*AO62</f>
        <v>0</v>
      </c>
      <c r="AX62" s="70" t="n">
        <f aca="false">F62*AP62</f>
        <v>0</v>
      </c>
      <c r="AY62" s="72" t="s">
        <v>165</v>
      </c>
      <c r="AZ62" s="72" t="s">
        <v>120</v>
      </c>
      <c r="BA62" s="55" t="s">
        <v>102</v>
      </c>
      <c r="BC62" s="70" t="n">
        <f aca="false">AW62+AX62</f>
        <v>0</v>
      </c>
      <c r="BD62" s="70" t="n">
        <f aca="false">G62/(100-BE62)*100</f>
        <v>0</v>
      </c>
      <c r="BE62" s="70" t="n">
        <v>0</v>
      </c>
      <c r="BF62" s="70" t="n">
        <f aca="false">62</f>
        <v>62</v>
      </c>
      <c r="BH62" s="70" t="n">
        <f aca="false">F62*AO62</f>
        <v>0</v>
      </c>
      <c r="BI62" s="70" t="n">
        <f aca="false">F62*AP62</f>
        <v>0</v>
      </c>
      <c r="BJ62" s="70" t="n">
        <f aca="false">F62*G62</f>
        <v>0</v>
      </c>
      <c r="BK62" s="70"/>
      <c r="BL62" s="70"/>
      <c r="BW62" s="70" t="n">
        <v>21</v>
      </c>
    </row>
    <row r="63" customFormat="false" ht="13.5" hidden="false" customHeight="true" outlineLevel="0" collapsed="false">
      <c r="A63" s="69" t="s">
        <v>239</v>
      </c>
      <c r="B63" s="10" t="s">
        <v>240</v>
      </c>
      <c r="C63" s="8" t="s">
        <v>241</v>
      </c>
      <c r="D63" s="8"/>
      <c r="E63" s="10" t="s">
        <v>137</v>
      </c>
      <c r="F63" s="70" t="n">
        <v>480</v>
      </c>
      <c r="G63" s="70" t="n">
        <v>0</v>
      </c>
      <c r="H63" s="70" t="n">
        <f aca="false">F63*AO63</f>
        <v>0</v>
      </c>
      <c r="I63" s="70" t="n">
        <f aca="false">F63*AP63</f>
        <v>0</v>
      </c>
      <c r="J63" s="70" t="n">
        <f aca="false">F63*G63</f>
        <v>0</v>
      </c>
      <c r="K63" s="71" t="s">
        <v>109</v>
      </c>
      <c r="Z63" s="70" t="n">
        <f aca="false">IF(AQ63="5",BJ63,0)</f>
        <v>0</v>
      </c>
      <c r="AB63" s="70" t="n">
        <f aca="false">IF(AQ63="1",BH63,0)</f>
        <v>0</v>
      </c>
      <c r="AC63" s="70" t="n">
        <f aca="false">IF(AQ63="1",BI63,0)</f>
        <v>0</v>
      </c>
      <c r="AD63" s="70" t="n">
        <f aca="false">IF(AQ63="7",BH63,0)</f>
        <v>0</v>
      </c>
      <c r="AE63" s="70" t="n">
        <f aca="false">IF(AQ63="7",BI63,0)</f>
        <v>0</v>
      </c>
      <c r="AF63" s="70" t="n">
        <f aca="false">IF(AQ63="2",BH63,0)</f>
        <v>0</v>
      </c>
      <c r="AG63" s="70" t="n">
        <f aca="false">IF(AQ63="2",BI63,0)</f>
        <v>0</v>
      </c>
      <c r="AH63" s="70" t="n">
        <f aca="false">IF(AQ63="0",BJ63,0)</f>
        <v>0</v>
      </c>
      <c r="AI63" s="55"/>
      <c r="AJ63" s="70" t="n">
        <f aca="false">IF(AN63=0,J63,0)</f>
        <v>0</v>
      </c>
      <c r="AK63" s="70" t="n">
        <f aca="false">IF(AN63=12,J63,0)</f>
        <v>0</v>
      </c>
      <c r="AL63" s="70" t="n">
        <f aca="false">IF(AN63=21,J63,0)</f>
        <v>0</v>
      </c>
      <c r="AN63" s="70" t="n">
        <v>21</v>
      </c>
      <c r="AO63" s="70" t="n">
        <f aca="false">G63*0</f>
        <v>0</v>
      </c>
      <c r="AP63" s="70" t="n">
        <f aca="false">G63*(1-0)</f>
        <v>0</v>
      </c>
      <c r="AQ63" s="72" t="s">
        <v>105</v>
      </c>
      <c r="AV63" s="70" t="n">
        <f aca="false">AW63+AX63</f>
        <v>0</v>
      </c>
      <c r="AW63" s="70" t="n">
        <f aca="false">F63*AO63</f>
        <v>0</v>
      </c>
      <c r="AX63" s="70" t="n">
        <f aca="false">F63*AP63</f>
        <v>0</v>
      </c>
      <c r="AY63" s="72" t="s">
        <v>165</v>
      </c>
      <c r="AZ63" s="72" t="s">
        <v>120</v>
      </c>
      <c r="BA63" s="55" t="s">
        <v>102</v>
      </c>
      <c r="BC63" s="70" t="n">
        <f aca="false">AW63+AX63</f>
        <v>0</v>
      </c>
      <c r="BD63" s="70" t="n">
        <f aca="false">G63/(100-BE63)*100</f>
        <v>0</v>
      </c>
      <c r="BE63" s="70" t="n">
        <v>0</v>
      </c>
      <c r="BF63" s="70" t="n">
        <f aca="false">63</f>
        <v>63</v>
      </c>
      <c r="BH63" s="70" t="n">
        <f aca="false">F63*AO63</f>
        <v>0</v>
      </c>
      <c r="BI63" s="70" t="n">
        <f aca="false">F63*AP63</f>
        <v>0</v>
      </c>
      <c r="BJ63" s="70" t="n">
        <f aca="false">F63*G63</f>
        <v>0</v>
      </c>
      <c r="BK63" s="70"/>
      <c r="BL63" s="70"/>
      <c r="BW63" s="70" t="n">
        <v>21</v>
      </c>
    </row>
    <row r="64" customFormat="false" ht="13.5" hidden="false" customHeight="true" outlineLevel="0" collapsed="false">
      <c r="A64" s="69" t="s">
        <v>242</v>
      </c>
      <c r="B64" s="10" t="s">
        <v>243</v>
      </c>
      <c r="C64" s="8" t="s">
        <v>244</v>
      </c>
      <c r="D64" s="8"/>
      <c r="E64" s="10" t="s">
        <v>137</v>
      </c>
      <c r="F64" s="70" t="n">
        <v>20</v>
      </c>
      <c r="G64" s="70" t="n">
        <v>0</v>
      </c>
      <c r="H64" s="70" t="n">
        <f aca="false">F64*AO64</f>
        <v>0</v>
      </c>
      <c r="I64" s="70" t="n">
        <f aca="false">F64*AP64</f>
        <v>0</v>
      </c>
      <c r="J64" s="70" t="n">
        <f aca="false">F64*G64</f>
        <v>0</v>
      </c>
      <c r="K64" s="71" t="s">
        <v>109</v>
      </c>
      <c r="Z64" s="70" t="n">
        <f aca="false">IF(AQ64="5",BJ64,0)</f>
        <v>0</v>
      </c>
      <c r="AB64" s="70" t="n">
        <f aca="false">IF(AQ64="1",BH64,0)</f>
        <v>0</v>
      </c>
      <c r="AC64" s="70" t="n">
        <f aca="false">IF(AQ64="1",BI64,0)</f>
        <v>0</v>
      </c>
      <c r="AD64" s="70" t="n">
        <f aca="false">IF(AQ64="7",BH64,0)</f>
        <v>0</v>
      </c>
      <c r="AE64" s="70" t="n">
        <f aca="false">IF(AQ64="7",BI64,0)</f>
        <v>0</v>
      </c>
      <c r="AF64" s="70" t="n">
        <f aca="false">IF(AQ64="2",BH64,0)</f>
        <v>0</v>
      </c>
      <c r="AG64" s="70" t="n">
        <f aca="false">IF(AQ64="2",BI64,0)</f>
        <v>0</v>
      </c>
      <c r="AH64" s="70" t="n">
        <f aca="false">IF(AQ64="0",BJ64,0)</f>
        <v>0</v>
      </c>
      <c r="AI64" s="55"/>
      <c r="AJ64" s="70" t="n">
        <f aca="false">IF(AN64=0,J64,0)</f>
        <v>0</v>
      </c>
      <c r="AK64" s="70" t="n">
        <f aca="false">IF(AN64=12,J64,0)</f>
        <v>0</v>
      </c>
      <c r="AL64" s="70" t="n">
        <f aca="false">IF(AN64=21,J64,0)</f>
        <v>0</v>
      </c>
      <c r="AN64" s="70" t="n">
        <v>21</v>
      </c>
      <c r="AO64" s="70" t="n">
        <f aca="false">G64*0</f>
        <v>0</v>
      </c>
      <c r="AP64" s="70" t="n">
        <f aca="false">G64*(1-0)</f>
        <v>0</v>
      </c>
      <c r="AQ64" s="72" t="s">
        <v>105</v>
      </c>
      <c r="AV64" s="70" t="n">
        <f aca="false">AW64+AX64</f>
        <v>0</v>
      </c>
      <c r="AW64" s="70" t="n">
        <f aca="false">F64*AO64</f>
        <v>0</v>
      </c>
      <c r="AX64" s="70" t="n">
        <f aca="false">F64*AP64</f>
        <v>0</v>
      </c>
      <c r="AY64" s="72" t="s">
        <v>165</v>
      </c>
      <c r="AZ64" s="72" t="s">
        <v>120</v>
      </c>
      <c r="BA64" s="55" t="s">
        <v>102</v>
      </c>
      <c r="BC64" s="70" t="n">
        <f aca="false">AW64+AX64</f>
        <v>0</v>
      </c>
      <c r="BD64" s="70" t="n">
        <f aca="false">G64/(100-BE64)*100</f>
        <v>0</v>
      </c>
      <c r="BE64" s="70" t="n">
        <v>0</v>
      </c>
      <c r="BF64" s="70" t="n">
        <f aca="false">64</f>
        <v>64</v>
      </c>
      <c r="BH64" s="70" t="n">
        <f aca="false">F64*AO64</f>
        <v>0</v>
      </c>
      <c r="BI64" s="70" t="n">
        <f aca="false">F64*AP64</f>
        <v>0</v>
      </c>
      <c r="BJ64" s="70" t="n">
        <f aca="false">F64*G64</f>
        <v>0</v>
      </c>
      <c r="BK64" s="70"/>
      <c r="BL64" s="70"/>
      <c r="BW64" s="70" t="n">
        <v>21</v>
      </c>
    </row>
    <row r="65" customFormat="false" ht="13.5" hidden="false" customHeight="true" outlineLevel="0" collapsed="false">
      <c r="A65" s="69" t="s">
        <v>245</v>
      </c>
      <c r="B65" s="10" t="s">
        <v>246</v>
      </c>
      <c r="C65" s="8" t="s">
        <v>247</v>
      </c>
      <c r="D65" s="8"/>
      <c r="E65" s="10" t="s">
        <v>137</v>
      </c>
      <c r="F65" s="70" t="n">
        <v>100</v>
      </c>
      <c r="G65" s="70" t="n">
        <v>0</v>
      </c>
      <c r="H65" s="70" t="n">
        <f aca="false">F65*AO65</f>
        <v>0</v>
      </c>
      <c r="I65" s="70" t="n">
        <f aca="false">F65*AP65</f>
        <v>0</v>
      </c>
      <c r="J65" s="70" t="n">
        <f aca="false">F65*G65</f>
        <v>0</v>
      </c>
      <c r="K65" s="71" t="s">
        <v>109</v>
      </c>
      <c r="Z65" s="70" t="n">
        <f aca="false">IF(AQ65="5",BJ65,0)</f>
        <v>0</v>
      </c>
      <c r="AB65" s="70" t="n">
        <f aca="false">IF(AQ65="1",BH65,0)</f>
        <v>0</v>
      </c>
      <c r="AC65" s="70" t="n">
        <f aca="false">IF(AQ65="1",BI65,0)</f>
        <v>0</v>
      </c>
      <c r="AD65" s="70" t="n">
        <f aca="false">IF(AQ65="7",BH65,0)</f>
        <v>0</v>
      </c>
      <c r="AE65" s="70" t="n">
        <f aca="false">IF(AQ65="7",BI65,0)</f>
        <v>0</v>
      </c>
      <c r="AF65" s="70" t="n">
        <f aca="false">IF(AQ65="2",BH65,0)</f>
        <v>0</v>
      </c>
      <c r="AG65" s="70" t="n">
        <f aca="false">IF(AQ65="2",BI65,0)</f>
        <v>0</v>
      </c>
      <c r="AH65" s="70" t="n">
        <f aca="false">IF(AQ65="0",BJ65,0)</f>
        <v>0</v>
      </c>
      <c r="AI65" s="55"/>
      <c r="AJ65" s="70" t="n">
        <f aca="false">IF(AN65=0,J65,0)</f>
        <v>0</v>
      </c>
      <c r="AK65" s="70" t="n">
        <f aca="false">IF(AN65=12,J65,0)</f>
        <v>0</v>
      </c>
      <c r="AL65" s="70" t="n">
        <f aca="false">IF(AN65=21,J65,0)</f>
        <v>0</v>
      </c>
      <c r="AN65" s="70" t="n">
        <v>21</v>
      </c>
      <c r="AO65" s="70" t="n">
        <f aca="false">G65*0</f>
        <v>0</v>
      </c>
      <c r="AP65" s="70" t="n">
        <f aca="false">G65*(1-0)</f>
        <v>0</v>
      </c>
      <c r="AQ65" s="72" t="s">
        <v>105</v>
      </c>
      <c r="AV65" s="70" t="n">
        <f aca="false">AW65+AX65</f>
        <v>0</v>
      </c>
      <c r="AW65" s="70" t="n">
        <f aca="false">F65*AO65</f>
        <v>0</v>
      </c>
      <c r="AX65" s="70" t="n">
        <f aca="false">F65*AP65</f>
        <v>0</v>
      </c>
      <c r="AY65" s="72" t="s">
        <v>165</v>
      </c>
      <c r="AZ65" s="72" t="s">
        <v>120</v>
      </c>
      <c r="BA65" s="55" t="s">
        <v>102</v>
      </c>
      <c r="BC65" s="70" t="n">
        <f aca="false">AW65+AX65</f>
        <v>0</v>
      </c>
      <c r="BD65" s="70" t="n">
        <f aca="false">G65/(100-BE65)*100</f>
        <v>0</v>
      </c>
      <c r="BE65" s="70" t="n">
        <v>0</v>
      </c>
      <c r="BF65" s="70" t="n">
        <f aca="false">65</f>
        <v>65</v>
      </c>
      <c r="BH65" s="70" t="n">
        <f aca="false">F65*AO65</f>
        <v>0</v>
      </c>
      <c r="BI65" s="70" t="n">
        <f aca="false">F65*AP65</f>
        <v>0</v>
      </c>
      <c r="BJ65" s="70" t="n">
        <f aca="false">F65*G65</f>
        <v>0</v>
      </c>
      <c r="BK65" s="70"/>
      <c r="BL65" s="70"/>
      <c r="BW65" s="70" t="n">
        <v>21</v>
      </c>
    </row>
    <row r="66" customFormat="false" ht="13.5" hidden="false" customHeight="true" outlineLevel="0" collapsed="false">
      <c r="A66" s="69" t="s">
        <v>248</v>
      </c>
      <c r="B66" s="10" t="s">
        <v>249</v>
      </c>
      <c r="C66" s="8" t="s">
        <v>250</v>
      </c>
      <c r="D66" s="8"/>
      <c r="E66" s="10" t="s">
        <v>137</v>
      </c>
      <c r="F66" s="70" t="n">
        <v>50</v>
      </c>
      <c r="G66" s="70" t="n">
        <v>0</v>
      </c>
      <c r="H66" s="70" t="n">
        <f aca="false">F66*AO66</f>
        <v>0</v>
      </c>
      <c r="I66" s="70" t="n">
        <f aca="false">F66*AP66</f>
        <v>0</v>
      </c>
      <c r="J66" s="70" t="n">
        <f aca="false">F66*G66</f>
        <v>0</v>
      </c>
      <c r="K66" s="71" t="s">
        <v>109</v>
      </c>
      <c r="Z66" s="70" t="n">
        <f aca="false">IF(AQ66="5",BJ66,0)</f>
        <v>0</v>
      </c>
      <c r="AB66" s="70" t="n">
        <f aca="false">IF(AQ66="1",BH66,0)</f>
        <v>0</v>
      </c>
      <c r="AC66" s="70" t="n">
        <f aca="false">IF(AQ66="1",BI66,0)</f>
        <v>0</v>
      </c>
      <c r="AD66" s="70" t="n">
        <f aca="false">IF(AQ66="7",BH66,0)</f>
        <v>0</v>
      </c>
      <c r="AE66" s="70" t="n">
        <f aca="false">IF(AQ66="7",BI66,0)</f>
        <v>0</v>
      </c>
      <c r="AF66" s="70" t="n">
        <f aca="false">IF(AQ66="2",BH66,0)</f>
        <v>0</v>
      </c>
      <c r="AG66" s="70" t="n">
        <f aca="false">IF(AQ66="2",BI66,0)</f>
        <v>0</v>
      </c>
      <c r="AH66" s="70" t="n">
        <f aca="false">IF(AQ66="0",BJ66,0)</f>
        <v>0</v>
      </c>
      <c r="AI66" s="55"/>
      <c r="AJ66" s="70" t="n">
        <f aca="false">IF(AN66=0,J66,0)</f>
        <v>0</v>
      </c>
      <c r="AK66" s="70" t="n">
        <f aca="false">IF(AN66=12,J66,0)</f>
        <v>0</v>
      </c>
      <c r="AL66" s="70" t="n">
        <f aca="false">IF(AN66=21,J66,0)</f>
        <v>0</v>
      </c>
      <c r="AN66" s="70" t="n">
        <v>21</v>
      </c>
      <c r="AO66" s="70" t="n">
        <f aca="false">G66*0</f>
        <v>0</v>
      </c>
      <c r="AP66" s="70" t="n">
        <f aca="false">G66*(1-0)</f>
        <v>0</v>
      </c>
      <c r="AQ66" s="72" t="s">
        <v>105</v>
      </c>
      <c r="AV66" s="70" t="n">
        <f aca="false">AW66+AX66</f>
        <v>0</v>
      </c>
      <c r="AW66" s="70" t="n">
        <f aca="false">F66*AO66</f>
        <v>0</v>
      </c>
      <c r="AX66" s="70" t="n">
        <f aca="false">F66*AP66</f>
        <v>0</v>
      </c>
      <c r="AY66" s="72" t="s">
        <v>165</v>
      </c>
      <c r="AZ66" s="72" t="s">
        <v>120</v>
      </c>
      <c r="BA66" s="55" t="s">
        <v>102</v>
      </c>
      <c r="BC66" s="70" t="n">
        <f aca="false">AW66+AX66</f>
        <v>0</v>
      </c>
      <c r="BD66" s="70" t="n">
        <f aca="false">G66/(100-BE66)*100</f>
        <v>0</v>
      </c>
      <c r="BE66" s="70" t="n">
        <v>0</v>
      </c>
      <c r="BF66" s="70" t="n">
        <f aca="false">66</f>
        <v>66</v>
      </c>
      <c r="BH66" s="70" t="n">
        <f aca="false">F66*AO66</f>
        <v>0</v>
      </c>
      <c r="BI66" s="70" t="n">
        <f aca="false">F66*AP66</f>
        <v>0</v>
      </c>
      <c r="BJ66" s="70" t="n">
        <f aca="false">F66*G66</f>
        <v>0</v>
      </c>
      <c r="BK66" s="70"/>
      <c r="BL66" s="70"/>
      <c r="BW66" s="70" t="n">
        <v>21</v>
      </c>
    </row>
    <row r="67" customFormat="false" ht="13.5" hidden="false" customHeight="true" outlineLevel="0" collapsed="false">
      <c r="A67" s="69" t="s">
        <v>251</v>
      </c>
      <c r="B67" s="10" t="s">
        <v>252</v>
      </c>
      <c r="C67" s="8" t="s">
        <v>253</v>
      </c>
      <c r="D67" s="8"/>
      <c r="E67" s="10" t="s">
        <v>118</v>
      </c>
      <c r="F67" s="70" t="n">
        <v>14</v>
      </c>
      <c r="G67" s="70" t="n">
        <v>0</v>
      </c>
      <c r="H67" s="70" t="n">
        <f aca="false">F67*AO67</f>
        <v>0</v>
      </c>
      <c r="I67" s="70" t="n">
        <f aca="false">F67*AP67</f>
        <v>0</v>
      </c>
      <c r="J67" s="70" t="n">
        <f aca="false">F67*G67</f>
        <v>0</v>
      </c>
      <c r="K67" s="71" t="s">
        <v>109</v>
      </c>
      <c r="Z67" s="70" t="n">
        <f aca="false">IF(AQ67="5",BJ67,0)</f>
        <v>0</v>
      </c>
      <c r="AB67" s="70" t="n">
        <f aca="false">IF(AQ67="1",BH67,0)</f>
        <v>0</v>
      </c>
      <c r="AC67" s="70" t="n">
        <f aca="false">IF(AQ67="1",BI67,0)</f>
        <v>0</v>
      </c>
      <c r="AD67" s="70" t="n">
        <f aca="false">IF(AQ67="7",BH67,0)</f>
        <v>0</v>
      </c>
      <c r="AE67" s="70" t="n">
        <f aca="false">IF(AQ67="7",BI67,0)</f>
        <v>0</v>
      </c>
      <c r="AF67" s="70" t="n">
        <f aca="false">IF(AQ67="2",BH67,0)</f>
        <v>0</v>
      </c>
      <c r="AG67" s="70" t="n">
        <f aca="false">IF(AQ67="2",BI67,0)</f>
        <v>0</v>
      </c>
      <c r="AH67" s="70" t="n">
        <f aca="false">IF(AQ67="0",BJ67,0)</f>
        <v>0</v>
      </c>
      <c r="AI67" s="55"/>
      <c r="AJ67" s="70" t="n">
        <f aca="false">IF(AN67=0,J67,0)</f>
        <v>0</v>
      </c>
      <c r="AK67" s="70" t="n">
        <f aca="false">IF(AN67=12,J67,0)</f>
        <v>0</v>
      </c>
      <c r="AL67" s="70" t="n">
        <f aca="false">IF(AN67=21,J67,0)</f>
        <v>0</v>
      </c>
      <c r="AN67" s="70" t="n">
        <v>21</v>
      </c>
      <c r="AO67" s="70" t="n">
        <f aca="false">G67*0</f>
        <v>0</v>
      </c>
      <c r="AP67" s="70" t="n">
        <f aca="false">G67*(1-0)</f>
        <v>0</v>
      </c>
      <c r="AQ67" s="72" t="s">
        <v>105</v>
      </c>
      <c r="AV67" s="70" t="n">
        <f aca="false">AW67+AX67</f>
        <v>0</v>
      </c>
      <c r="AW67" s="70" t="n">
        <f aca="false">F67*AO67</f>
        <v>0</v>
      </c>
      <c r="AX67" s="70" t="n">
        <f aca="false">F67*AP67</f>
        <v>0</v>
      </c>
      <c r="AY67" s="72" t="s">
        <v>165</v>
      </c>
      <c r="AZ67" s="72" t="s">
        <v>120</v>
      </c>
      <c r="BA67" s="55" t="s">
        <v>102</v>
      </c>
      <c r="BC67" s="70" t="n">
        <f aca="false">AW67+AX67</f>
        <v>0</v>
      </c>
      <c r="BD67" s="70" t="n">
        <f aca="false">G67/(100-BE67)*100</f>
        <v>0</v>
      </c>
      <c r="BE67" s="70" t="n">
        <v>0</v>
      </c>
      <c r="BF67" s="70" t="n">
        <f aca="false">67</f>
        <v>67</v>
      </c>
      <c r="BH67" s="70" t="n">
        <f aca="false">F67*AO67</f>
        <v>0</v>
      </c>
      <c r="BI67" s="70" t="n">
        <f aca="false">F67*AP67</f>
        <v>0</v>
      </c>
      <c r="BJ67" s="70" t="n">
        <f aca="false">F67*G67</f>
        <v>0</v>
      </c>
      <c r="BK67" s="70"/>
      <c r="BL67" s="70"/>
      <c r="BW67" s="70" t="n">
        <v>21</v>
      </c>
    </row>
    <row r="68" customFormat="false" ht="13.5" hidden="false" customHeight="true" outlineLevel="0" collapsed="false">
      <c r="A68" s="69" t="s">
        <v>254</v>
      </c>
      <c r="B68" s="10" t="s">
        <v>255</v>
      </c>
      <c r="C68" s="8" t="s">
        <v>256</v>
      </c>
      <c r="D68" s="8"/>
      <c r="E68" s="10" t="s">
        <v>118</v>
      </c>
      <c r="F68" s="70" t="n">
        <v>10</v>
      </c>
      <c r="G68" s="70" t="n">
        <v>0</v>
      </c>
      <c r="H68" s="70" t="n">
        <f aca="false">F68*AO68</f>
        <v>0</v>
      </c>
      <c r="I68" s="70" t="n">
        <f aca="false">F68*AP68</f>
        <v>0</v>
      </c>
      <c r="J68" s="70" t="n">
        <f aca="false">F68*G68</f>
        <v>0</v>
      </c>
      <c r="K68" s="71" t="s">
        <v>109</v>
      </c>
      <c r="Z68" s="70" t="n">
        <f aca="false">IF(AQ68="5",BJ68,0)</f>
        <v>0</v>
      </c>
      <c r="AB68" s="70" t="n">
        <f aca="false">IF(AQ68="1",BH68,0)</f>
        <v>0</v>
      </c>
      <c r="AC68" s="70" t="n">
        <f aca="false">IF(AQ68="1",BI68,0)</f>
        <v>0</v>
      </c>
      <c r="AD68" s="70" t="n">
        <f aca="false">IF(AQ68="7",BH68,0)</f>
        <v>0</v>
      </c>
      <c r="AE68" s="70" t="n">
        <f aca="false">IF(AQ68="7",BI68,0)</f>
        <v>0</v>
      </c>
      <c r="AF68" s="70" t="n">
        <f aca="false">IF(AQ68="2",BH68,0)</f>
        <v>0</v>
      </c>
      <c r="AG68" s="70" t="n">
        <f aca="false">IF(AQ68="2",BI68,0)</f>
        <v>0</v>
      </c>
      <c r="AH68" s="70" t="n">
        <f aca="false">IF(AQ68="0",BJ68,0)</f>
        <v>0</v>
      </c>
      <c r="AI68" s="55"/>
      <c r="AJ68" s="70" t="n">
        <f aca="false">IF(AN68=0,J68,0)</f>
        <v>0</v>
      </c>
      <c r="AK68" s="70" t="n">
        <f aca="false">IF(AN68=12,J68,0)</f>
        <v>0</v>
      </c>
      <c r="AL68" s="70" t="n">
        <f aca="false">IF(AN68=21,J68,0)</f>
        <v>0</v>
      </c>
      <c r="AN68" s="70" t="n">
        <v>21</v>
      </c>
      <c r="AO68" s="70" t="n">
        <f aca="false">G68*0</f>
        <v>0</v>
      </c>
      <c r="AP68" s="70" t="n">
        <f aca="false">G68*(1-0)</f>
        <v>0</v>
      </c>
      <c r="AQ68" s="72" t="s">
        <v>105</v>
      </c>
      <c r="AV68" s="70" t="n">
        <f aca="false">AW68+AX68</f>
        <v>0</v>
      </c>
      <c r="AW68" s="70" t="n">
        <f aca="false">F68*AO68</f>
        <v>0</v>
      </c>
      <c r="AX68" s="70" t="n">
        <f aca="false">F68*AP68</f>
        <v>0</v>
      </c>
      <c r="AY68" s="72" t="s">
        <v>165</v>
      </c>
      <c r="AZ68" s="72" t="s">
        <v>120</v>
      </c>
      <c r="BA68" s="55" t="s">
        <v>102</v>
      </c>
      <c r="BC68" s="70" t="n">
        <f aca="false">AW68+AX68</f>
        <v>0</v>
      </c>
      <c r="BD68" s="70" t="n">
        <f aca="false">G68/(100-BE68)*100</f>
        <v>0</v>
      </c>
      <c r="BE68" s="70" t="n">
        <v>0</v>
      </c>
      <c r="BF68" s="70" t="n">
        <f aca="false">68</f>
        <v>68</v>
      </c>
      <c r="BH68" s="70" t="n">
        <f aca="false">F68*AO68</f>
        <v>0</v>
      </c>
      <c r="BI68" s="70" t="n">
        <f aca="false">F68*AP68</f>
        <v>0</v>
      </c>
      <c r="BJ68" s="70" t="n">
        <f aca="false">F68*G68</f>
        <v>0</v>
      </c>
      <c r="BK68" s="70"/>
      <c r="BL68" s="70"/>
      <c r="BW68" s="70" t="n">
        <v>21</v>
      </c>
    </row>
    <row r="69" customFormat="false" ht="13.5" hidden="false" customHeight="true" outlineLevel="0" collapsed="false">
      <c r="A69" s="69" t="s">
        <v>257</v>
      </c>
      <c r="B69" s="10" t="s">
        <v>258</v>
      </c>
      <c r="C69" s="8" t="s">
        <v>259</v>
      </c>
      <c r="D69" s="8"/>
      <c r="E69" s="10" t="s">
        <v>118</v>
      </c>
      <c r="F69" s="70" t="n">
        <v>66</v>
      </c>
      <c r="G69" s="70" t="n">
        <v>0</v>
      </c>
      <c r="H69" s="70" t="n">
        <f aca="false">F69*AO69</f>
        <v>0</v>
      </c>
      <c r="I69" s="70" t="n">
        <f aca="false">F69*AP69</f>
        <v>0</v>
      </c>
      <c r="J69" s="70" t="n">
        <f aca="false">F69*G69</f>
        <v>0</v>
      </c>
      <c r="K69" s="71" t="s">
        <v>109</v>
      </c>
      <c r="Z69" s="70" t="n">
        <f aca="false">IF(AQ69="5",BJ69,0)</f>
        <v>0</v>
      </c>
      <c r="AB69" s="70" t="n">
        <f aca="false">IF(AQ69="1",BH69,0)</f>
        <v>0</v>
      </c>
      <c r="AC69" s="70" t="n">
        <f aca="false">IF(AQ69="1",BI69,0)</f>
        <v>0</v>
      </c>
      <c r="AD69" s="70" t="n">
        <f aca="false">IF(AQ69="7",BH69,0)</f>
        <v>0</v>
      </c>
      <c r="AE69" s="70" t="n">
        <f aca="false">IF(AQ69="7",BI69,0)</f>
        <v>0</v>
      </c>
      <c r="AF69" s="70" t="n">
        <f aca="false">IF(AQ69="2",BH69,0)</f>
        <v>0</v>
      </c>
      <c r="AG69" s="70" t="n">
        <f aca="false">IF(AQ69="2",BI69,0)</f>
        <v>0</v>
      </c>
      <c r="AH69" s="70" t="n">
        <f aca="false">IF(AQ69="0",BJ69,0)</f>
        <v>0</v>
      </c>
      <c r="AI69" s="55"/>
      <c r="AJ69" s="70" t="n">
        <f aca="false">IF(AN69=0,J69,0)</f>
        <v>0</v>
      </c>
      <c r="AK69" s="70" t="n">
        <f aca="false">IF(AN69=12,J69,0)</f>
        <v>0</v>
      </c>
      <c r="AL69" s="70" t="n">
        <f aca="false">IF(AN69=21,J69,0)</f>
        <v>0</v>
      </c>
      <c r="AN69" s="70" t="n">
        <v>21</v>
      </c>
      <c r="AO69" s="70" t="n">
        <f aca="false">G69*0</f>
        <v>0</v>
      </c>
      <c r="AP69" s="70" t="n">
        <f aca="false">G69*(1-0)</f>
        <v>0</v>
      </c>
      <c r="AQ69" s="72" t="s">
        <v>105</v>
      </c>
      <c r="AV69" s="70" t="n">
        <f aca="false">AW69+AX69</f>
        <v>0</v>
      </c>
      <c r="AW69" s="70" t="n">
        <f aca="false">F69*AO69</f>
        <v>0</v>
      </c>
      <c r="AX69" s="70" t="n">
        <f aca="false">F69*AP69</f>
        <v>0</v>
      </c>
      <c r="AY69" s="72" t="s">
        <v>165</v>
      </c>
      <c r="AZ69" s="72" t="s">
        <v>120</v>
      </c>
      <c r="BA69" s="55" t="s">
        <v>102</v>
      </c>
      <c r="BC69" s="70" t="n">
        <f aca="false">AW69+AX69</f>
        <v>0</v>
      </c>
      <c r="BD69" s="70" t="n">
        <f aca="false">G69/(100-BE69)*100</f>
        <v>0</v>
      </c>
      <c r="BE69" s="70" t="n">
        <v>0</v>
      </c>
      <c r="BF69" s="70" t="n">
        <f aca="false">69</f>
        <v>69</v>
      </c>
      <c r="BH69" s="70" t="n">
        <f aca="false">F69*AO69</f>
        <v>0</v>
      </c>
      <c r="BI69" s="70" t="n">
        <f aca="false">F69*AP69</f>
        <v>0</v>
      </c>
      <c r="BJ69" s="70" t="n">
        <f aca="false">F69*G69</f>
        <v>0</v>
      </c>
      <c r="BK69" s="70"/>
      <c r="BL69" s="70"/>
      <c r="BW69" s="70" t="n">
        <v>21</v>
      </c>
    </row>
    <row r="70" customFormat="false" ht="13.5" hidden="false" customHeight="true" outlineLevel="0" collapsed="false">
      <c r="A70" s="69" t="s">
        <v>260</v>
      </c>
      <c r="B70" s="10" t="s">
        <v>261</v>
      </c>
      <c r="C70" s="8" t="s">
        <v>262</v>
      </c>
      <c r="D70" s="8"/>
      <c r="E70" s="10" t="s">
        <v>118</v>
      </c>
      <c r="F70" s="70" t="n">
        <v>28</v>
      </c>
      <c r="G70" s="70" t="n">
        <v>0</v>
      </c>
      <c r="H70" s="70" t="n">
        <f aca="false">F70*AO70</f>
        <v>0</v>
      </c>
      <c r="I70" s="70" t="n">
        <f aca="false">F70*AP70</f>
        <v>0</v>
      </c>
      <c r="J70" s="70" t="n">
        <f aca="false">F70*G70</f>
        <v>0</v>
      </c>
      <c r="K70" s="71" t="s">
        <v>109</v>
      </c>
      <c r="Z70" s="70" t="n">
        <f aca="false">IF(AQ70="5",BJ70,0)</f>
        <v>0</v>
      </c>
      <c r="AB70" s="70" t="n">
        <f aca="false">IF(AQ70="1",BH70,0)</f>
        <v>0</v>
      </c>
      <c r="AC70" s="70" t="n">
        <f aca="false">IF(AQ70="1",BI70,0)</f>
        <v>0</v>
      </c>
      <c r="AD70" s="70" t="n">
        <f aca="false">IF(AQ70="7",BH70,0)</f>
        <v>0</v>
      </c>
      <c r="AE70" s="70" t="n">
        <f aca="false">IF(AQ70="7",BI70,0)</f>
        <v>0</v>
      </c>
      <c r="AF70" s="70" t="n">
        <f aca="false">IF(AQ70="2",BH70,0)</f>
        <v>0</v>
      </c>
      <c r="AG70" s="70" t="n">
        <f aca="false">IF(AQ70="2",BI70,0)</f>
        <v>0</v>
      </c>
      <c r="AH70" s="70" t="n">
        <f aca="false">IF(AQ70="0",BJ70,0)</f>
        <v>0</v>
      </c>
      <c r="AI70" s="55"/>
      <c r="AJ70" s="70" t="n">
        <f aca="false">IF(AN70=0,J70,0)</f>
        <v>0</v>
      </c>
      <c r="AK70" s="70" t="n">
        <f aca="false">IF(AN70=12,J70,0)</f>
        <v>0</v>
      </c>
      <c r="AL70" s="70" t="n">
        <f aca="false">IF(AN70=21,J70,0)</f>
        <v>0</v>
      </c>
      <c r="AN70" s="70" t="n">
        <v>21</v>
      </c>
      <c r="AO70" s="70" t="n">
        <f aca="false">G70*0</f>
        <v>0</v>
      </c>
      <c r="AP70" s="70" t="n">
        <f aca="false">G70*(1-0)</f>
        <v>0</v>
      </c>
      <c r="AQ70" s="72" t="s">
        <v>105</v>
      </c>
      <c r="AV70" s="70" t="n">
        <f aca="false">AW70+AX70</f>
        <v>0</v>
      </c>
      <c r="AW70" s="70" t="n">
        <f aca="false">F70*AO70</f>
        <v>0</v>
      </c>
      <c r="AX70" s="70" t="n">
        <f aca="false">F70*AP70</f>
        <v>0</v>
      </c>
      <c r="AY70" s="72" t="s">
        <v>165</v>
      </c>
      <c r="AZ70" s="72" t="s">
        <v>120</v>
      </c>
      <c r="BA70" s="55" t="s">
        <v>102</v>
      </c>
      <c r="BC70" s="70" t="n">
        <f aca="false">AW70+AX70</f>
        <v>0</v>
      </c>
      <c r="BD70" s="70" t="n">
        <f aca="false">G70/(100-BE70)*100</f>
        <v>0</v>
      </c>
      <c r="BE70" s="70" t="n">
        <v>0</v>
      </c>
      <c r="BF70" s="70" t="n">
        <f aca="false">70</f>
        <v>70</v>
      </c>
      <c r="BH70" s="70" t="n">
        <f aca="false">F70*AO70</f>
        <v>0</v>
      </c>
      <c r="BI70" s="70" t="n">
        <f aca="false">F70*AP70</f>
        <v>0</v>
      </c>
      <c r="BJ70" s="70" t="n">
        <f aca="false">F70*G70</f>
        <v>0</v>
      </c>
      <c r="BK70" s="70"/>
      <c r="BL70" s="70"/>
      <c r="BW70" s="70" t="n">
        <v>21</v>
      </c>
    </row>
    <row r="71" customFormat="false" ht="13.5" hidden="false" customHeight="true" outlineLevel="0" collapsed="false">
      <c r="A71" s="69" t="s">
        <v>263</v>
      </c>
      <c r="B71" s="10" t="s">
        <v>264</v>
      </c>
      <c r="C71" s="8" t="s">
        <v>265</v>
      </c>
      <c r="D71" s="8"/>
      <c r="E71" s="10" t="s">
        <v>118</v>
      </c>
      <c r="F71" s="70" t="n">
        <v>22</v>
      </c>
      <c r="G71" s="70" t="n">
        <v>0</v>
      </c>
      <c r="H71" s="70" t="n">
        <f aca="false">F71*AO71</f>
        <v>0</v>
      </c>
      <c r="I71" s="70" t="n">
        <f aca="false">F71*AP71</f>
        <v>0</v>
      </c>
      <c r="J71" s="70" t="n">
        <f aca="false">F71*G71</f>
        <v>0</v>
      </c>
      <c r="K71" s="71" t="s">
        <v>109</v>
      </c>
      <c r="Z71" s="70" t="n">
        <f aca="false">IF(AQ71="5",BJ71,0)</f>
        <v>0</v>
      </c>
      <c r="AB71" s="70" t="n">
        <f aca="false">IF(AQ71="1",BH71,0)</f>
        <v>0</v>
      </c>
      <c r="AC71" s="70" t="n">
        <f aca="false">IF(AQ71="1",BI71,0)</f>
        <v>0</v>
      </c>
      <c r="AD71" s="70" t="n">
        <f aca="false">IF(AQ71="7",BH71,0)</f>
        <v>0</v>
      </c>
      <c r="AE71" s="70" t="n">
        <f aca="false">IF(AQ71="7",BI71,0)</f>
        <v>0</v>
      </c>
      <c r="AF71" s="70" t="n">
        <f aca="false">IF(AQ71="2",BH71,0)</f>
        <v>0</v>
      </c>
      <c r="AG71" s="70" t="n">
        <f aca="false">IF(AQ71="2",BI71,0)</f>
        <v>0</v>
      </c>
      <c r="AH71" s="70" t="n">
        <f aca="false">IF(AQ71="0",BJ71,0)</f>
        <v>0</v>
      </c>
      <c r="AI71" s="55"/>
      <c r="AJ71" s="70" t="n">
        <f aca="false">IF(AN71=0,J71,0)</f>
        <v>0</v>
      </c>
      <c r="AK71" s="70" t="n">
        <f aca="false">IF(AN71=12,J71,0)</f>
        <v>0</v>
      </c>
      <c r="AL71" s="70" t="n">
        <f aca="false">IF(AN71=21,J71,0)</f>
        <v>0</v>
      </c>
      <c r="AN71" s="70" t="n">
        <v>21</v>
      </c>
      <c r="AO71" s="70" t="n">
        <f aca="false">G71*0</f>
        <v>0</v>
      </c>
      <c r="AP71" s="70" t="n">
        <f aca="false">G71*(1-0)</f>
        <v>0</v>
      </c>
      <c r="AQ71" s="72" t="s">
        <v>105</v>
      </c>
      <c r="AV71" s="70" t="n">
        <f aca="false">AW71+AX71</f>
        <v>0</v>
      </c>
      <c r="AW71" s="70" t="n">
        <f aca="false">F71*AO71</f>
        <v>0</v>
      </c>
      <c r="AX71" s="70" t="n">
        <f aca="false">F71*AP71</f>
        <v>0</v>
      </c>
      <c r="AY71" s="72" t="s">
        <v>165</v>
      </c>
      <c r="AZ71" s="72" t="s">
        <v>120</v>
      </c>
      <c r="BA71" s="55" t="s">
        <v>102</v>
      </c>
      <c r="BC71" s="70" t="n">
        <f aca="false">AW71+AX71</f>
        <v>0</v>
      </c>
      <c r="BD71" s="70" t="n">
        <f aca="false">G71/(100-BE71)*100</f>
        <v>0</v>
      </c>
      <c r="BE71" s="70" t="n">
        <v>0</v>
      </c>
      <c r="BF71" s="70" t="n">
        <f aca="false">71</f>
        <v>71</v>
      </c>
      <c r="BH71" s="70" t="n">
        <f aca="false">F71*AO71</f>
        <v>0</v>
      </c>
      <c r="BI71" s="70" t="n">
        <f aca="false">F71*AP71</f>
        <v>0</v>
      </c>
      <c r="BJ71" s="70" t="n">
        <f aca="false">F71*G71</f>
        <v>0</v>
      </c>
      <c r="BK71" s="70"/>
      <c r="BL71" s="70"/>
      <c r="BW71" s="70" t="n">
        <v>21</v>
      </c>
    </row>
    <row r="72" customFormat="false" ht="13.5" hidden="false" customHeight="true" outlineLevel="0" collapsed="false">
      <c r="A72" s="69" t="s">
        <v>266</v>
      </c>
      <c r="B72" s="10" t="s">
        <v>267</v>
      </c>
      <c r="C72" s="8" t="s">
        <v>268</v>
      </c>
      <c r="D72" s="8"/>
      <c r="E72" s="10" t="s">
        <v>137</v>
      </c>
      <c r="F72" s="70" t="n">
        <v>620</v>
      </c>
      <c r="G72" s="70" t="n">
        <v>0</v>
      </c>
      <c r="H72" s="70" t="n">
        <f aca="false">F72*AO72</f>
        <v>0</v>
      </c>
      <c r="I72" s="70" t="n">
        <f aca="false">F72*AP72</f>
        <v>0</v>
      </c>
      <c r="J72" s="70" t="n">
        <f aca="false">F72*G72</f>
        <v>0</v>
      </c>
      <c r="K72" s="71" t="s">
        <v>109</v>
      </c>
      <c r="Z72" s="70" t="n">
        <f aca="false">IF(AQ72="5",BJ72,0)</f>
        <v>0</v>
      </c>
      <c r="AB72" s="70" t="n">
        <f aca="false">IF(AQ72="1",BH72,0)</f>
        <v>0</v>
      </c>
      <c r="AC72" s="70" t="n">
        <f aca="false">IF(AQ72="1",BI72,0)</f>
        <v>0</v>
      </c>
      <c r="AD72" s="70" t="n">
        <f aca="false">IF(AQ72="7",BH72,0)</f>
        <v>0</v>
      </c>
      <c r="AE72" s="70" t="n">
        <f aca="false">IF(AQ72="7",BI72,0)</f>
        <v>0</v>
      </c>
      <c r="AF72" s="70" t="n">
        <f aca="false">IF(AQ72="2",BH72,0)</f>
        <v>0</v>
      </c>
      <c r="AG72" s="70" t="n">
        <f aca="false">IF(AQ72="2",BI72,0)</f>
        <v>0</v>
      </c>
      <c r="AH72" s="70" t="n">
        <f aca="false">IF(AQ72="0",BJ72,0)</f>
        <v>0</v>
      </c>
      <c r="AI72" s="55"/>
      <c r="AJ72" s="70" t="n">
        <f aca="false">IF(AN72=0,J72,0)</f>
        <v>0</v>
      </c>
      <c r="AK72" s="70" t="n">
        <f aca="false">IF(AN72=12,J72,0)</f>
        <v>0</v>
      </c>
      <c r="AL72" s="70" t="n">
        <f aca="false">IF(AN72=21,J72,0)</f>
        <v>0</v>
      </c>
      <c r="AN72" s="70" t="n">
        <v>21</v>
      </c>
      <c r="AO72" s="70" t="n">
        <f aca="false">G72*0</f>
        <v>0</v>
      </c>
      <c r="AP72" s="70" t="n">
        <f aca="false">G72*(1-0)</f>
        <v>0</v>
      </c>
      <c r="AQ72" s="72" t="s">
        <v>105</v>
      </c>
      <c r="AV72" s="70" t="n">
        <f aca="false">AW72+AX72</f>
        <v>0</v>
      </c>
      <c r="AW72" s="70" t="n">
        <f aca="false">F72*AO72</f>
        <v>0</v>
      </c>
      <c r="AX72" s="70" t="n">
        <f aca="false">F72*AP72</f>
        <v>0</v>
      </c>
      <c r="AY72" s="72" t="s">
        <v>165</v>
      </c>
      <c r="AZ72" s="72" t="s">
        <v>120</v>
      </c>
      <c r="BA72" s="55" t="s">
        <v>102</v>
      </c>
      <c r="BC72" s="70" t="n">
        <f aca="false">AW72+AX72</f>
        <v>0</v>
      </c>
      <c r="BD72" s="70" t="n">
        <f aca="false">G72/(100-BE72)*100</f>
        <v>0</v>
      </c>
      <c r="BE72" s="70" t="n">
        <v>0</v>
      </c>
      <c r="BF72" s="70" t="n">
        <f aca="false">72</f>
        <v>72</v>
      </c>
      <c r="BH72" s="70" t="n">
        <f aca="false">F72*AO72</f>
        <v>0</v>
      </c>
      <c r="BI72" s="70" t="n">
        <f aca="false">F72*AP72</f>
        <v>0</v>
      </c>
      <c r="BJ72" s="70" t="n">
        <f aca="false">F72*G72</f>
        <v>0</v>
      </c>
      <c r="BK72" s="70"/>
      <c r="BL72" s="70"/>
      <c r="BW72" s="70" t="n">
        <v>21</v>
      </c>
    </row>
    <row r="73" customFormat="false" ht="13.5" hidden="false" customHeight="true" outlineLevel="0" collapsed="false">
      <c r="A73" s="73"/>
      <c r="B73" s="74" t="s">
        <v>121</v>
      </c>
      <c r="C73" s="75" t="s">
        <v>269</v>
      </c>
      <c r="D73" s="75"/>
      <c r="E73" s="75"/>
      <c r="F73" s="75"/>
      <c r="G73" s="75"/>
      <c r="H73" s="75"/>
      <c r="I73" s="75"/>
      <c r="J73" s="75"/>
      <c r="K73" s="75"/>
    </row>
    <row r="74" customFormat="false" ht="13.5" hidden="false" customHeight="true" outlineLevel="0" collapsed="false">
      <c r="A74" s="69" t="s">
        <v>270</v>
      </c>
      <c r="B74" s="10" t="s">
        <v>271</v>
      </c>
      <c r="C74" s="8" t="s">
        <v>272</v>
      </c>
      <c r="D74" s="8"/>
      <c r="E74" s="10" t="s">
        <v>118</v>
      </c>
      <c r="F74" s="70" t="n">
        <v>1</v>
      </c>
      <c r="G74" s="70" t="n">
        <v>0</v>
      </c>
      <c r="H74" s="70" t="n">
        <f aca="false">F74*AO74</f>
        <v>0</v>
      </c>
      <c r="I74" s="70" t="n">
        <f aca="false">F74*AP74</f>
        <v>0</v>
      </c>
      <c r="J74" s="70" t="n">
        <f aca="false">F74*G74</f>
        <v>0</v>
      </c>
      <c r="K74" s="71" t="s">
        <v>109</v>
      </c>
      <c r="Z74" s="70" t="n">
        <f aca="false">IF(AQ74="5",BJ74,0)</f>
        <v>0</v>
      </c>
      <c r="AB74" s="70" t="n">
        <f aca="false">IF(AQ74="1",BH74,0)</f>
        <v>0</v>
      </c>
      <c r="AC74" s="70" t="n">
        <f aca="false">IF(AQ74="1",BI74,0)</f>
        <v>0</v>
      </c>
      <c r="AD74" s="70" t="n">
        <f aca="false">IF(AQ74="7",BH74,0)</f>
        <v>0</v>
      </c>
      <c r="AE74" s="70" t="n">
        <f aca="false">IF(AQ74="7",BI74,0)</f>
        <v>0</v>
      </c>
      <c r="AF74" s="70" t="n">
        <f aca="false">IF(AQ74="2",BH74,0)</f>
        <v>0</v>
      </c>
      <c r="AG74" s="70" t="n">
        <f aca="false">IF(AQ74="2",BI74,0)</f>
        <v>0</v>
      </c>
      <c r="AH74" s="70" t="n">
        <f aca="false">IF(AQ74="0",BJ74,0)</f>
        <v>0</v>
      </c>
      <c r="AI74" s="55"/>
      <c r="AJ74" s="70" t="n">
        <f aca="false">IF(AN74=0,J74,0)</f>
        <v>0</v>
      </c>
      <c r="AK74" s="70" t="n">
        <f aca="false">IF(AN74=12,J74,0)</f>
        <v>0</v>
      </c>
      <c r="AL74" s="70" t="n">
        <f aca="false">IF(AN74=21,J74,0)</f>
        <v>0</v>
      </c>
      <c r="AN74" s="70" t="n">
        <v>21</v>
      </c>
      <c r="AO74" s="70" t="n">
        <f aca="false">G74*0</f>
        <v>0</v>
      </c>
      <c r="AP74" s="70" t="n">
        <f aca="false">G74*(1-0)</f>
        <v>0</v>
      </c>
      <c r="AQ74" s="72" t="s">
        <v>105</v>
      </c>
      <c r="AV74" s="70" t="n">
        <f aca="false">AW74+AX74</f>
        <v>0</v>
      </c>
      <c r="AW74" s="70" t="n">
        <f aca="false">F74*AO74</f>
        <v>0</v>
      </c>
      <c r="AX74" s="70" t="n">
        <f aca="false">F74*AP74</f>
        <v>0</v>
      </c>
      <c r="AY74" s="72" t="s">
        <v>165</v>
      </c>
      <c r="AZ74" s="72" t="s">
        <v>120</v>
      </c>
      <c r="BA74" s="55" t="s">
        <v>102</v>
      </c>
      <c r="BC74" s="70" t="n">
        <f aca="false">AW74+AX74</f>
        <v>0</v>
      </c>
      <c r="BD74" s="70" t="n">
        <f aca="false">G74/(100-BE74)*100</f>
        <v>0</v>
      </c>
      <c r="BE74" s="70" t="n">
        <v>0</v>
      </c>
      <c r="BF74" s="70" t="n">
        <f aca="false">74</f>
        <v>74</v>
      </c>
      <c r="BH74" s="70" t="n">
        <f aca="false">F74*AO74</f>
        <v>0</v>
      </c>
      <c r="BI74" s="70" t="n">
        <f aca="false">F74*AP74</f>
        <v>0</v>
      </c>
      <c r="BJ74" s="70" t="n">
        <f aca="false">F74*G74</f>
        <v>0</v>
      </c>
      <c r="BK74" s="70"/>
      <c r="BL74" s="70"/>
      <c r="BW74" s="70" t="n">
        <v>21</v>
      </c>
    </row>
    <row r="75" customFormat="false" ht="13.5" hidden="false" customHeight="true" outlineLevel="0" collapsed="false">
      <c r="A75" s="69" t="s">
        <v>273</v>
      </c>
      <c r="B75" s="10" t="s">
        <v>274</v>
      </c>
      <c r="C75" s="8" t="s">
        <v>275</v>
      </c>
      <c r="D75" s="8"/>
      <c r="E75" s="10" t="s">
        <v>118</v>
      </c>
      <c r="F75" s="70" t="n">
        <v>3</v>
      </c>
      <c r="G75" s="70" t="n">
        <v>0</v>
      </c>
      <c r="H75" s="70" t="n">
        <f aca="false">F75*AO75</f>
        <v>0</v>
      </c>
      <c r="I75" s="70" t="n">
        <f aca="false">F75*AP75</f>
        <v>0</v>
      </c>
      <c r="J75" s="70" t="n">
        <f aca="false">F75*G75</f>
        <v>0</v>
      </c>
      <c r="K75" s="71" t="s">
        <v>109</v>
      </c>
      <c r="Z75" s="70" t="n">
        <f aca="false">IF(AQ75="5",BJ75,0)</f>
        <v>0</v>
      </c>
      <c r="AB75" s="70" t="n">
        <f aca="false">IF(AQ75="1",BH75,0)</f>
        <v>0</v>
      </c>
      <c r="AC75" s="70" t="n">
        <f aca="false">IF(AQ75="1",BI75,0)</f>
        <v>0</v>
      </c>
      <c r="AD75" s="70" t="n">
        <f aca="false">IF(AQ75="7",BH75,0)</f>
        <v>0</v>
      </c>
      <c r="AE75" s="70" t="n">
        <f aca="false">IF(AQ75="7",BI75,0)</f>
        <v>0</v>
      </c>
      <c r="AF75" s="70" t="n">
        <f aca="false">IF(AQ75="2",BH75,0)</f>
        <v>0</v>
      </c>
      <c r="AG75" s="70" t="n">
        <f aca="false">IF(AQ75="2",BI75,0)</f>
        <v>0</v>
      </c>
      <c r="AH75" s="70" t="n">
        <f aca="false">IF(AQ75="0",BJ75,0)</f>
        <v>0</v>
      </c>
      <c r="AI75" s="55"/>
      <c r="AJ75" s="70" t="n">
        <f aca="false">IF(AN75=0,J75,0)</f>
        <v>0</v>
      </c>
      <c r="AK75" s="70" t="n">
        <f aca="false">IF(AN75=12,J75,0)</f>
        <v>0</v>
      </c>
      <c r="AL75" s="70" t="n">
        <f aca="false">IF(AN75=21,J75,0)</f>
        <v>0</v>
      </c>
      <c r="AN75" s="70" t="n">
        <v>21</v>
      </c>
      <c r="AO75" s="70" t="n">
        <f aca="false">G75*0</f>
        <v>0</v>
      </c>
      <c r="AP75" s="70" t="n">
        <f aca="false">G75*(1-0)</f>
        <v>0</v>
      </c>
      <c r="AQ75" s="72" t="s">
        <v>105</v>
      </c>
      <c r="AV75" s="70" t="n">
        <f aca="false">AW75+AX75</f>
        <v>0</v>
      </c>
      <c r="AW75" s="70" t="n">
        <f aca="false">F75*AO75</f>
        <v>0</v>
      </c>
      <c r="AX75" s="70" t="n">
        <f aca="false">F75*AP75</f>
        <v>0</v>
      </c>
      <c r="AY75" s="72" t="s">
        <v>165</v>
      </c>
      <c r="AZ75" s="72" t="s">
        <v>120</v>
      </c>
      <c r="BA75" s="55" t="s">
        <v>102</v>
      </c>
      <c r="BC75" s="70" t="n">
        <f aca="false">AW75+AX75</f>
        <v>0</v>
      </c>
      <c r="BD75" s="70" t="n">
        <f aca="false">G75/(100-BE75)*100</f>
        <v>0</v>
      </c>
      <c r="BE75" s="70" t="n">
        <v>0</v>
      </c>
      <c r="BF75" s="70" t="n">
        <f aca="false">75</f>
        <v>75</v>
      </c>
      <c r="BH75" s="70" t="n">
        <f aca="false">F75*AO75</f>
        <v>0</v>
      </c>
      <c r="BI75" s="70" t="n">
        <f aca="false">F75*AP75</f>
        <v>0</v>
      </c>
      <c r="BJ75" s="70" t="n">
        <f aca="false">F75*G75</f>
        <v>0</v>
      </c>
      <c r="BK75" s="70"/>
      <c r="BL75" s="70"/>
      <c r="BW75" s="70" t="n">
        <v>21</v>
      </c>
    </row>
    <row r="76" customFormat="false" ht="13.5" hidden="false" customHeight="true" outlineLevel="0" collapsed="false">
      <c r="A76" s="69" t="s">
        <v>276</v>
      </c>
      <c r="B76" s="10" t="s">
        <v>277</v>
      </c>
      <c r="C76" s="8" t="s">
        <v>278</v>
      </c>
      <c r="D76" s="8"/>
      <c r="E76" s="10" t="s">
        <v>118</v>
      </c>
      <c r="F76" s="70" t="n">
        <v>3</v>
      </c>
      <c r="G76" s="70" t="n">
        <v>0</v>
      </c>
      <c r="H76" s="70" t="n">
        <f aca="false">F76*AO76</f>
        <v>0</v>
      </c>
      <c r="I76" s="70" t="n">
        <f aca="false">F76*AP76</f>
        <v>0</v>
      </c>
      <c r="J76" s="70" t="n">
        <f aca="false">F76*G76</f>
        <v>0</v>
      </c>
      <c r="K76" s="71" t="s">
        <v>109</v>
      </c>
      <c r="Z76" s="70" t="n">
        <f aca="false">IF(AQ76="5",BJ76,0)</f>
        <v>0</v>
      </c>
      <c r="AB76" s="70" t="n">
        <f aca="false">IF(AQ76="1",BH76,0)</f>
        <v>0</v>
      </c>
      <c r="AC76" s="70" t="n">
        <f aca="false">IF(AQ76="1",BI76,0)</f>
        <v>0</v>
      </c>
      <c r="AD76" s="70" t="n">
        <f aca="false">IF(AQ76="7",BH76,0)</f>
        <v>0</v>
      </c>
      <c r="AE76" s="70" t="n">
        <f aca="false">IF(AQ76="7",BI76,0)</f>
        <v>0</v>
      </c>
      <c r="AF76" s="70" t="n">
        <f aca="false">IF(AQ76="2",BH76,0)</f>
        <v>0</v>
      </c>
      <c r="AG76" s="70" t="n">
        <f aca="false">IF(AQ76="2",BI76,0)</f>
        <v>0</v>
      </c>
      <c r="AH76" s="70" t="n">
        <f aca="false">IF(AQ76="0",BJ76,0)</f>
        <v>0</v>
      </c>
      <c r="AI76" s="55"/>
      <c r="AJ76" s="70" t="n">
        <f aca="false">IF(AN76=0,J76,0)</f>
        <v>0</v>
      </c>
      <c r="AK76" s="70" t="n">
        <f aca="false">IF(AN76=12,J76,0)</f>
        <v>0</v>
      </c>
      <c r="AL76" s="70" t="n">
        <f aca="false">IF(AN76=21,J76,0)</f>
        <v>0</v>
      </c>
      <c r="AN76" s="70" t="n">
        <v>21</v>
      </c>
      <c r="AO76" s="70" t="n">
        <f aca="false">G76*0</f>
        <v>0</v>
      </c>
      <c r="AP76" s="70" t="n">
        <f aca="false">G76*(1-0)</f>
        <v>0</v>
      </c>
      <c r="AQ76" s="72" t="s">
        <v>105</v>
      </c>
      <c r="AV76" s="70" t="n">
        <f aca="false">AW76+AX76</f>
        <v>0</v>
      </c>
      <c r="AW76" s="70" t="n">
        <f aca="false">F76*AO76</f>
        <v>0</v>
      </c>
      <c r="AX76" s="70" t="n">
        <f aca="false">F76*AP76</f>
        <v>0</v>
      </c>
      <c r="AY76" s="72" t="s">
        <v>165</v>
      </c>
      <c r="AZ76" s="72" t="s">
        <v>120</v>
      </c>
      <c r="BA76" s="55" t="s">
        <v>102</v>
      </c>
      <c r="BC76" s="70" t="n">
        <f aca="false">AW76+AX76</f>
        <v>0</v>
      </c>
      <c r="BD76" s="70" t="n">
        <f aca="false">G76/(100-BE76)*100</f>
        <v>0</v>
      </c>
      <c r="BE76" s="70" t="n">
        <v>0</v>
      </c>
      <c r="BF76" s="70" t="n">
        <f aca="false">76</f>
        <v>76</v>
      </c>
      <c r="BH76" s="70" t="n">
        <f aca="false">F76*AO76</f>
        <v>0</v>
      </c>
      <c r="BI76" s="70" t="n">
        <f aca="false">F76*AP76</f>
        <v>0</v>
      </c>
      <c r="BJ76" s="70" t="n">
        <f aca="false">F76*G76</f>
        <v>0</v>
      </c>
      <c r="BK76" s="70"/>
      <c r="BL76" s="70"/>
      <c r="BW76" s="70" t="n">
        <v>21</v>
      </c>
    </row>
    <row r="77" customFormat="false" ht="13.5" hidden="false" customHeight="true" outlineLevel="0" collapsed="false">
      <c r="A77" s="69" t="s">
        <v>279</v>
      </c>
      <c r="B77" s="10" t="s">
        <v>280</v>
      </c>
      <c r="C77" s="8" t="s">
        <v>281</v>
      </c>
      <c r="D77" s="8"/>
      <c r="E77" s="10" t="s">
        <v>137</v>
      </c>
      <c r="F77" s="70" t="n">
        <v>25</v>
      </c>
      <c r="G77" s="70" t="n">
        <v>0</v>
      </c>
      <c r="H77" s="70" t="n">
        <f aca="false">F77*AO77</f>
        <v>0</v>
      </c>
      <c r="I77" s="70" t="n">
        <f aca="false">F77*AP77</f>
        <v>0</v>
      </c>
      <c r="J77" s="70" t="n">
        <f aca="false">F77*G77</f>
        <v>0</v>
      </c>
      <c r="K77" s="71" t="s">
        <v>109</v>
      </c>
      <c r="Z77" s="70" t="n">
        <f aca="false">IF(AQ77="5",BJ77,0)</f>
        <v>0</v>
      </c>
      <c r="AB77" s="70" t="n">
        <f aca="false">IF(AQ77="1",BH77,0)</f>
        <v>0</v>
      </c>
      <c r="AC77" s="70" t="n">
        <f aca="false">IF(AQ77="1",BI77,0)</f>
        <v>0</v>
      </c>
      <c r="AD77" s="70" t="n">
        <f aca="false">IF(AQ77="7",BH77,0)</f>
        <v>0</v>
      </c>
      <c r="AE77" s="70" t="n">
        <f aca="false">IF(AQ77="7",BI77,0)</f>
        <v>0</v>
      </c>
      <c r="AF77" s="70" t="n">
        <f aca="false">IF(AQ77="2",BH77,0)</f>
        <v>0</v>
      </c>
      <c r="AG77" s="70" t="n">
        <f aca="false">IF(AQ77="2",BI77,0)</f>
        <v>0</v>
      </c>
      <c r="AH77" s="70" t="n">
        <f aca="false">IF(AQ77="0",BJ77,0)</f>
        <v>0</v>
      </c>
      <c r="AI77" s="55"/>
      <c r="AJ77" s="70" t="n">
        <f aca="false">IF(AN77=0,J77,0)</f>
        <v>0</v>
      </c>
      <c r="AK77" s="70" t="n">
        <f aca="false">IF(AN77=12,J77,0)</f>
        <v>0</v>
      </c>
      <c r="AL77" s="70" t="n">
        <f aca="false">IF(AN77=21,J77,0)</f>
        <v>0</v>
      </c>
      <c r="AN77" s="70" t="n">
        <v>21</v>
      </c>
      <c r="AO77" s="70" t="n">
        <f aca="false">G77*0</f>
        <v>0</v>
      </c>
      <c r="AP77" s="70" t="n">
        <f aca="false">G77*(1-0)</f>
        <v>0</v>
      </c>
      <c r="AQ77" s="72" t="s">
        <v>105</v>
      </c>
      <c r="AV77" s="70" t="n">
        <f aca="false">AW77+AX77</f>
        <v>0</v>
      </c>
      <c r="AW77" s="70" t="n">
        <f aca="false">F77*AO77</f>
        <v>0</v>
      </c>
      <c r="AX77" s="70" t="n">
        <f aca="false">F77*AP77</f>
        <v>0</v>
      </c>
      <c r="AY77" s="72" t="s">
        <v>165</v>
      </c>
      <c r="AZ77" s="72" t="s">
        <v>120</v>
      </c>
      <c r="BA77" s="55" t="s">
        <v>102</v>
      </c>
      <c r="BC77" s="70" t="n">
        <f aca="false">AW77+AX77</f>
        <v>0</v>
      </c>
      <c r="BD77" s="70" t="n">
        <f aca="false">G77/(100-BE77)*100</f>
        <v>0</v>
      </c>
      <c r="BE77" s="70" t="n">
        <v>0</v>
      </c>
      <c r="BF77" s="70" t="n">
        <f aca="false">77</f>
        <v>77</v>
      </c>
      <c r="BH77" s="70" t="n">
        <f aca="false">F77*AO77</f>
        <v>0</v>
      </c>
      <c r="BI77" s="70" t="n">
        <f aca="false">F77*AP77</f>
        <v>0</v>
      </c>
      <c r="BJ77" s="70" t="n">
        <f aca="false">F77*G77</f>
        <v>0</v>
      </c>
      <c r="BK77" s="70"/>
      <c r="BL77" s="70"/>
      <c r="BW77" s="70" t="n">
        <v>21</v>
      </c>
    </row>
    <row r="78" customFormat="false" ht="13.5" hidden="false" customHeight="true" outlineLevel="0" collapsed="false">
      <c r="A78" s="69" t="s">
        <v>282</v>
      </c>
      <c r="B78" s="10" t="s">
        <v>283</v>
      </c>
      <c r="C78" s="8" t="s">
        <v>284</v>
      </c>
      <c r="D78" s="8"/>
      <c r="E78" s="10" t="s">
        <v>137</v>
      </c>
      <c r="F78" s="70" t="n">
        <v>5</v>
      </c>
      <c r="G78" s="70" t="n">
        <v>0</v>
      </c>
      <c r="H78" s="70" t="n">
        <f aca="false">F78*AO78</f>
        <v>0</v>
      </c>
      <c r="I78" s="70" t="n">
        <f aca="false">F78*AP78</f>
        <v>0</v>
      </c>
      <c r="J78" s="70" t="n">
        <f aca="false">F78*G78</f>
        <v>0</v>
      </c>
      <c r="K78" s="71" t="s">
        <v>109</v>
      </c>
      <c r="Z78" s="70" t="n">
        <f aca="false">IF(AQ78="5",BJ78,0)</f>
        <v>0</v>
      </c>
      <c r="AB78" s="70" t="n">
        <f aca="false">IF(AQ78="1",BH78,0)</f>
        <v>0</v>
      </c>
      <c r="AC78" s="70" t="n">
        <f aca="false">IF(AQ78="1",BI78,0)</f>
        <v>0</v>
      </c>
      <c r="AD78" s="70" t="n">
        <f aca="false">IF(AQ78="7",BH78,0)</f>
        <v>0</v>
      </c>
      <c r="AE78" s="70" t="n">
        <f aca="false">IF(AQ78="7",BI78,0)</f>
        <v>0</v>
      </c>
      <c r="AF78" s="70" t="n">
        <f aca="false">IF(AQ78="2",BH78,0)</f>
        <v>0</v>
      </c>
      <c r="AG78" s="70" t="n">
        <f aca="false">IF(AQ78="2",BI78,0)</f>
        <v>0</v>
      </c>
      <c r="AH78" s="70" t="n">
        <f aca="false">IF(AQ78="0",BJ78,0)</f>
        <v>0</v>
      </c>
      <c r="AI78" s="55"/>
      <c r="AJ78" s="70" t="n">
        <f aca="false">IF(AN78=0,J78,0)</f>
        <v>0</v>
      </c>
      <c r="AK78" s="70" t="n">
        <f aca="false">IF(AN78=12,J78,0)</f>
        <v>0</v>
      </c>
      <c r="AL78" s="70" t="n">
        <f aca="false">IF(AN78=21,J78,0)</f>
        <v>0</v>
      </c>
      <c r="AN78" s="70" t="n">
        <v>21</v>
      </c>
      <c r="AO78" s="70" t="n">
        <f aca="false">G78*0</f>
        <v>0</v>
      </c>
      <c r="AP78" s="70" t="n">
        <f aca="false">G78*(1-0)</f>
        <v>0</v>
      </c>
      <c r="AQ78" s="72" t="s">
        <v>105</v>
      </c>
      <c r="AV78" s="70" t="n">
        <f aca="false">AW78+AX78</f>
        <v>0</v>
      </c>
      <c r="AW78" s="70" t="n">
        <f aca="false">F78*AO78</f>
        <v>0</v>
      </c>
      <c r="AX78" s="70" t="n">
        <f aca="false">F78*AP78</f>
        <v>0</v>
      </c>
      <c r="AY78" s="72" t="s">
        <v>165</v>
      </c>
      <c r="AZ78" s="72" t="s">
        <v>120</v>
      </c>
      <c r="BA78" s="55" t="s">
        <v>102</v>
      </c>
      <c r="BC78" s="70" t="n">
        <f aca="false">AW78+AX78</f>
        <v>0</v>
      </c>
      <c r="BD78" s="70" t="n">
        <f aca="false">G78/(100-BE78)*100</f>
        <v>0</v>
      </c>
      <c r="BE78" s="70" t="n">
        <v>0</v>
      </c>
      <c r="BF78" s="70" t="n">
        <f aca="false">78</f>
        <v>78</v>
      </c>
      <c r="BH78" s="70" t="n">
        <f aca="false">F78*AO78</f>
        <v>0</v>
      </c>
      <c r="BI78" s="70" t="n">
        <f aca="false">F78*AP78</f>
        <v>0</v>
      </c>
      <c r="BJ78" s="70" t="n">
        <f aca="false">F78*G78</f>
        <v>0</v>
      </c>
      <c r="BK78" s="70"/>
      <c r="BL78" s="70"/>
      <c r="BW78" s="70" t="n">
        <v>21</v>
      </c>
    </row>
    <row r="79" customFormat="false" ht="13.5" hidden="false" customHeight="true" outlineLevel="0" collapsed="false">
      <c r="A79" s="69" t="s">
        <v>285</v>
      </c>
      <c r="B79" s="10" t="s">
        <v>286</v>
      </c>
      <c r="C79" s="8" t="s">
        <v>287</v>
      </c>
      <c r="D79" s="8"/>
      <c r="E79" s="10" t="s">
        <v>137</v>
      </c>
      <c r="F79" s="70" t="n">
        <v>5</v>
      </c>
      <c r="G79" s="70" t="n">
        <v>0</v>
      </c>
      <c r="H79" s="70" t="n">
        <f aca="false">F79*AO79</f>
        <v>0</v>
      </c>
      <c r="I79" s="70" t="n">
        <f aca="false">F79*AP79</f>
        <v>0</v>
      </c>
      <c r="J79" s="70" t="n">
        <f aca="false">F79*G79</f>
        <v>0</v>
      </c>
      <c r="K79" s="71" t="s">
        <v>109</v>
      </c>
      <c r="Z79" s="70" t="n">
        <f aca="false">IF(AQ79="5",BJ79,0)</f>
        <v>0</v>
      </c>
      <c r="AB79" s="70" t="n">
        <f aca="false">IF(AQ79="1",BH79,0)</f>
        <v>0</v>
      </c>
      <c r="AC79" s="70" t="n">
        <f aca="false">IF(AQ79="1",BI79,0)</f>
        <v>0</v>
      </c>
      <c r="AD79" s="70" t="n">
        <f aca="false">IF(AQ79="7",BH79,0)</f>
        <v>0</v>
      </c>
      <c r="AE79" s="70" t="n">
        <f aca="false">IF(AQ79="7",BI79,0)</f>
        <v>0</v>
      </c>
      <c r="AF79" s="70" t="n">
        <f aca="false">IF(AQ79="2",BH79,0)</f>
        <v>0</v>
      </c>
      <c r="AG79" s="70" t="n">
        <f aca="false">IF(AQ79="2",BI79,0)</f>
        <v>0</v>
      </c>
      <c r="AH79" s="70" t="n">
        <f aca="false">IF(AQ79="0",BJ79,0)</f>
        <v>0</v>
      </c>
      <c r="AI79" s="55"/>
      <c r="AJ79" s="70" t="n">
        <f aca="false">IF(AN79=0,J79,0)</f>
        <v>0</v>
      </c>
      <c r="AK79" s="70" t="n">
        <f aca="false">IF(AN79=12,J79,0)</f>
        <v>0</v>
      </c>
      <c r="AL79" s="70" t="n">
        <f aca="false">IF(AN79=21,J79,0)</f>
        <v>0</v>
      </c>
      <c r="AN79" s="70" t="n">
        <v>21</v>
      </c>
      <c r="AO79" s="70" t="n">
        <f aca="false">G79*0</f>
        <v>0</v>
      </c>
      <c r="AP79" s="70" t="n">
        <f aca="false">G79*(1-0)</f>
        <v>0</v>
      </c>
      <c r="AQ79" s="72" t="s">
        <v>105</v>
      </c>
      <c r="AV79" s="70" t="n">
        <f aca="false">AW79+AX79</f>
        <v>0</v>
      </c>
      <c r="AW79" s="70" t="n">
        <f aca="false">F79*AO79</f>
        <v>0</v>
      </c>
      <c r="AX79" s="70" t="n">
        <f aca="false">F79*AP79</f>
        <v>0</v>
      </c>
      <c r="AY79" s="72" t="s">
        <v>165</v>
      </c>
      <c r="AZ79" s="72" t="s">
        <v>120</v>
      </c>
      <c r="BA79" s="55" t="s">
        <v>102</v>
      </c>
      <c r="BC79" s="70" t="n">
        <f aca="false">AW79+AX79</f>
        <v>0</v>
      </c>
      <c r="BD79" s="70" t="n">
        <f aca="false">G79/(100-BE79)*100</f>
        <v>0</v>
      </c>
      <c r="BE79" s="70" t="n">
        <v>0</v>
      </c>
      <c r="BF79" s="70" t="n">
        <f aca="false">79</f>
        <v>79</v>
      </c>
      <c r="BH79" s="70" t="n">
        <f aca="false">F79*AO79</f>
        <v>0</v>
      </c>
      <c r="BI79" s="70" t="n">
        <f aca="false">F79*AP79</f>
        <v>0</v>
      </c>
      <c r="BJ79" s="70" t="n">
        <f aca="false">F79*G79</f>
        <v>0</v>
      </c>
      <c r="BK79" s="70"/>
      <c r="BL79" s="70"/>
      <c r="BW79" s="70" t="n">
        <v>21</v>
      </c>
    </row>
    <row r="80" customFormat="false" ht="13.5" hidden="false" customHeight="true" outlineLevel="0" collapsed="false">
      <c r="A80" s="69" t="s">
        <v>288</v>
      </c>
      <c r="B80" s="10" t="s">
        <v>289</v>
      </c>
      <c r="C80" s="8" t="s">
        <v>290</v>
      </c>
      <c r="D80" s="8"/>
      <c r="E80" s="10" t="s">
        <v>137</v>
      </c>
      <c r="F80" s="70" t="n">
        <v>30</v>
      </c>
      <c r="G80" s="70" t="n">
        <v>0</v>
      </c>
      <c r="H80" s="70" t="n">
        <f aca="false">F80*AO80</f>
        <v>0</v>
      </c>
      <c r="I80" s="70" t="n">
        <f aca="false">F80*AP80</f>
        <v>0</v>
      </c>
      <c r="J80" s="70" t="n">
        <f aca="false">F80*G80</f>
        <v>0</v>
      </c>
      <c r="K80" s="71" t="s">
        <v>109</v>
      </c>
      <c r="Z80" s="70" t="n">
        <f aca="false">IF(AQ80="5",BJ80,0)</f>
        <v>0</v>
      </c>
      <c r="AB80" s="70" t="n">
        <f aca="false">IF(AQ80="1",BH80,0)</f>
        <v>0</v>
      </c>
      <c r="AC80" s="70" t="n">
        <f aca="false">IF(AQ80="1",BI80,0)</f>
        <v>0</v>
      </c>
      <c r="AD80" s="70" t="n">
        <f aca="false">IF(AQ80="7",BH80,0)</f>
        <v>0</v>
      </c>
      <c r="AE80" s="70" t="n">
        <f aca="false">IF(AQ80="7",BI80,0)</f>
        <v>0</v>
      </c>
      <c r="AF80" s="70" t="n">
        <f aca="false">IF(AQ80="2",BH80,0)</f>
        <v>0</v>
      </c>
      <c r="AG80" s="70" t="n">
        <f aca="false">IF(AQ80="2",BI80,0)</f>
        <v>0</v>
      </c>
      <c r="AH80" s="70" t="n">
        <f aca="false">IF(AQ80="0",BJ80,0)</f>
        <v>0</v>
      </c>
      <c r="AI80" s="55"/>
      <c r="AJ80" s="70" t="n">
        <f aca="false">IF(AN80=0,J80,0)</f>
        <v>0</v>
      </c>
      <c r="AK80" s="70" t="n">
        <f aca="false">IF(AN80=12,J80,0)</f>
        <v>0</v>
      </c>
      <c r="AL80" s="70" t="n">
        <f aca="false">IF(AN80=21,J80,0)</f>
        <v>0</v>
      </c>
      <c r="AN80" s="70" t="n">
        <v>21</v>
      </c>
      <c r="AO80" s="70" t="n">
        <f aca="false">G80*0</f>
        <v>0</v>
      </c>
      <c r="AP80" s="70" t="n">
        <f aca="false">G80*(1-0)</f>
        <v>0</v>
      </c>
      <c r="AQ80" s="72" t="s">
        <v>105</v>
      </c>
      <c r="AV80" s="70" t="n">
        <f aca="false">AW80+AX80</f>
        <v>0</v>
      </c>
      <c r="AW80" s="70" t="n">
        <f aca="false">F80*AO80</f>
        <v>0</v>
      </c>
      <c r="AX80" s="70" t="n">
        <f aca="false">F80*AP80</f>
        <v>0</v>
      </c>
      <c r="AY80" s="72" t="s">
        <v>165</v>
      </c>
      <c r="AZ80" s="72" t="s">
        <v>120</v>
      </c>
      <c r="BA80" s="55" t="s">
        <v>102</v>
      </c>
      <c r="BC80" s="70" t="n">
        <f aca="false">AW80+AX80</f>
        <v>0</v>
      </c>
      <c r="BD80" s="70" t="n">
        <f aca="false">G80/(100-BE80)*100</f>
        <v>0</v>
      </c>
      <c r="BE80" s="70" t="n">
        <v>0</v>
      </c>
      <c r="BF80" s="70" t="n">
        <f aca="false">80</f>
        <v>80</v>
      </c>
      <c r="BH80" s="70" t="n">
        <f aca="false">F80*AO80</f>
        <v>0</v>
      </c>
      <c r="BI80" s="70" t="n">
        <f aca="false">F80*AP80</f>
        <v>0</v>
      </c>
      <c r="BJ80" s="70" t="n">
        <f aca="false">F80*G80</f>
        <v>0</v>
      </c>
      <c r="BK80" s="70"/>
      <c r="BL80" s="70"/>
      <c r="BW80" s="70" t="n">
        <v>21</v>
      </c>
    </row>
    <row r="81" customFormat="false" ht="13.5" hidden="false" customHeight="true" outlineLevel="0" collapsed="false">
      <c r="A81" s="69" t="s">
        <v>291</v>
      </c>
      <c r="B81" s="10" t="s">
        <v>292</v>
      </c>
      <c r="C81" s="8" t="s">
        <v>293</v>
      </c>
      <c r="D81" s="8"/>
      <c r="E81" s="10" t="s">
        <v>118</v>
      </c>
      <c r="F81" s="70" t="n">
        <v>1</v>
      </c>
      <c r="G81" s="70" t="n">
        <v>0</v>
      </c>
      <c r="H81" s="70" t="n">
        <f aca="false">F81*AO81</f>
        <v>0</v>
      </c>
      <c r="I81" s="70" t="n">
        <f aca="false">F81*AP81</f>
        <v>0</v>
      </c>
      <c r="J81" s="70" t="n">
        <f aca="false">F81*G81</f>
        <v>0</v>
      </c>
      <c r="K81" s="71" t="s">
        <v>109</v>
      </c>
      <c r="Z81" s="70" t="n">
        <f aca="false">IF(AQ81="5",BJ81,0)</f>
        <v>0</v>
      </c>
      <c r="AB81" s="70" t="n">
        <f aca="false">IF(AQ81="1",BH81,0)</f>
        <v>0</v>
      </c>
      <c r="AC81" s="70" t="n">
        <f aca="false">IF(AQ81="1",BI81,0)</f>
        <v>0</v>
      </c>
      <c r="AD81" s="70" t="n">
        <f aca="false">IF(AQ81="7",BH81,0)</f>
        <v>0</v>
      </c>
      <c r="AE81" s="70" t="n">
        <f aca="false">IF(AQ81="7",BI81,0)</f>
        <v>0</v>
      </c>
      <c r="AF81" s="70" t="n">
        <f aca="false">IF(AQ81="2",BH81,0)</f>
        <v>0</v>
      </c>
      <c r="AG81" s="70" t="n">
        <f aca="false">IF(AQ81="2",BI81,0)</f>
        <v>0</v>
      </c>
      <c r="AH81" s="70" t="n">
        <f aca="false">IF(AQ81="0",BJ81,0)</f>
        <v>0</v>
      </c>
      <c r="AI81" s="55"/>
      <c r="AJ81" s="70" t="n">
        <f aca="false">IF(AN81=0,J81,0)</f>
        <v>0</v>
      </c>
      <c r="AK81" s="70" t="n">
        <f aca="false">IF(AN81=12,J81,0)</f>
        <v>0</v>
      </c>
      <c r="AL81" s="70" t="n">
        <f aca="false">IF(AN81=21,J81,0)</f>
        <v>0</v>
      </c>
      <c r="AN81" s="70" t="n">
        <v>21</v>
      </c>
      <c r="AO81" s="70" t="n">
        <f aca="false">G81*0</f>
        <v>0</v>
      </c>
      <c r="AP81" s="70" t="n">
        <f aca="false">G81*(1-0)</f>
        <v>0</v>
      </c>
      <c r="AQ81" s="72" t="s">
        <v>105</v>
      </c>
      <c r="AV81" s="70" t="n">
        <f aca="false">AW81+AX81</f>
        <v>0</v>
      </c>
      <c r="AW81" s="70" t="n">
        <f aca="false">F81*AO81</f>
        <v>0</v>
      </c>
      <c r="AX81" s="70" t="n">
        <f aca="false">F81*AP81</f>
        <v>0</v>
      </c>
      <c r="AY81" s="72" t="s">
        <v>165</v>
      </c>
      <c r="AZ81" s="72" t="s">
        <v>120</v>
      </c>
      <c r="BA81" s="55" t="s">
        <v>102</v>
      </c>
      <c r="BC81" s="70" t="n">
        <f aca="false">AW81+AX81</f>
        <v>0</v>
      </c>
      <c r="BD81" s="70" t="n">
        <f aca="false">G81/(100-BE81)*100</f>
        <v>0</v>
      </c>
      <c r="BE81" s="70" t="n">
        <v>0</v>
      </c>
      <c r="BF81" s="70" t="n">
        <f aca="false">81</f>
        <v>81</v>
      </c>
      <c r="BH81" s="70" t="n">
        <f aca="false">F81*AO81</f>
        <v>0</v>
      </c>
      <c r="BI81" s="70" t="n">
        <f aca="false">F81*AP81</f>
        <v>0</v>
      </c>
      <c r="BJ81" s="70" t="n">
        <f aca="false">F81*G81</f>
        <v>0</v>
      </c>
      <c r="BK81" s="70"/>
      <c r="BL81" s="70"/>
      <c r="BW81" s="70" t="n">
        <v>21</v>
      </c>
    </row>
    <row r="82" customFormat="false" ht="13.5" hidden="false" customHeight="true" outlineLevel="0" collapsed="false">
      <c r="A82" s="69" t="s">
        <v>294</v>
      </c>
      <c r="B82" s="10" t="s">
        <v>295</v>
      </c>
      <c r="C82" s="8" t="s">
        <v>296</v>
      </c>
      <c r="D82" s="8"/>
      <c r="E82" s="10" t="s">
        <v>118</v>
      </c>
      <c r="F82" s="70" t="n">
        <v>2</v>
      </c>
      <c r="G82" s="70" t="n">
        <v>0</v>
      </c>
      <c r="H82" s="70" t="n">
        <f aca="false">F82*AO82</f>
        <v>0</v>
      </c>
      <c r="I82" s="70" t="n">
        <f aca="false">F82*AP82</f>
        <v>0</v>
      </c>
      <c r="J82" s="70" t="n">
        <f aca="false">F82*G82</f>
        <v>0</v>
      </c>
      <c r="K82" s="71" t="s">
        <v>109</v>
      </c>
      <c r="Z82" s="70" t="n">
        <f aca="false">IF(AQ82="5",BJ82,0)</f>
        <v>0</v>
      </c>
      <c r="AB82" s="70" t="n">
        <f aca="false">IF(AQ82="1",BH82,0)</f>
        <v>0</v>
      </c>
      <c r="AC82" s="70" t="n">
        <f aca="false">IF(AQ82="1",BI82,0)</f>
        <v>0</v>
      </c>
      <c r="AD82" s="70" t="n">
        <f aca="false">IF(AQ82="7",BH82,0)</f>
        <v>0</v>
      </c>
      <c r="AE82" s="70" t="n">
        <f aca="false">IF(AQ82="7",BI82,0)</f>
        <v>0</v>
      </c>
      <c r="AF82" s="70" t="n">
        <f aca="false">IF(AQ82="2",BH82,0)</f>
        <v>0</v>
      </c>
      <c r="AG82" s="70" t="n">
        <f aca="false">IF(AQ82="2",BI82,0)</f>
        <v>0</v>
      </c>
      <c r="AH82" s="70" t="n">
        <f aca="false">IF(AQ82="0",BJ82,0)</f>
        <v>0</v>
      </c>
      <c r="AI82" s="55"/>
      <c r="AJ82" s="70" t="n">
        <f aca="false">IF(AN82=0,J82,0)</f>
        <v>0</v>
      </c>
      <c r="AK82" s="70" t="n">
        <f aca="false">IF(AN82=12,J82,0)</f>
        <v>0</v>
      </c>
      <c r="AL82" s="70" t="n">
        <f aca="false">IF(AN82=21,J82,0)</f>
        <v>0</v>
      </c>
      <c r="AN82" s="70" t="n">
        <v>21</v>
      </c>
      <c r="AO82" s="70" t="n">
        <f aca="false">G82*0</f>
        <v>0</v>
      </c>
      <c r="AP82" s="70" t="n">
        <f aca="false">G82*(1-0)</f>
        <v>0</v>
      </c>
      <c r="AQ82" s="72" t="s">
        <v>105</v>
      </c>
      <c r="AV82" s="70" t="n">
        <f aca="false">AW82+AX82</f>
        <v>0</v>
      </c>
      <c r="AW82" s="70" t="n">
        <f aca="false">F82*AO82</f>
        <v>0</v>
      </c>
      <c r="AX82" s="70" t="n">
        <f aca="false">F82*AP82</f>
        <v>0</v>
      </c>
      <c r="AY82" s="72" t="s">
        <v>165</v>
      </c>
      <c r="AZ82" s="72" t="s">
        <v>120</v>
      </c>
      <c r="BA82" s="55" t="s">
        <v>102</v>
      </c>
      <c r="BC82" s="70" t="n">
        <f aca="false">AW82+AX82</f>
        <v>0</v>
      </c>
      <c r="BD82" s="70" t="n">
        <f aca="false">G82/(100-BE82)*100</f>
        <v>0</v>
      </c>
      <c r="BE82" s="70" t="n">
        <v>0</v>
      </c>
      <c r="BF82" s="70" t="n">
        <f aca="false">82</f>
        <v>82</v>
      </c>
      <c r="BH82" s="70" t="n">
        <f aca="false">F82*AO82</f>
        <v>0</v>
      </c>
      <c r="BI82" s="70" t="n">
        <f aca="false">F82*AP82</f>
        <v>0</v>
      </c>
      <c r="BJ82" s="70" t="n">
        <f aca="false">F82*G82</f>
        <v>0</v>
      </c>
      <c r="BK82" s="70"/>
      <c r="BL82" s="70"/>
      <c r="BW82" s="70" t="n">
        <v>21</v>
      </c>
    </row>
    <row r="83" customFormat="false" ht="13.5" hidden="false" customHeight="true" outlineLevel="0" collapsed="false">
      <c r="A83" s="69" t="s">
        <v>297</v>
      </c>
      <c r="B83" s="10" t="s">
        <v>298</v>
      </c>
      <c r="C83" s="8" t="s">
        <v>299</v>
      </c>
      <c r="D83" s="8"/>
      <c r="E83" s="10" t="s">
        <v>118</v>
      </c>
      <c r="F83" s="70" t="n">
        <v>1</v>
      </c>
      <c r="G83" s="70" t="n">
        <v>0</v>
      </c>
      <c r="H83" s="70" t="n">
        <f aca="false">F83*AO83</f>
        <v>0</v>
      </c>
      <c r="I83" s="70" t="n">
        <f aca="false">F83*AP83</f>
        <v>0</v>
      </c>
      <c r="J83" s="70" t="n">
        <f aca="false">F83*G83</f>
        <v>0</v>
      </c>
      <c r="K83" s="71" t="s">
        <v>109</v>
      </c>
      <c r="Z83" s="70" t="n">
        <f aca="false">IF(AQ83="5",BJ83,0)</f>
        <v>0</v>
      </c>
      <c r="AB83" s="70" t="n">
        <f aca="false">IF(AQ83="1",BH83,0)</f>
        <v>0</v>
      </c>
      <c r="AC83" s="70" t="n">
        <f aca="false">IF(AQ83="1",BI83,0)</f>
        <v>0</v>
      </c>
      <c r="AD83" s="70" t="n">
        <f aca="false">IF(AQ83="7",BH83,0)</f>
        <v>0</v>
      </c>
      <c r="AE83" s="70" t="n">
        <f aca="false">IF(AQ83="7",BI83,0)</f>
        <v>0</v>
      </c>
      <c r="AF83" s="70" t="n">
        <f aca="false">IF(AQ83="2",BH83,0)</f>
        <v>0</v>
      </c>
      <c r="AG83" s="70" t="n">
        <f aca="false">IF(AQ83="2",BI83,0)</f>
        <v>0</v>
      </c>
      <c r="AH83" s="70" t="n">
        <f aca="false">IF(AQ83="0",BJ83,0)</f>
        <v>0</v>
      </c>
      <c r="AI83" s="55"/>
      <c r="AJ83" s="70" t="n">
        <f aca="false">IF(AN83=0,J83,0)</f>
        <v>0</v>
      </c>
      <c r="AK83" s="70" t="n">
        <f aca="false">IF(AN83=12,J83,0)</f>
        <v>0</v>
      </c>
      <c r="AL83" s="70" t="n">
        <f aca="false">IF(AN83=21,J83,0)</f>
        <v>0</v>
      </c>
      <c r="AN83" s="70" t="n">
        <v>21</v>
      </c>
      <c r="AO83" s="70" t="n">
        <f aca="false">G83*0</f>
        <v>0</v>
      </c>
      <c r="AP83" s="70" t="n">
        <f aca="false">G83*(1-0)</f>
        <v>0</v>
      </c>
      <c r="AQ83" s="72" t="s">
        <v>105</v>
      </c>
      <c r="AV83" s="70" t="n">
        <f aca="false">AW83+AX83</f>
        <v>0</v>
      </c>
      <c r="AW83" s="70" t="n">
        <f aca="false">F83*AO83</f>
        <v>0</v>
      </c>
      <c r="AX83" s="70" t="n">
        <f aca="false">F83*AP83</f>
        <v>0</v>
      </c>
      <c r="AY83" s="72" t="s">
        <v>165</v>
      </c>
      <c r="AZ83" s="72" t="s">
        <v>120</v>
      </c>
      <c r="BA83" s="55" t="s">
        <v>102</v>
      </c>
      <c r="BC83" s="70" t="n">
        <f aca="false">AW83+AX83</f>
        <v>0</v>
      </c>
      <c r="BD83" s="70" t="n">
        <f aca="false">G83/(100-BE83)*100</f>
        <v>0</v>
      </c>
      <c r="BE83" s="70" t="n">
        <v>0</v>
      </c>
      <c r="BF83" s="70" t="n">
        <f aca="false">83</f>
        <v>83</v>
      </c>
      <c r="BH83" s="70" t="n">
        <f aca="false">F83*AO83</f>
        <v>0</v>
      </c>
      <c r="BI83" s="70" t="n">
        <f aca="false">F83*AP83</f>
        <v>0</v>
      </c>
      <c r="BJ83" s="70" t="n">
        <f aca="false">F83*G83</f>
        <v>0</v>
      </c>
      <c r="BK83" s="70"/>
      <c r="BL83" s="70"/>
      <c r="BW83" s="70" t="n">
        <v>21</v>
      </c>
    </row>
    <row r="84" customFormat="false" ht="15" hidden="false" customHeight="true" outlineLevel="0" collapsed="false">
      <c r="A84" s="64"/>
      <c r="B84" s="65" t="s">
        <v>300</v>
      </c>
      <c r="C84" s="66" t="s">
        <v>301</v>
      </c>
      <c r="D84" s="66"/>
      <c r="E84" s="67" t="s">
        <v>60</v>
      </c>
      <c r="F84" s="67" t="s">
        <v>60</v>
      </c>
      <c r="G84" s="67" t="s">
        <v>60</v>
      </c>
      <c r="H84" s="47" t="n">
        <f aca="false">SUM(H85:H90)</f>
        <v>0</v>
      </c>
      <c r="I84" s="47" t="n">
        <f aca="false">SUM(I85:I90)</f>
        <v>0</v>
      </c>
      <c r="J84" s="47" t="n">
        <f aca="false">SUM(J85:J90)</f>
        <v>0</v>
      </c>
      <c r="K84" s="68"/>
      <c r="AI84" s="55"/>
      <c r="AS84" s="47" t="n">
        <f aca="false">SUM(AJ85:AJ90)</f>
        <v>0</v>
      </c>
      <c r="AT84" s="47" t="n">
        <f aca="false">SUM(AK85:AK90)</f>
        <v>0</v>
      </c>
      <c r="AU84" s="47" t="n">
        <f aca="false">SUM(AL85:AL90)</f>
        <v>0</v>
      </c>
    </row>
    <row r="85" customFormat="false" ht="13.5" hidden="false" customHeight="true" outlineLevel="0" collapsed="false">
      <c r="A85" s="69" t="s">
        <v>302</v>
      </c>
      <c r="B85" s="10" t="s">
        <v>303</v>
      </c>
      <c r="C85" s="8" t="s">
        <v>304</v>
      </c>
      <c r="D85" s="8"/>
      <c r="E85" s="10" t="s">
        <v>305</v>
      </c>
      <c r="F85" s="70" t="n">
        <v>1</v>
      </c>
      <c r="G85" s="70" t="n">
        <v>0</v>
      </c>
      <c r="H85" s="70" t="n">
        <f aca="false">F85*AO85</f>
        <v>0</v>
      </c>
      <c r="I85" s="70" t="n">
        <f aca="false">F85*AP85</f>
        <v>0</v>
      </c>
      <c r="J85" s="70" t="n">
        <f aca="false">F85*G85</f>
        <v>0</v>
      </c>
      <c r="K85" s="71" t="s">
        <v>109</v>
      </c>
      <c r="Z85" s="70" t="n">
        <f aca="false">IF(AQ85="5",BJ85,0)</f>
        <v>0</v>
      </c>
      <c r="AB85" s="70" t="n">
        <f aca="false">IF(AQ85="1",BH85,0)</f>
        <v>0</v>
      </c>
      <c r="AC85" s="70" t="n">
        <f aca="false">IF(AQ85="1",BI85,0)</f>
        <v>0</v>
      </c>
      <c r="AD85" s="70" t="n">
        <f aca="false">IF(AQ85="7",BH85,0)</f>
        <v>0</v>
      </c>
      <c r="AE85" s="70" t="n">
        <f aca="false">IF(AQ85="7",BI85,0)</f>
        <v>0</v>
      </c>
      <c r="AF85" s="70" t="n">
        <f aca="false">IF(AQ85="2",BH85,0)</f>
        <v>0</v>
      </c>
      <c r="AG85" s="70" t="n">
        <f aca="false">IF(AQ85="2",BI85,0)</f>
        <v>0</v>
      </c>
      <c r="AH85" s="70" t="n">
        <f aca="false">IF(AQ85="0",BJ85,0)</f>
        <v>0</v>
      </c>
      <c r="AI85" s="55"/>
      <c r="AJ85" s="70" t="n">
        <f aca="false">IF(AN85=0,J85,0)</f>
        <v>0</v>
      </c>
      <c r="AK85" s="70" t="n">
        <f aca="false">IF(AN85=12,J85,0)</f>
        <v>0</v>
      </c>
      <c r="AL85" s="70" t="n">
        <f aca="false">IF(AN85=21,J85,0)</f>
        <v>0</v>
      </c>
      <c r="AN85" s="70" t="n">
        <v>21</v>
      </c>
      <c r="AO85" s="70" t="n">
        <f aca="false">G85*0</f>
        <v>0</v>
      </c>
      <c r="AP85" s="70" t="n">
        <f aca="false">G85*(1-0)</f>
        <v>0</v>
      </c>
      <c r="AQ85" s="72" t="s">
        <v>126</v>
      </c>
      <c r="AV85" s="70" t="n">
        <f aca="false">AW85+AX85</f>
        <v>0</v>
      </c>
      <c r="AW85" s="70" t="n">
        <f aca="false">F85*AO85</f>
        <v>0</v>
      </c>
      <c r="AX85" s="70" t="n">
        <f aca="false">F85*AP85</f>
        <v>0</v>
      </c>
      <c r="AY85" s="72" t="s">
        <v>306</v>
      </c>
      <c r="AZ85" s="72" t="s">
        <v>120</v>
      </c>
      <c r="BA85" s="55" t="s">
        <v>102</v>
      </c>
      <c r="BC85" s="70" t="n">
        <f aca="false">AW85+AX85</f>
        <v>0</v>
      </c>
      <c r="BD85" s="70" t="n">
        <f aca="false">G85/(100-BE85)*100</f>
        <v>0</v>
      </c>
      <c r="BE85" s="70" t="n">
        <v>0</v>
      </c>
      <c r="BF85" s="70" t="n">
        <f aca="false">85</f>
        <v>85</v>
      </c>
      <c r="BH85" s="70" t="n">
        <f aca="false">F85*AO85</f>
        <v>0</v>
      </c>
      <c r="BI85" s="70" t="n">
        <f aca="false">F85*AP85</f>
        <v>0</v>
      </c>
      <c r="BJ85" s="70" t="n">
        <f aca="false">F85*G85</f>
        <v>0</v>
      </c>
      <c r="BK85" s="70"/>
      <c r="BL85" s="70"/>
      <c r="BW85" s="70" t="n">
        <v>21</v>
      </c>
    </row>
    <row r="86" customFormat="false" ht="13.5" hidden="false" customHeight="true" outlineLevel="0" collapsed="false">
      <c r="A86" s="69" t="s">
        <v>307</v>
      </c>
      <c r="B86" s="10" t="s">
        <v>308</v>
      </c>
      <c r="C86" s="8" t="s">
        <v>309</v>
      </c>
      <c r="D86" s="8"/>
      <c r="E86" s="10" t="s">
        <v>305</v>
      </c>
      <c r="F86" s="70" t="n">
        <v>5</v>
      </c>
      <c r="G86" s="70" t="n">
        <v>0</v>
      </c>
      <c r="H86" s="70" t="n">
        <f aca="false">F86*AO86</f>
        <v>0</v>
      </c>
      <c r="I86" s="70" t="n">
        <f aca="false">F86*AP86</f>
        <v>0</v>
      </c>
      <c r="J86" s="70" t="n">
        <f aca="false">F86*G86</f>
        <v>0</v>
      </c>
      <c r="K86" s="71" t="s">
        <v>109</v>
      </c>
      <c r="Z86" s="70" t="n">
        <f aca="false">IF(AQ86="5",BJ86,0)</f>
        <v>0</v>
      </c>
      <c r="AB86" s="70" t="n">
        <f aca="false">IF(AQ86="1",BH86,0)</f>
        <v>0</v>
      </c>
      <c r="AC86" s="70" t="n">
        <f aca="false">IF(AQ86="1",BI86,0)</f>
        <v>0</v>
      </c>
      <c r="AD86" s="70" t="n">
        <f aca="false">IF(AQ86="7",BH86,0)</f>
        <v>0</v>
      </c>
      <c r="AE86" s="70" t="n">
        <f aca="false">IF(AQ86="7",BI86,0)</f>
        <v>0</v>
      </c>
      <c r="AF86" s="70" t="n">
        <f aca="false">IF(AQ86="2",BH86,0)</f>
        <v>0</v>
      </c>
      <c r="AG86" s="70" t="n">
        <f aca="false">IF(AQ86="2",BI86,0)</f>
        <v>0</v>
      </c>
      <c r="AH86" s="70" t="n">
        <f aca="false">IF(AQ86="0",BJ86,0)</f>
        <v>0</v>
      </c>
      <c r="AI86" s="55"/>
      <c r="AJ86" s="70" t="n">
        <f aca="false">IF(AN86=0,J86,0)</f>
        <v>0</v>
      </c>
      <c r="AK86" s="70" t="n">
        <f aca="false">IF(AN86=12,J86,0)</f>
        <v>0</v>
      </c>
      <c r="AL86" s="70" t="n">
        <f aca="false">IF(AN86=21,J86,0)</f>
        <v>0</v>
      </c>
      <c r="AN86" s="70" t="n">
        <v>21</v>
      </c>
      <c r="AO86" s="70" t="n">
        <f aca="false">G86*0</f>
        <v>0</v>
      </c>
      <c r="AP86" s="70" t="n">
        <f aca="false">G86*(1-0)</f>
        <v>0</v>
      </c>
      <c r="AQ86" s="72" t="s">
        <v>126</v>
      </c>
      <c r="AV86" s="70" t="n">
        <f aca="false">AW86+AX86</f>
        <v>0</v>
      </c>
      <c r="AW86" s="70" t="n">
        <f aca="false">F86*AO86</f>
        <v>0</v>
      </c>
      <c r="AX86" s="70" t="n">
        <f aca="false">F86*AP86</f>
        <v>0</v>
      </c>
      <c r="AY86" s="72" t="s">
        <v>306</v>
      </c>
      <c r="AZ86" s="72" t="s">
        <v>120</v>
      </c>
      <c r="BA86" s="55" t="s">
        <v>102</v>
      </c>
      <c r="BC86" s="70" t="n">
        <f aca="false">AW86+AX86</f>
        <v>0</v>
      </c>
      <c r="BD86" s="70" t="n">
        <f aca="false">G86/(100-BE86)*100</f>
        <v>0</v>
      </c>
      <c r="BE86" s="70" t="n">
        <v>0</v>
      </c>
      <c r="BF86" s="70" t="n">
        <f aca="false">86</f>
        <v>86</v>
      </c>
      <c r="BH86" s="70" t="n">
        <f aca="false">F86*AO86</f>
        <v>0</v>
      </c>
      <c r="BI86" s="70" t="n">
        <f aca="false">F86*AP86</f>
        <v>0</v>
      </c>
      <c r="BJ86" s="70" t="n">
        <f aca="false">F86*G86</f>
        <v>0</v>
      </c>
      <c r="BK86" s="70"/>
      <c r="BL86" s="70"/>
      <c r="BW86" s="70" t="n">
        <v>21</v>
      </c>
    </row>
    <row r="87" customFormat="false" ht="13.5" hidden="false" customHeight="true" outlineLevel="0" collapsed="false">
      <c r="A87" s="69" t="s">
        <v>310</v>
      </c>
      <c r="B87" s="10" t="s">
        <v>311</v>
      </c>
      <c r="C87" s="8" t="s">
        <v>312</v>
      </c>
      <c r="D87" s="8"/>
      <c r="E87" s="10" t="s">
        <v>305</v>
      </c>
      <c r="F87" s="70" t="n">
        <v>1</v>
      </c>
      <c r="G87" s="70" t="n">
        <v>0</v>
      </c>
      <c r="H87" s="70" t="n">
        <f aca="false">F87*AO87</f>
        <v>0</v>
      </c>
      <c r="I87" s="70" t="n">
        <f aca="false">F87*AP87</f>
        <v>0</v>
      </c>
      <c r="J87" s="70" t="n">
        <f aca="false">F87*G87</f>
        <v>0</v>
      </c>
      <c r="K87" s="71" t="s">
        <v>109</v>
      </c>
      <c r="Z87" s="70" t="n">
        <f aca="false">IF(AQ87="5",BJ87,0)</f>
        <v>0</v>
      </c>
      <c r="AB87" s="70" t="n">
        <f aca="false">IF(AQ87="1",BH87,0)</f>
        <v>0</v>
      </c>
      <c r="AC87" s="70" t="n">
        <f aca="false">IF(AQ87="1",BI87,0)</f>
        <v>0</v>
      </c>
      <c r="AD87" s="70" t="n">
        <f aca="false">IF(AQ87="7",BH87,0)</f>
        <v>0</v>
      </c>
      <c r="AE87" s="70" t="n">
        <f aca="false">IF(AQ87="7",BI87,0)</f>
        <v>0</v>
      </c>
      <c r="AF87" s="70" t="n">
        <f aca="false">IF(AQ87="2",BH87,0)</f>
        <v>0</v>
      </c>
      <c r="AG87" s="70" t="n">
        <f aca="false">IF(AQ87="2",BI87,0)</f>
        <v>0</v>
      </c>
      <c r="AH87" s="70" t="n">
        <f aca="false">IF(AQ87="0",BJ87,0)</f>
        <v>0</v>
      </c>
      <c r="AI87" s="55"/>
      <c r="AJ87" s="70" t="n">
        <f aca="false">IF(AN87=0,J87,0)</f>
        <v>0</v>
      </c>
      <c r="AK87" s="70" t="n">
        <f aca="false">IF(AN87=12,J87,0)</f>
        <v>0</v>
      </c>
      <c r="AL87" s="70" t="n">
        <f aca="false">IF(AN87=21,J87,0)</f>
        <v>0</v>
      </c>
      <c r="AN87" s="70" t="n">
        <v>21</v>
      </c>
      <c r="AO87" s="70" t="n">
        <f aca="false">G87*0</f>
        <v>0</v>
      </c>
      <c r="AP87" s="70" t="n">
        <f aca="false">G87*(1-0)</f>
        <v>0</v>
      </c>
      <c r="AQ87" s="72" t="s">
        <v>126</v>
      </c>
      <c r="AV87" s="70" t="n">
        <f aca="false">AW87+AX87</f>
        <v>0</v>
      </c>
      <c r="AW87" s="70" t="n">
        <f aca="false">F87*AO87</f>
        <v>0</v>
      </c>
      <c r="AX87" s="70" t="n">
        <f aca="false">F87*AP87</f>
        <v>0</v>
      </c>
      <c r="AY87" s="72" t="s">
        <v>306</v>
      </c>
      <c r="AZ87" s="72" t="s">
        <v>120</v>
      </c>
      <c r="BA87" s="55" t="s">
        <v>102</v>
      </c>
      <c r="BC87" s="70" t="n">
        <f aca="false">AW87+AX87</f>
        <v>0</v>
      </c>
      <c r="BD87" s="70" t="n">
        <f aca="false">G87/(100-BE87)*100</f>
        <v>0</v>
      </c>
      <c r="BE87" s="70" t="n">
        <v>0</v>
      </c>
      <c r="BF87" s="70" t="n">
        <f aca="false">87</f>
        <v>87</v>
      </c>
      <c r="BH87" s="70" t="n">
        <f aca="false">F87*AO87</f>
        <v>0</v>
      </c>
      <c r="BI87" s="70" t="n">
        <f aca="false">F87*AP87</f>
        <v>0</v>
      </c>
      <c r="BJ87" s="70" t="n">
        <f aca="false">F87*G87</f>
        <v>0</v>
      </c>
      <c r="BK87" s="70"/>
      <c r="BL87" s="70"/>
      <c r="BW87" s="70" t="n">
        <v>21</v>
      </c>
    </row>
    <row r="88" customFormat="false" ht="13.5" hidden="false" customHeight="true" outlineLevel="0" collapsed="false">
      <c r="A88" s="69" t="s">
        <v>313</v>
      </c>
      <c r="B88" s="10" t="s">
        <v>314</v>
      </c>
      <c r="C88" s="8" t="s">
        <v>315</v>
      </c>
      <c r="D88" s="8"/>
      <c r="E88" s="10" t="s">
        <v>305</v>
      </c>
      <c r="F88" s="70" t="n">
        <v>1</v>
      </c>
      <c r="G88" s="70" t="n">
        <v>0</v>
      </c>
      <c r="H88" s="70" t="n">
        <f aca="false">F88*AO88</f>
        <v>0</v>
      </c>
      <c r="I88" s="70" t="n">
        <f aca="false">F88*AP88</f>
        <v>0</v>
      </c>
      <c r="J88" s="70" t="n">
        <f aca="false">F88*G88</f>
        <v>0</v>
      </c>
      <c r="K88" s="71" t="s">
        <v>109</v>
      </c>
      <c r="Z88" s="70" t="n">
        <f aca="false">IF(AQ88="5",BJ88,0)</f>
        <v>0</v>
      </c>
      <c r="AB88" s="70" t="n">
        <f aca="false">IF(AQ88="1",BH88,0)</f>
        <v>0</v>
      </c>
      <c r="AC88" s="70" t="n">
        <f aca="false">IF(AQ88="1",BI88,0)</f>
        <v>0</v>
      </c>
      <c r="AD88" s="70" t="n">
        <f aca="false">IF(AQ88="7",BH88,0)</f>
        <v>0</v>
      </c>
      <c r="AE88" s="70" t="n">
        <f aca="false">IF(AQ88="7",BI88,0)</f>
        <v>0</v>
      </c>
      <c r="AF88" s="70" t="n">
        <f aca="false">IF(AQ88="2",BH88,0)</f>
        <v>0</v>
      </c>
      <c r="AG88" s="70" t="n">
        <f aca="false">IF(AQ88="2",BI88,0)</f>
        <v>0</v>
      </c>
      <c r="AH88" s="70" t="n">
        <f aca="false">IF(AQ88="0",BJ88,0)</f>
        <v>0</v>
      </c>
      <c r="AI88" s="55"/>
      <c r="AJ88" s="70" t="n">
        <f aca="false">IF(AN88=0,J88,0)</f>
        <v>0</v>
      </c>
      <c r="AK88" s="70" t="n">
        <f aca="false">IF(AN88=12,J88,0)</f>
        <v>0</v>
      </c>
      <c r="AL88" s="70" t="n">
        <f aca="false">IF(AN88=21,J88,0)</f>
        <v>0</v>
      </c>
      <c r="AN88" s="70" t="n">
        <v>21</v>
      </c>
      <c r="AO88" s="70" t="n">
        <f aca="false">G88*0</f>
        <v>0</v>
      </c>
      <c r="AP88" s="70" t="n">
        <f aca="false">G88*(1-0)</f>
        <v>0</v>
      </c>
      <c r="AQ88" s="72" t="s">
        <v>126</v>
      </c>
      <c r="AV88" s="70" t="n">
        <f aca="false">AW88+AX88</f>
        <v>0</v>
      </c>
      <c r="AW88" s="70" t="n">
        <f aca="false">F88*AO88</f>
        <v>0</v>
      </c>
      <c r="AX88" s="70" t="n">
        <f aca="false">F88*AP88</f>
        <v>0</v>
      </c>
      <c r="AY88" s="72" t="s">
        <v>306</v>
      </c>
      <c r="AZ88" s="72" t="s">
        <v>120</v>
      </c>
      <c r="BA88" s="55" t="s">
        <v>102</v>
      </c>
      <c r="BC88" s="70" t="n">
        <f aca="false">AW88+AX88</f>
        <v>0</v>
      </c>
      <c r="BD88" s="70" t="n">
        <f aca="false">G88/(100-BE88)*100</f>
        <v>0</v>
      </c>
      <c r="BE88" s="70" t="n">
        <v>0</v>
      </c>
      <c r="BF88" s="70" t="n">
        <f aca="false">88</f>
        <v>88</v>
      </c>
      <c r="BH88" s="70" t="n">
        <f aca="false">F88*AO88</f>
        <v>0</v>
      </c>
      <c r="BI88" s="70" t="n">
        <f aca="false">F88*AP88</f>
        <v>0</v>
      </c>
      <c r="BJ88" s="70" t="n">
        <f aca="false">F88*G88</f>
        <v>0</v>
      </c>
      <c r="BK88" s="70"/>
      <c r="BL88" s="70"/>
      <c r="BW88" s="70" t="n">
        <v>21</v>
      </c>
    </row>
    <row r="89" customFormat="false" ht="13.5" hidden="false" customHeight="true" outlineLevel="0" collapsed="false">
      <c r="A89" s="69" t="s">
        <v>316</v>
      </c>
      <c r="B89" s="10" t="s">
        <v>317</v>
      </c>
      <c r="C89" s="8" t="s">
        <v>318</v>
      </c>
      <c r="D89" s="8"/>
      <c r="E89" s="10" t="s">
        <v>305</v>
      </c>
      <c r="F89" s="70" t="n">
        <v>1</v>
      </c>
      <c r="G89" s="70" t="n">
        <v>0</v>
      </c>
      <c r="H89" s="70" t="n">
        <f aca="false">F89*AO89</f>
        <v>0</v>
      </c>
      <c r="I89" s="70" t="n">
        <f aca="false">F89*AP89</f>
        <v>0</v>
      </c>
      <c r="J89" s="70" t="n">
        <f aca="false">F89*G89</f>
        <v>0</v>
      </c>
      <c r="K89" s="71" t="s">
        <v>109</v>
      </c>
      <c r="Z89" s="70" t="n">
        <f aca="false">IF(AQ89="5",BJ89,0)</f>
        <v>0</v>
      </c>
      <c r="AB89" s="70" t="n">
        <f aca="false">IF(AQ89="1",BH89,0)</f>
        <v>0</v>
      </c>
      <c r="AC89" s="70" t="n">
        <f aca="false">IF(AQ89="1",BI89,0)</f>
        <v>0</v>
      </c>
      <c r="AD89" s="70" t="n">
        <f aca="false">IF(AQ89="7",BH89,0)</f>
        <v>0</v>
      </c>
      <c r="AE89" s="70" t="n">
        <f aca="false">IF(AQ89="7",BI89,0)</f>
        <v>0</v>
      </c>
      <c r="AF89" s="70" t="n">
        <f aca="false">IF(AQ89="2",BH89,0)</f>
        <v>0</v>
      </c>
      <c r="AG89" s="70" t="n">
        <f aca="false">IF(AQ89="2",BI89,0)</f>
        <v>0</v>
      </c>
      <c r="AH89" s="70" t="n">
        <f aca="false">IF(AQ89="0",BJ89,0)</f>
        <v>0</v>
      </c>
      <c r="AI89" s="55"/>
      <c r="AJ89" s="70" t="n">
        <f aca="false">IF(AN89=0,J89,0)</f>
        <v>0</v>
      </c>
      <c r="AK89" s="70" t="n">
        <f aca="false">IF(AN89=12,J89,0)</f>
        <v>0</v>
      </c>
      <c r="AL89" s="70" t="n">
        <f aca="false">IF(AN89=21,J89,0)</f>
        <v>0</v>
      </c>
      <c r="AN89" s="70" t="n">
        <v>21</v>
      </c>
      <c r="AO89" s="70" t="n">
        <f aca="false">G89*0</f>
        <v>0</v>
      </c>
      <c r="AP89" s="70" t="n">
        <f aca="false">G89*(1-0)</f>
        <v>0</v>
      </c>
      <c r="AQ89" s="72" t="s">
        <v>126</v>
      </c>
      <c r="AV89" s="70" t="n">
        <f aca="false">AW89+AX89</f>
        <v>0</v>
      </c>
      <c r="AW89" s="70" t="n">
        <f aca="false">F89*AO89</f>
        <v>0</v>
      </c>
      <c r="AX89" s="70" t="n">
        <f aca="false">F89*AP89</f>
        <v>0</v>
      </c>
      <c r="AY89" s="72" t="s">
        <v>306</v>
      </c>
      <c r="AZ89" s="72" t="s">
        <v>120</v>
      </c>
      <c r="BA89" s="55" t="s">
        <v>102</v>
      </c>
      <c r="BC89" s="70" t="n">
        <f aca="false">AW89+AX89</f>
        <v>0</v>
      </c>
      <c r="BD89" s="70" t="n">
        <f aca="false">G89/(100-BE89)*100</f>
        <v>0</v>
      </c>
      <c r="BE89" s="70" t="n">
        <v>0</v>
      </c>
      <c r="BF89" s="70" t="n">
        <f aca="false">89</f>
        <v>89</v>
      </c>
      <c r="BH89" s="70" t="n">
        <f aca="false">F89*AO89</f>
        <v>0</v>
      </c>
      <c r="BI89" s="70" t="n">
        <f aca="false">F89*AP89</f>
        <v>0</v>
      </c>
      <c r="BJ89" s="70" t="n">
        <f aca="false">F89*G89</f>
        <v>0</v>
      </c>
      <c r="BK89" s="70"/>
      <c r="BL89" s="70"/>
      <c r="BW89" s="70" t="n">
        <v>21</v>
      </c>
    </row>
    <row r="90" customFormat="false" ht="13.5" hidden="false" customHeight="true" outlineLevel="0" collapsed="false">
      <c r="A90" s="69" t="s">
        <v>319</v>
      </c>
      <c r="B90" s="10" t="s">
        <v>320</v>
      </c>
      <c r="C90" s="8" t="s">
        <v>321</v>
      </c>
      <c r="D90" s="8"/>
      <c r="E90" s="10" t="s">
        <v>305</v>
      </c>
      <c r="F90" s="70" t="n">
        <v>1</v>
      </c>
      <c r="G90" s="70" t="n">
        <v>0</v>
      </c>
      <c r="H90" s="70" t="n">
        <f aca="false">F90*AO90</f>
        <v>0</v>
      </c>
      <c r="I90" s="70" t="n">
        <f aca="false">F90*AP90</f>
        <v>0</v>
      </c>
      <c r="J90" s="70" t="n">
        <f aca="false">F90*G90</f>
        <v>0</v>
      </c>
      <c r="K90" s="71" t="s">
        <v>109</v>
      </c>
      <c r="Z90" s="70" t="n">
        <f aca="false">IF(AQ90="5",BJ90,0)</f>
        <v>0</v>
      </c>
      <c r="AB90" s="70" t="n">
        <f aca="false">IF(AQ90="1",BH90,0)</f>
        <v>0</v>
      </c>
      <c r="AC90" s="70" t="n">
        <f aca="false">IF(AQ90="1",BI90,0)</f>
        <v>0</v>
      </c>
      <c r="AD90" s="70" t="n">
        <f aca="false">IF(AQ90="7",BH90,0)</f>
        <v>0</v>
      </c>
      <c r="AE90" s="70" t="n">
        <f aca="false">IF(AQ90="7",BI90,0)</f>
        <v>0</v>
      </c>
      <c r="AF90" s="70" t="n">
        <f aca="false">IF(AQ90="2",BH90,0)</f>
        <v>0</v>
      </c>
      <c r="AG90" s="70" t="n">
        <f aca="false">IF(AQ90="2",BI90,0)</f>
        <v>0</v>
      </c>
      <c r="AH90" s="70" t="n">
        <f aca="false">IF(AQ90="0",BJ90,0)</f>
        <v>0</v>
      </c>
      <c r="AI90" s="55"/>
      <c r="AJ90" s="70" t="n">
        <f aca="false">IF(AN90=0,J90,0)</f>
        <v>0</v>
      </c>
      <c r="AK90" s="70" t="n">
        <f aca="false">IF(AN90=12,J90,0)</f>
        <v>0</v>
      </c>
      <c r="AL90" s="70" t="n">
        <f aca="false">IF(AN90=21,J90,0)</f>
        <v>0</v>
      </c>
      <c r="AN90" s="70" t="n">
        <v>21</v>
      </c>
      <c r="AO90" s="70" t="n">
        <f aca="false">G90*0</f>
        <v>0</v>
      </c>
      <c r="AP90" s="70" t="n">
        <f aca="false">G90*(1-0)</f>
        <v>0</v>
      </c>
      <c r="AQ90" s="72" t="s">
        <v>126</v>
      </c>
      <c r="AV90" s="70" t="n">
        <f aca="false">AW90+AX90</f>
        <v>0</v>
      </c>
      <c r="AW90" s="70" t="n">
        <f aca="false">F90*AO90</f>
        <v>0</v>
      </c>
      <c r="AX90" s="70" t="n">
        <f aca="false">F90*AP90</f>
        <v>0</v>
      </c>
      <c r="AY90" s="72" t="s">
        <v>306</v>
      </c>
      <c r="AZ90" s="72" t="s">
        <v>120</v>
      </c>
      <c r="BA90" s="55" t="s">
        <v>102</v>
      </c>
      <c r="BC90" s="70" t="n">
        <f aca="false">AW90+AX90</f>
        <v>0</v>
      </c>
      <c r="BD90" s="70" t="n">
        <f aca="false">G90/(100-BE90)*100</f>
        <v>0</v>
      </c>
      <c r="BE90" s="70" t="n">
        <v>0</v>
      </c>
      <c r="BF90" s="70" t="n">
        <f aca="false">90</f>
        <v>90</v>
      </c>
      <c r="BH90" s="70" t="n">
        <f aca="false">F90*AO90</f>
        <v>0</v>
      </c>
      <c r="BI90" s="70" t="n">
        <f aca="false">F90*AP90</f>
        <v>0</v>
      </c>
      <c r="BJ90" s="70" t="n">
        <f aca="false">F90*G90</f>
        <v>0</v>
      </c>
      <c r="BK90" s="70"/>
      <c r="BL90" s="70"/>
      <c r="BW90" s="70" t="n">
        <v>21</v>
      </c>
    </row>
    <row r="91" customFormat="false" ht="13.5" hidden="false" customHeight="true" outlineLevel="0" collapsed="false">
      <c r="A91" s="73"/>
      <c r="B91" s="74" t="s">
        <v>121</v>
      </c>
      <c r="C91" s="75" t="s">
        <v>322</v>
      </c>
      <c r="D91" s="75"/>
      <c r="E91" s="75"/>
      <c r="F91" s="75"/>
      <c r="G91" s="75"/>
      <c r="H91" s="75"/>
      <c r="I91" s="75"/>
      <c r="J91" s="75"/>
      <c r="K91" s="75"/>
    </row>
    <row r="92" customFormat="false" ht="15" hidden="false" customHeight="true" outlineLevel="0" collapsed="false">
      <c r="A92" s="64"/>
      <c r="B92" s="65"/>
      <c r="C92" s="66" t="s">
        <v>36</v>
      </c>
      <c r="D92" s="66"/>
      <c r="E92" s="67" t="s">
        <v>60</v>
      </c>
      <c r="F92" s="67" t="s">
        <v>60</v>
      </c>
      <c r="G92" s="67" t="s">
        <v>60</v>
      </c>
      <c r="H92" s="47" t="n">
        <f aca="false">SUM(H93:H186)</f>
        <v>0</v>
      </c>
      <c r="I92" s="47" t="n">
        <f aca="false">SUM(I93:I186)</f>
        <v>0</v>
      </c>
      <c r="J92" s="47" t="n">
        <f aca="false">SUM(J93:J186)</f>
        <v>0</v>
      </c>
      <c r="K92" s="68"/>
      <c r="AI92" s="55"/>
      <c r="AS92" s="47" t="n">
        <f aca="false">SUM(AJ93:AJ186)</f>
        <v>0</v>
      </c>
      <c r="AT92" s="47" t="n">
        <f aca="false">SUM(AK93:AK186)</f>
        <v>0</v>
      </c>
      <c r="AU92" s="47" t="n">
        <f aca="false">SUM(AL93:AL186)</f>
        <v>0</v>
      </c>
    </row>
    <row r="93" customFormat="false" ht="13.5" hidden="false" customHeight="true" outlineLevel="0" collapsed="false">
      <c r="A93" s="69" t="s">
        <v>323</v>
      </c>
      <c r="B93" s="10" t="s">
        <v>324</v>
      </c>
      <c r="C93" s="8" t="s">
        <v>325</v>
      </c>
      <c r="D93" s="8"/>
      <c r="E93" s="10" t="s">
        <v>326</v>
      </c>
      <c r="F93" s="70" t="n">
        <v>1</v>
      </c>
      <c r="G93" s="70" t="n">
        <v>0</v>
      </c>
      <c r="H93" s="70" t="n">
        <f aca="false">F93*AO93</f>
        <v>0</v>
      </c>
      <c r="I93" s="70" t="n">
        <f aca="false">F93*AP93</f>
        <v>0</v>
      </c>
      <c r="J93" s="70" t="n">
        <f aca="false">F93*G93</f>
        <v>0</v>
      </c>
      <c r="K93" s="71"/>
      <c r="Z93" s="70" t="n">
        <f aca="false">IF(AQ93="5",BJ93,0)</f>
        <v>0</v>
      </c>
      <c r="AB93" s="70" t="n">
        <f aca="false">IF(AQ93="1",BH93,0)</f>
        <v>0</v>
      </c>
      <c r="AC93" s="70" t="n">
        <f aca="false">IF(AQ93="1",BI93,0)</f>
        <v>0</v>
      </c>
      <c r="AD93" s="70" t="n">
        <f aca="false">IF(AQ93="7",BH93,0)</f>
        <v>0</v>
      </c>
      <c r="AE93" s="70" t="n">
        <f aca="false">IF(AQ93="7",BI93,0)</f>
        <v>0</v>
      </c>
      <c r="AF93" s="70" t="n">
        <f aca="false">IF(AQ93="2",BH93,0)</f>
        <v>0</v>
      </c>
      <c r="AG93" s="70" t="n">
        <f aca="false">IF(AQ93="2",BI93,0)</f>
        <v>0</v>
      </c>
      <c r="AH93" s="70" t="n">
        <f aca="false">IF(AQ93="0",BJ93,0)</f>
        <v>0</v>
      </c>
      <c r="AI93" s="55"/>
      <c r="AJ93" s="70" t="n">
        <f aca="false">IF(AN93=0,J93,0)</f>
        <v>0</v>
      </c>
      <c r="AK93" s="70" t="n">
        <f aca="false">IF(AN93=12,J93,0)</f>
        <v>0</v>
      </c>
      <c r="AL93" s="70" t="n">
        <f aca="false">IF(AN93=21,J93,0)</f>
        <v>0</v>
      </c>
      <c r="AN93" s="70" t="n">
        <v>21</v>
      </c>
      <c r="AO93" s="70" t="n">
        <f aca="false">G93*1</f>
        <v>0</v>
      </c>
      <c r="AP93" s="70" t="n">
        <f aca="false">G93*(1-1)</f>
        <v>0</v>
      </c>
      <c r="AQ93" s="72" t="s">
        <v>95</v>
      </c>
      <c r="AV93" s="70" t="n">
        <f aca="false">AW93+AX93</f>
        <v>0</v>
      </c>
      <c r="AW93" s="70" t="n">
        <f aca="false">F93*AO93</f>
        <v>0</v>
      </c>
      <c r="AX93" s="70" t="n">
        <f aca="false">F93*AP93</f>
        <v>0</v>
      </c>
      <c r="AY93" s="72" t="s">
        <v>327</v>
      </c>
      <c r="AZ93" s="72" t="s">
        <v>328</v>
      </c>
      <c r="BA93" s="55" t="s">
        <v>102</v>
      </c>
      <c r="BC93" s="70" t="n">
        <f aca="false">AW93+AX93</f>
        <v>0</v>
      </c>
      <c r="BD93" s="70" t="n">
        <f aca="false">G93/(100-BE93)*100</f>
        <v>0</v>
      </c>
      <c r="BE93" s="70" t="n">
        <v>0</v>
      </c>
      <c r="BF93" s="70" t="n">
        <f aca="false">93</f>
        <v>93</v>
      </c>
      <c r="BH93" s="70" t="n">
        <f aca="false">F93*AO93</f>
        <v>0</v>
      </c>
      <c r="BI93" s="70" t="n">
        <f aca="false">F93*AP93</f>
        <v>0</v>
      </c>
      <c r="BJ93" s="70" t="n">
        <f aca="false">F93*G93</f>
        <v>0</v>
      </c>
      <c r="BK93" s="70"/>
      <c r="BL93" s="70"/>
      <c r="BW93" s="70" t="n">
        <v>21</v>
      </c>
    </row>
    <row r="94" customFormat="false" ht="13.5" hidden="false" customHeight="true" outlineLevel="0" collapsed="false">
      <c r="A94" s="69" t="s">
        <v>329</v>
      </c>
      <c r="B94" s="10" t="s">
        <v>330</v>
      </c>
      <c r="C94" s="8" t="s">
        <v>331</v>
      </c>
      <c r="D94" s="8"/>
      <c r="E94" s="10" t="s">
        <v>326</v>
      </c>
      <c r="F94" s="70" t="n">
        <v>1</v>
      </c>
      <c r="G94" s="70" t="n">
        <v>0</v>
      </c>
      <c r="H94" s="70" t="n">
        <f aca="false">F94*AO94</f>
        <v>0</v>
      </c>
      <c r="I94" s="70" t="n">
        <f aca="false">F94*AP94</f>
        <v>0</v>
      </c>
      <c r="J94" s="70" t="n">
        <f aca="false">F94*G94</f>
        <v>0</v>
      </c>
      <c r="K94" s="71"/>
      <c r="Z94" s="70" t="n">
        <f aca="false">IF(AQ94="5",BJ94,0)</f>
        <v>0</v>
      </c>
      <c r="AB94" s="70" t="n">
        <f aca="false">IF(AQ94="1",BH94,0)</f>
        <v>0</v>
      </c>
      <c r="AC94" s="70" t="n">
        <f aca="false">IF(AQ94="1",BI94,0)</f>
        <v>0</v>
      </c>
      <c r="AD94" s="70" t="n">
        <f aca="false">IF(AQ94="7",BH94,0)</f>
        <v>0</v>
      </c>
      <c r="AE94" s="70" t="n">
        <f aca="false">IF(AQ94="7",BI94,0)</f>
        <v>0</v>
      </c>
      <c r="AF94" s="70" t="n">
        <f aca="false">IF(AQ94="2",BH94,0)</f>
        <v>0</v>
      </c>
      <c r="AG94" s="70" t="n">
        <f aca="false">IF(AQ94="2",BI94,0)</f>
        <v>0</v>
      </c>
      <c r="AH94" s="70" t="n">
        <f aca="false">IF(AQ94="0",BJ94,0)</f>
        <v>0</v>
      </c>
      <c r="AI94" s="55"/>
      <c r="AJ94" s="70" t="n">
        <f aca="false">IF(AN94=0,J94,0)</f>
        <v>0</v>
      </c>
      <c r="AK94" s="70" t="n">
        <f aca="false">IF(AN94=12,J94,0)</f>
        <v>0</v>
      </c>
      <c r="AL94" s="70" t="n">
        <f aca="false">IF(AN94=21,J94,0)</f>
        <v>0</v>
      </c>
      <c r="AN94" s="70" t="n">
        <v>21</v>
      </c>
      <c r="AO94" s="70" t="n">
        <f aca="false">G94*1</f>
        <v>0</v>
      </c>
      <c r="AP94" s="70" t="n">
        <f aca="false">G94*(1-1)</f>
        <v>0</v>
      </c>
      <c r="AQ94" s="72" t="s">
        <v>95</v>
      </c>
      <c r="AV94" s="70" t="n">
        <f aca="false">AW94+AX94</f>
        <v>0</v>
      </c>
      <c r="AW94" s="70" t="n">
        <f aca="false">F94*AO94</f>
        <v>0</v>
      </c>
      <c r="AX94" s="70" t="n">
        <f aca="false">F94*AP94</f>
        <v>0</v>
      </c>
      <c r="AY94" s="72" t="s">
        <v>327</v>
      </c>
      <c r="AZ94" s="72" t="s">
        <v>328</v>
      </c>
      <c r="BA94" s="55" t="s">
        <v>102</v>
      </c>
      <c r="BC94" s="70" t="n">
        <f aca="false">AW94+AX94</f>
        <v>0</v>
      </c>
      <c r="BD94" s="70" t="n">
        <f aca="false">G94/(100-BE94)*100</f>
        <v>0</v>
      </c>
      <c r="BE94" s="70" t="n">
        <v>0</v>
      </c>
      <c r="BF94" s="70" t="n">
        <f aca="false">94</f>
        <v>94</v>
      </c>
      <c r="BH94" s="70" t="n">
        <f aca="false">F94*AO94</f>
        <v>0</v>
      </c>
      <c r="BI94" s="70" t="n">
        <f aca="false">F94*AP94</f>
        <v>0</v>
      </c>
      <c r="BJ94" s="70" t="n">
        <f aca="false">F94*G94</f>
        <v>0</v>
      </c>
      <c r="BK94" s="70"/>
      <c r="BL94" s="70"/>
      <c r="BW94" s="70" t="n">
        <v>21</v>
      </c>
    </row>
    <row r="95" customFormat="false" ht="13.5" hidden="false" customHeight="true" outlineLevel="0" collapsed="false">
      <c r="A95" s="69" t="s">
        <v>332</v>
      </c>
      <c r="B95" s="10" t="s">
        <v>333</v>
      </c>
      <c r="C95" s="8" t="s">
        <v>334</v>
      </c>
      <c r="D95" s="8"/>
      <c r="E95" s="10" t="s">
        <v>326</v>
      </c>
      <c r="F95" s="70" t="n">
        <v>1</v>
      </c>
      <c r="G95" s="70" t="n">
        <v>0</v>
      </c>
      <c r="H95" s="70" t="n">
        <f aca="false">F95*AO95</f>
        <v>0</v>
      </c>
      <c r="I95" s="70" t="n">
        <f aca="false">F95*AP95</f>
        <v>0</v>
      </c>
      <c r="J95" s="70" t="n">
        <f aca="false">F95*G95</f>
        <v>0</v>
      </c>
      <c r="K95" s="71"/>
      <c r="Z95" s="70" t="n">
        <f aca="false">IF(AQ95="5",BJ95,0)</f>
        <v>0</v>
      </c>
      <c r="AB95" s="70" t="n">
        <f aca="false">IF(AQ95="1",BH95,0)</f>
        <v>0</v>
      </c>
      <c r="AC95" s="70" t="n">
        <f aca="false">IF(AQ95="1",BI95,0)</f>
        <v>0</v>
      </c>
      <c r="AD95" s="70" t="n">
        <f aca="false">IF(AQ95="7",BH95,0)</f>
        <v>0</v>
      </c>
      <c r="AE95" s="70" t="n">
        <f aca="false">IF(AQ95="7",BI95,0)</f>
        <v>0</v>
      </c>
      <c r="AF95" s="70" t="n">
        <f aca="false">IF(AQ95="2",BH95,0)</f>
        <v>0</v>
      </c>
      <c r="AG95" s="70" t="n">
        <f aca="false">IF(AQ95="2",BI95,0)</f>
        <v>0</v>
      </c>
      <c r="AH95" s="70" t="n">
        <f aca="false">IF(AQ95="0",BJ95,0)</f>
        <v>0</v>
      </c>
      <c r="AI95" s="55"/>
      <c r="AJ95" s="70" t="n">
        <f aca="false">IF(AN95=0,J95,0)</f>
        <v>0</v>
      </c>
      <c r="AK95" s="70" t="n">
        <f aca="false">IF(AN95=12,J95,0)</f>
        <v>0</v>
      </c>
      <c r="AL95" s="70" t="n">
        <f aca="false">IF(AN95=21,J95,0)</f>
        <v>0</v>
      </c>
      <c r="AN95" s="70" t="n">
        <v>21</v>
      </c>
      <c r="AO95" s="70" t="n">
        <f aca="false">G95*1</f>
        <v>0</v>
      </c>
      <c r="AP95" s="70" t="n">
        <f aca="false">G95*(1-1)</f>
        <v>0</v>
      </c>
      <c r="AQ95" s="72" t="s">
        <v>95</v>
      </c>
      <c r="AV95" s="70" t="n">
        <f aca="false">AW95+AX95</f>
        <v>0</v>
      </c>
      <c r="AW95" s="70" t="n">
        <f aca="false">F95*AO95</f>
        <v>0</v>
      </c>
      <c r="AX95" s="70" t="n">
        <f aca="false">F95*AP95</f>
        <v>0</v>
      </c>
      <c r="AY95" s="72" t="s">
        <v>327</v>
      </c>
      <c r="AZ95" s="72" t="s">
        <v>328</v>
      </c>
      <c r="BA95" s="55" t="s">
        <v>102</v>
      </c>
      <c r="BC95" s="70" t="n">
        <f aca="false">AW95+AX95</f>
        <v>0</v>
      </c>
      <c r="BD95" s="70" t="n">
        <f aca="false">G95/(100-BE95)*100</f>
        <v>0</v>
      </c>
      <c r="BE95" s="70" t="n">
        <v>0</v>
      </c>
      <c r="BF95" s="70" t="n">
        <f aca="false">95</f>
        <v>95</v>
      </c>
      <c r="BH95" s="70" t="n">
        <f aca="false">F95*AO95</f>
        <v>0</v>
      </c>
      <c r="BI95" s="70" t="n">
        <f aca="false">F95*AP95</f>
        <v>0</v>
      </c>
      <c r="BJ95" s="70" t="n">
        <f aca="false">F95*G95</f>
        <v>0</v>
      </c>
      <c r="BK95" s="70"/>
      <c r="BL95" s="70"/>
      <c r="BW95" s="70" t="n">
        <v>21</v>
      </c>
    </row>
    <row r="96" customFormat="false" ht="13.5" hidden="false" customHeight="true" outlineLevel="0" collapsed="false">
      <c r="A96" s="69" t="s">
        <v>335</v>
      </c>
      <c r="B96" s="10" t="s">
        <v>336</v>
      </c>
      <c r="C96" s="8" t="s">
        <v>337</v>
      </c>
      <c r="D96" s="8"/>
      <c r="E96" s="10" t="s">
        <v>326</v>
      </c>
      <c r="F96" s="70" t="n">
        <v>1</v>
      </c>
      <c r="G96" s="70" t="n">
        <v>0</v>
      </c>
      <c r="H96" s="70" t="n">
        <f aca="false">F96*AO96</f>
        <v>0</v>
      </c>
      <c r="I96" s="70" t="n">
        <f aca="false">F96*AP96</f>
        <v>0</v>
      </c>
      <c r="J96" s="70" t="n">
        <f aca="false">F96*G96</f>
        <v>0</v>
      </c>
      <c r="K96" s="71"/>
      <c r="Z96" s="70" t="n">
        <f aca="false">IF(AQ96="5",BJ96,0)</f>
        <v>0</v>
      </c>
      <c r="AB96" s="70" t="n">
        <f aca="false">IF(AQ96="1",BH96,0)</f>
        <v>0</v>
      </c>
      <c r="AC96" s="70" t="n">
        <f aca="false">IF(AQ96="1",BI96,0)</f>
        <v>0</v>
      </c>
      <c r="AD96" s="70" t="n">
        <f aca="false">IF(AQ96="7",BH96,0)</f>
        <v>0</v>
      </c>
      <c r="AE96" s="70" t="n">
        <f aca="false">IF(AQ96="7",BI96,0)</f>
        <v>0</v>
      </c>
      <c r="AF96" s="70" t="n">
        <f aca="false">IF(AQ96="2",BH96,0)</f>
        <v>0</v>
      </c>
      <c r="AG96" s="70" t="n">
        <f aca="false">IF(AQ96="2",BI96,0)</f>
        <v>0</v>
      </c>
      <c r="AH96" s="70" t="n">
        <f aca="false">IF(AQ96="0",BJ96,0)</f>
        <v>0</v>
      </c>
      <c r="AI96" s="55"/>
      <c r="AJ96" s="70" t="n">
        <f aca="false">IF(AN96=0,J96,0)</f>
        <v>0</v>
      </c>
      <c r="AK96" s="70" t="n">
        <f aca="false">IF(AN96=12,J96,0)</f>
        <v>0</v>
      </c>
      <c r="AL96" s="70" t="n">
        <f aca="false">IF(AN96=21,J96,0)</f>
        <v>0</v>
      </c>
      <c r="AN96" s="70" t="n">
        <v>21</v>
      </c>
      <c r="AO96" s="70" t="n">
        <f aca="false">G96*1</f>
        <v>0</v>
      </c>
      <c r="AP96" s="70" t="n">
        <f aca="false">G96*(1-1)</f>
        <v>0</v>
      </c>
      <c r="AQ96" s="72" t="s">
        <v>95</v>
      </c>
      <c r="AV96" s="70" t="n">
        <f aca="false">AW96+AX96</f>
        <v>0</v>
      </c>
      <c r="AW96" s="70" t="n">
        <f aca="false">F96*AO96</f>
        <v>0</v>
      </c>
      <c r="AX96" s="70" t="n">
        <f aca="false">F96*AP96</f>
        <v>0</v>
      </c>
      <c r="AY96" s="72" t="s">
        <v>327</v>
      </c>
      <c r="AZ96" s="72" t="s">
        <v>328</v>
      </c>
      <c r="BA96" s="55" t="s">
        <v>102</v>
      </c>
      <c r="BC96" s="70" t="n">
        <f aca="false">AW96+AX96</f>
        <v>0</v>
      </c>
      <c r="BD96" s="70" t="n">
        <f aca="false">G96/(100-BE96)*100</f>
        <v>0</v>
      </c>
      <c r="BE96" s="70" t="n">
        <v>0</v>
      </c>
      <c r="BF96" s="70" t="n">
        <f aca="false">96</f>
        <v>96</v>
      </c>
      <c r="BH96" s="70" t="n">
        <f aca="false">F96*AO96</f>
        <v>0</v>
      </c>
      <c r="BI96" s="70" t="n">
        <f aca="false">F96*AP96</f>
        <v>0</v>
      </c>
      <c r="BJ96" s="70" t="n">
        <f aca="false">F96*G96</f>
        <v>0</v>
      </c>
      <c r="BK96" s="70"/>
      <c r="BL96" s="70"/>
      <c r="BW96" s="70" t="n">
        <v>21</v>
      </c>
    </row>
    <row r="97" customFormat="false" ht="13.5" hidden="false" customHeight="true" outlineLevel="0" collapsed="false">
      <c r="A97" s="69" t="s">
        <v>338</v>
      </c>
      <c r="B97" s="10" t="s">
        <v>339</v>
      </c>
      <c r="C97" s="8" t="s">
        <v>340</v>
      </c>
      <c r="D97" s="8"/>
      <c r="E97" s="10" t="s">
        <v>326</v>
      </c>
      <c r="F97" s="70" t="n">
        <v>2</v>
      </c>
      <c r="G97" s="70" t="n">
        <v>0</v>
      </c>
      <c r="H97" s="70" t="n">
        <f aca="false">F97*AO97</f>
        <v>0</v>
      </c>
      <c r="I97" s="70" t="n">
        <f aca="false">F97*AP97</f>
        <v>0</v>
      </c>
      <c r="J97" s="70" t="n">
        <f aca="false">F97*G97</f>
        <v>0</v>
      </c>
      <c r="K97" s="71"/>
      <c r="Z97" s="70" t="n">
        <f aca="false">IF(AQ97="5",BJ97,0)</f>
        <v>0</v>
      </c>
      <c r="AB97" s="70" t="n">
        <f aca="false">IF(AQ97="1",BH97,0)</f>
        <v>0</v>
      </c>
      <c r="AC97" s="70" t="n">
        <f aca="false">IF(AQ97="1",BI97,0)</f>
        <v>0</v>
      </c>
      <c r="AD97" s="70" t="n">
        <f aca="false">IF(AQ97="7",BH97,0)</f>
        <v>0</v>
      </c>
      <c r="AE97" s="70" t="n">
        <f aca="false">IF(AQ97="7",BI97,0)</f>
        <v>0</v>
      </c>
      <c r="AF97" s="70" t="n">
        <f aca="false">IF(AQ97="2",BH97,0)</f>
        <v>0</v>
      </c>
      <c r="AG97" s="70" t="n">
        <f aca="false">IF(AQ97="2",BI97,0)</f>
        <v>0</v>
      </c>
      <c r="AH97" s="70" t="n">
        <f aca="false">IF(AQ97="0",BJ97,0)</f>
        <v>0</v>
      </c>
      <c r="AI97" s="55"/>
      <c r="AJ97" s="70" t="n">
        <f aca="false">IF(AN97=0,J97,0)</f>
        <v>0</v>
      </c>
      <c r="AK97" s="70" t="n">
        <f aca="false">IF(AN97=12,J97,0)</f>
        <v>0</v>
      </c>
      <c r="AL97" s="70" t="n">
        <f aca="false">IF(AN97=21,J97,0)</f>
        <v>0</v>
      </c>
      <c r="AN97" s="70" t="n">
        <v>21</v>
      </c>
      <c r="AO97" s="70" t="n">
        <f aca="false">G97*1</f>
        <v>0</v>
      </c>
      <c r="AP97" s="70" t="n">
        <f aca="false">G97*(1-1)</f>
        <v>0</v>
      </c>
      <c r="AQ97" s="72" t="s">
        <v>95</v>
      </c>
      <c r="AV97" s="70" t="n">
        <f aca="false">AW97+AX97</f>
        <v>0</v>
      </c>
      <c r="AW97" s="70" t="n">
        <f aca="false">F97*AO97</f>
        <v>0</v>
      </c>
      <c r="AX97" s="70" t="n">
        <f aca="false">F97*AP97</f>
        <v>0</v>
      </c>
      <c r="AY97" s="72" t="s">
        <v>327</v>
      </c>
      <c r="AZ97" s="72" t="s">
        <v>328</v>
      </c>
      <c r="BA97" s="55" t="s">
        <v>102</v>
      </c>
      <c r="BC97" s="70" t="n">
        <f aca="false">AW97+AX97</f>
        <v>0</v>
      </c>
      <c r="BD97" s="70" t="n">
        <f aca="false">G97/(100-BE97)*100</f>
        <v>0</v>
      </c>
      <c r="BE97" s="70" t="n">
        <v>0</v>
      </c>
      <c r="BF97" s="70" t="n">
        <f aca="false">97</f>
        <v>97</v>
      </c>
      <c r="BH97" s="70" t="n">
        <f aca="false">F97*AO97</f>
        <v>0</v>
      </c>
      <c r="BI97" s="70" t="n">
        <f aca="false">F97*AP97</f>
        <v>0</v>
      </c>
      <c r="BJ97" s="70" t="n">
        <f aca="false">F97*G97</f>
        <v>0</v>
      </c>
      <c r="BK97" s="70"/>
      <c r="BL97" s="70"/>
      <c r="BW97" s="70" t="n">
        <v>21</v>
      </c>
    </row>
    <row r="98" customFormat="false" ht="13.5" hidden="false" customHeight="true" outlineLevel="0" collapsed="false">
      <c r="A98" s="69" t="s">
        <v>341</v>
      </c>
      <c r="B98" s="10" t="s">
        <v>342</v>
      </c>
      <c r="C98" s="8" t="s">
        <v>343</v>
      </c>
      <c r="D98" s="8"/>
      <c r="E98" s="10" t="s">
        <v>326</v>
      </c>
      <c r="F98" s="70" t="n">
        <v>1</v>
      </c>
      <c r="G98" s="70" t="n">
        <v>0</v>
      </c>
      <c r="H98" s="70" t="n">
        <f aca="false">F98*AO98</f>
        <v>0</v>
      </c>
      <c r="I98" s="70" t="n">
        <f aca="false">F98*AP98</f>
        <v>0</v>
      </c>
      <c r="J98" s="70" t="n">
        <f aca="false">F98*G98</f>
        <v>0</v>
      </c>
      <c r="K98" s="71"/>
      <c r="Z98" s="70" t="n">
        <f aca="false">IF(AQ98="5",BJ98,0)</f>
        <v>0</v>
      </c>
      <c r="AB98" s="70" t="n">
        <f aca="false">IF(AQ98="1",BH98,0)</f>
        <v>0</v>
      </c>
      <c r="AC98" s="70" t="n">
        <f aca="false">IF(AQ98="1",BI98,0)</f>
        <v>0</v>
      </c>
      <c r="AD98" s="70" t="n">
        <f aca="false">IF(AQ98="7",BH98,0)</f>
        <v>0</v>
      </c>
      <c r="AE98" s="70" t="n">
        <f aca="false">IF(AQ98="7",BI98,0)</f>
        <v>0</v>
      </c>
      <c r="AF98" s="70" t="n">
        <f aca="false">IF(AQ98="2",BH98,0)</f>
        <v>0</v>
      </c>
      <c r="AG98" s="70" t="n">
        <f aca="false">IF(AQ98="2",BI98,0)</f>
        <v>0</v>
      </c>
      <c r="AH98" s="70" t="n">
        <f aca="false">IF(AQ98="0",BJ98,0)</f>
        <v>0</v>
      </c>
      <c r="AI98" s="55"/>
      <c r="AJ98" s="70" t="n">
        <f aca="false">IF(AN98=0,J98,0)</f>
        <v>0</v>
      </c>
      <c r="AK98" s="70" t="n">
        <f aca="false">IF(AN98=12,J98,0)</f>
        <v>0</v>
      </c>
      <c r="AL98" s="70" t="n">
        <f aca="false">IF(AN98=21,J98,0)</f>
        <v>0</v>
      </c>
      <c r="AN98" s="70" t="n">
        <v>21</v>
      </c>
      <c r="AO98" s="70" t="n">
        <f aca="false">G98*1</f>
        <v>0</v>
      </c>
      <c r="AP98" s="70" t="n">
        <f aca="false">G98*(1-1)</f>
        <v>0</v>
      </c>
      <c r="AQ98" s="72" t="s">
        <v>95</v>
      </c>
      <c r="AV98" s="70" t="n">
        <f aca="false">AW98+AX98</f>
        <v>0</v>
      </c>
      <c r="AW98" s="70" t="n">
        <f aca="false">F98*AO98</f>
        <v>0</v>
      </c>
      <c r="AX98" s="70" t="n">
        <f aca="false">F98*AP98</f>
        <v>0</v>
      </c>
      <c r="AY98" s="72" t="s">
        <v>327</v>
      </c>
      <c r="AZ98" s="72" t="s">
        <v>328</v>
      </c>
      <c r="BA98" s="55" t="s">
        <v>102</v>
      </c>
      <c r="BC98" s="70" t="n">
        <f aca="false">AW98+AX98</f>
        <v>0</v>
      </c>
      <c r="BD98" s="70" t="n">
        <f aca="false">G98/(100-BE98)*100</f>
        <v>0</v>
      </c>
      <c r="BE98" s="70" t="n">
        <v>0</v>
      </c>
      <c r="BF98" s="70" t="n">
        <f aca="false">98</f>
        <v>98</v>
      </c>
      <c r="BH98" s="70" t="n">
        <f aca="false">F98*AO98</f>
        <v>0</v>
      </c>
      <c r="BI98" s="70" t="n">
        <f aca="false">F98*AP98</f>
        <v>0</v>
      </c>
      <c r="BJ98" s="70" t="n">
        <f aca="false">F98*G98</f>
        <v>0</v>
      </c>
      <c r="BK98" s="70"/>
      <c r="BL98" s="70"/>
      <c r="BW98" s="70" t="n">
        <v>21</v>
      </c>
    </row>
    <row r="99" customFormat="false" ht="13.5" hidden="false" customHeight="true" outlineLevel="0" collapsed="false">
      <c r="A99" s="69" t="s">
        <v>344</v>
      </c>
      <c r="B99" s="10" t="s">
        <v>345</v>
      </c>
      <c r="C99" s="8" t="s">
        <v>346</v>
      </c>
      <c r="D99" s="8"/>
      <c r="E99" s="10" t="s">
        <v>326</v>
      </c>
      <c r="F99" s="70" t="n">
        <v>1</v>
      </c>
      <c r="G99" s="70" t="n">
        <v>0</v>
      </c>
      <c r="H99" s="70" t="n">
        <f aca="false">F99*AO99</f>
        <v>0</v>
      </c>
      <c r="I99" s="70" t="n">
        <f aca="false">F99*AP99</f>
        <v>0</v>
      </c>
      <c r="J99" s="70" t="n">
        <f aca="false">F99*G99</f>
        <v>0</v>
      </c>
      <c r="K99" s="71"/>
      <c r="Z99" s="70" t="n">
        <f aca="false">IF(AQ99="5",BJ99,0)</f>
        <v>0</v>
      </c>
      <c r="AB99" s="70" t="n">
        <f aca="false">IF(AQ99="1",BH99,0)</f>
        <v>0</v>
      </c>
      <c r="AC99" s="70" t="n">
        <f aca="false">IF(AQ99="1",BI99,0)</f>
        <v>0</v>
      </c>
      <c r="AD99" s="70" t="n">
        <f aca="false">IF(AQ99="7",BH99,0)</f>
        <v>0</v>
      </c>
      <c r="AE99" s="70" t="n">
        <f aca="false">IF(AQ99="7",BI99,0)</f>
        <v>0</v>
      </c>
      <c r="AF99" s="70" t="n">
        <f aca="false">IF(AQ99="2",BH99,0)</f>
        <v>0</v>
      </c>
      <c r="AG99" s="70" t="n">
        <f aca="false">IF(AQ99="2",BI99,0)</f>
        <v>0</v>
      </c>
      <c r="AH99" s="70" t="n">
        <f aca="false">IF(AQ99="0",BJ99,0)</f>
        <v>0</v>
      </c>
      <c r="AI99" s="55"/>
      <c r="AJ99" s="70" t="n">
        <f aca="false">IF(AN99=0,J99,0)</f>
        <v>0</v>
      </c>
      <c r="AK99" s="70" t="n">
        <f aca="false">IF(AN99=12,J99,0)</f>
        <v>0</v>
      </c>
      <c r="AL99" s="70" t="n">
        <f aca="false">IF(AN99=21,J99,0)</f>
        <v>0</v>
      </c>
      <c r="AN99" s="70" t="n">
        <v>21</v>
      </c>
      <c r="AO99" s="70" t="n">
        <f aca="false">G99*1</f>
        <v>0</v>
      </c>
      <c r="AP99" s="70" t="n">
        <f aca="false">G99*(1-1)</f>
        <v>0</v>
      </c>
      <c r="AQ99" s="72" t="s">
        <v>95</v>
      </c>
      <c r="AV99" s="70" t="n">
        <f aca="false">AW99+AX99</f>
        <v>0</v>
      </c>
      <c r="AW99" s="70" t="n">
        <f aca="false">F99*AO99</f>
        <v>0</v>
      </c>
      <c r="AX99" s="70" t="n">
        <f aca="false">F99*AP99</f>
        <v>0</v>
      </c>
      <c r="AY99" s="72" t="s">
        <v>327</v>
      </c>
      <c r="AZ99" s="72" t="s">
        <v>328</v>
      </c>
      <c r="BA99" s="55" t="s">
        <v>102</v>
      </c>
      <c r="BC99" s="70" t="n">
        <f aca="false">AW99+AX99</f>
        <v>0</v>
      </c>
      <c r="BD99" s="70" t="n">
        <f aca="false">G99/(100-BE99)*100</f>
        <v>0</v>
      </c>
      <c r="BE99" s="70" t="n">
        <v>0</v>
      </c>
      <c r="BF99" s="70" t="n">
        <f aca="false">99</f>
        <v>99</v>
      </c>
      <c r="BH99" s="70" t="n">
        <f aca="false">F99*AO99</f>
        <v>0</v>
      </c>
      <c r="BI99" s="70" t="n">
        <f aca="false">F99*AP99</f>
        <v>0</v>
      </c>
      <c r="BJ99" s="70" t="n">
        <f aca="false">F99*G99</f>
        <v>0</v>
      </c>
      <c r="BK99" s="70"/>
      <c r="BL99" s="70"/>
      <c r="BW99" s="70" t="n">
        <v>21</v>
      </c>
    </row>
    <row r="100" customFormat="false" ht="13.5" hidden="false" customHeight="true" outlineLevel="0" collapsed="false">
      <c r="A100" s="69" t="s">
        <v>347</v>
      </c>
      <c r="B100" s="10" t="s">
        <v>348</v>
      </c>
      <c r="C100" s="8" t="s">
        <v>349</v>
      </c>
      <c r="D100" s="8"/>
      <c r="E100" s="10" t="s">
        <v>326</v>
      </c>
      <c r="F100" s="70" t="n">
        <v>4</v>
      </c>
      <c r="G100" s="70" t="n">
        <v>0</v>
      </c>
      <c r="H100" s="70" t="n">
        <f aca="false">F100*AO100</f>
        <v>0</v>
      </c>
      <c r="I100" s="70" t="n">
        <f aca="false">F100*AP100</f>
        <v>0</v>
      </c>
      <c r="J100" s="70" t="n">
        <f aca="false">F100*G100</f>
        <v>0</v>
      </c>
      <c r="K100" s="71"/>
      <c r="Z100" s="70" t="n">
        <f aca="false">IF(AQ100="5",BJ100,0)</f>
        <v>0</v>
      </c>
      <c r="AB100" s="70" t="n">
        <f aca="false">IF(AQ100="1",BH100,0)</f>
        <v>0</v>
      </c>
      <c r="AC100" s="70" t="n">
        <f aca="false">IF(AQ100="1",BI100,0)</f>
        <v>0</v>
      </c>
      <c r="AD100" s="70" t="n">
        <f aca="false">IF(AQ100="7",BH100,0)</f>
        <v>0</v>
      </c>
      <c r="AE100" s="70" t="n">
        <f aca="false">IF(AQ100="7",BI100,0)</f>
        <v>0</v>
      </c>
      <c r="AF100" s="70" t="n">
        <f aca="false">IF(AQ100="2",BH100,0)</f>
        <v>0</v>
      </c>
      <c r="AG100" s="70" t="n">
        <f aca="false">IF(AQ100="2",BI100,0)</f>
        <v>0</v>
      </c>
      <c r="AH100" s="70" t="n">
        <f aca="false">IF(AQ100="0",BJ100,0)</f>
        <v>0</v>
      </c>
      <c r="AI100" s="55"/>
      <c r="AJ100" s="70" t="n">
        <f aca="false">IF(AN100=0,J100,0)</f>
        <v>0</v>
      </c>
      <c r="AK100" s="70" t="n">
        <f aca="false">IF(AN100=12,J100,0)</f>
        <v>0</v>
      </c>
      <c r="AL100" s="70" t="n">
        <f aca="false">IF(AN100=21,J100,0)</f>
        <v>0</v>
      </c>
      <c r="AN100" s="70" t="n">
        <v>21</v>
      </c>
      <c r="AO100" s="70" t="n">
        <f aca="false">G100*1</f>
        <v>0</v>
      </c>
      <c r="AP100" s="70" t="n">
        <f aca="false">G100*(1-1)</f>
        <v>0</v>
      </c>
      <c r="AQ100" s="72" t="s">
        <v>95</v>
      </c>
      <c r="AV100" s="70" t="n">
        <f aca="false">AW100+AX100</f>
        <v>0</v>
      </c>
      <c r="AW100" s="70" t="n">
        <f aca="false">F100*AO100</f>
        <v>0</v>
      </c>
      <c r="AX100" s="70" t="n">
        <f aca="false">F100*AP100</f>
        <v>0</v>
      </c>
      <c r="AY100" s="72" t="s">
        <v>327</v>
      </c>
      <c r="AZ100" s="72" t="s">
        <v>328</v>
      </c>
      <c r="BA100" s="55" t="s">
        <v>102</v>
      </c>
      <c r="BC100" s="70" t="n">
        <f aca="false">AW100+AX100</f>
        <v>0</v>
      </c>
      <c r="BD100" s="70" t="n">
        <f aca="false">G100/(100-BE100)*100</f>
        <v>0</v>
      </c>
      <c r="BE100" s="70" t="n">
        <v>0</v>
      </c>
      <c r="BF100" s="70" t="n">
        <f aca="false">100</f>
        <v>100</v>
      </c>
      <c r="BH100" s="70" t="n">
        <f aca="false">F100*AO100</f>
        <v>0</v>
      </c>
      <c r="BI100" s="70" t="n">
        <f aca="false">F100*AP100</f>
        <v>0</v>
      </c>
      <c r="BJ100" s="70" t="n">
        <f aca="false">F100*G100</f>
        <v>0</v>
      </c>
      <c r="BK100" s="70"/>
      <c r="BL100" s="70"/>
      <c r="BW100" s="70" t="n">
        <v>21</v>
      </c>
    </row>
    <row r="101" customFormat="false" ht="13.5" hidden="false" customHeight="true" outlineLevel="0" collapsed="false">
      <c r="A101" s="69" t="s">
        <v>350</v>
      </c>
      <c r="B101" s="10" t="s">
        <v>351</v>
      </c>
      <c r="C101" s="8" t="s">
        <v>352</v>
      </c>
      <c r="D101" s="8"/>
      <c r="E101" s="10" t="s">
        <v>326</v>
      </c>
      <c r="F101" s="70" t="n">
        <v>6</v>
      </c>
      <c r="G101" s="70" t="n">
        <v>0</v>
      </c>
      <c r="H101" s="70" t="n">
        <f aca="false">F101*AO101</f>
        <v>0</v>
      </c>
      <c r="I101" s="70" t="n">
        <f aca="false">F101*AP101</f>
        <v>0</v>
      </c>
      <c r="J101" s="70" t="n">
        <f aca="false">F101*G101</f>
        <v>0</v>
      </c>
      <c r="K101" s="71"/>
      <c r="Z101" s="70" t="n">
        <f aca="false">IF(AQ101="5",BJ101,0)</f>
        <v>0</v>
      </c>
      <c r="AB101" s="70" t="n">
        <f aca="false">IF(AQ101="1",BH101,0)</f>
        <v>0</v>
      </c>
      <c r="AC101" s="70" t="n">
        <f aca="false">IF(AQ101="1",BI101,0)</f>
        <v>0</v>
      </c>
      <c r="AD101" s="70" t="n">
        <f aca="false">IF(AQ101="7",BH101,0)</f>
        <v>0</v>
      </c>
      <c r="AE101" s="70" t="n">
        <f aca="false">IF(AQ101="7",BI101,0)</f>
        <v>0</v>
      </c>
      <c r="AF101" s="70" t="n">
        <f aca="false">IF(AQ101="2",BH101,0)</f>
        <v>0</v>
      </c>
      <c r="AG101" s="70" t="n">
        <f aca="false">IF(AQ101="2",BI101,0)</f>
        <v>0</v>
      </c>
      <c r="AH101" s="70" t="n">
        <f aca="false">IF(AQ101="0",BJ101,0)</f>
        <v>0</v>
      </c>
      <c r="AI101" s="55"/>
      <c r="AJ101" s="70" t="n">
        <f aca="false">IF(AN101=0,J101,0)</f>
        <v>0</v>
      </c>
      <c r="AK101" s="70" t="n">
        <f aca="false">IF(AN101=12,J101,0)</f>
        <v>0</v>
      </c>
      <c r="AL101" s="70" t="n">
        <f aca="false">IF(AN101=21,J101,0)</f>
        <v>0</v>
      </c>
      <c r="AN101" s="70" t="n">
        <v>21</v>
      </c>
      <c r="AO101" s="70" t="n">
        <f aca="false">G101*1</f>
        <v>0</v>
      </c>
      <c r="AP101" s="70" t="n">
        <f aca="false">G101*(1-1)</f>
        <v>0</v>
      </c>
      <c r="AQ101" s="72" t="s">
        <v>95</v>
      </c>
      <c r="AV101" s="70" t="n">
        <f aca="false">AW101+AX101</f>
        <v>0</v>
      </c>
      <c r="AW101" s="70" t="n">
        <f aca="false">F101*AO101</f>
        <v>0</v>
      </c>
      <c r="AX101" s="70" t="n">
        <f aca="false">F101*AP101</f>
        <v>0</v>
      </c>
      <c r="AY101" s="72" t="s">
        <v>327</v>
      </c>
      <c r="AZ101" s="72" t="s">
        <v>328</v>
      </c>
      <c r="BA101" s="55" t="s">
        <v>102</v>
      </c>
      <c r="BC101" s="70" t="n">
        <f aca="false">AW101+AX101</f>
        <v>0</v>
      </c>
      <c r="BD101" s="70" t="n">
        <f aca="false">G101/(100-BE101)*100</f>
        <v>0</v>
      </c>
      <c r="BE101" s="70" t="n">
        <v>0</v>
      </c>
      <c r="BF101" s="70" t="n">
        <f aca="false">101</f>
        <v>101</v>
      </c>
      <c r="BH101" s="70" t="n">
        <f aca="false">F101*AO101</f>
        <v>0</v>
      </c>
      <c r="BI101" s="70" t="n">
        <f aca="false">F101*AP101</f>
        <v>0</v>
      </c>
      <c r="BJ101" s="70" t="n">
        <f aca="false">F101*G101</f>
        <v>0</v>
      </c>
      <c r="BK101" s="70"/>
      <c r="BL101" s="70"/>
      <c r="BW101" s="70" t="n">
        <v>21</v>
      </c>
    </row>
    <row r="102" customFormat="false" ht="13.5" hidden="false" customHeight="true" outlineLevel="0" collapsed="false">
      <c r="A102" s="69" t="s">
        <v>353</v>
      </c>
      <c r="B102" s="10" t="s">
        <v>354</v>
      </c>
      <c r="C102" s="8" t="s">
        <v>355</v>
      </c>
      <c r="D102" s="8"/>
      <c r="E102" s="10" t="s">
        <v>326</v>
      </c>
      <c r="F102" s="70" t="n">
        <v>8</v>
      </c>
      <c r="G102" s="70" t="n">
        <v>0</v>
      </c>
      <c r="H102" s="70" t="n">
        <f aca="false">F102*AO102</f>
        <v>0</v>
      </c>
      <c r="I102" s="70" t="n">
        <f aca="false">F102*AP102</f>
        <v>0</v>
      </c>
      <c r="J102" s="70" t="n">
        <f aca="false">F102*G102</f>
        <v>0</v>
      </c>
      <c r="K102" s="71"/>
      <c r="Z102" s="70" t="n">
        <f aca="false">IF(AQ102="5",BJ102,0)</f>
        <v>0</v>
      </c>
      <c r="AB102" s="70" t="n">
        <f aca="false">IF(AQ102="1",BH102,0)</f>
        <v>0</v>
      </c>
      <c r="AC102" s="70" t="n">
        <f aca="false">IF(AQ102="1",BI102,0)</f>
        <v>0</v>
      </c>
      <c r="AD102" s="70" t="n">
        <f aca="false">IF(AQ102="7",BH102,0)</f>
        <v>0</v>
      </c>
      <c r="AE102" s="70" t="n">
        <f aca="false">IF(AQ102="7",BI102,0)</f>
        <v>0</v>
      </c>
      <c r="AF102" s="70" t="n">
        <f aca="false">IF(AQ102="2",BH102,0)</f>
        <v>0</v>
      </c>
      <c r="AG102" s="70" t="n">
        <f aca="false">IF(AQ102="2",BI102,0)</f>
        <v>0</v>
      </c>
      <c r="AH102" s="70" t="n">
        <f aca="false">IF(AQ102="0",BJ102,0)</f>
        <v>0</v>
      </c>
      <c r="AI102" s="55"/>
      <c r="AJ102" s="70" t="n">
        <f aca="false">IF(AN102=0,J102,0)</f>
        <v>0</v>
      </c>
      <c r="AK102" s="70" t="n">
        <f aca="false">IF(AN102=12,J102,0)</f>
        <v>0</v>
      </c>
      <c r="AL102" s="70" t="n">
        <f aca="false">IF(AN102=21,J102,0)</f>
        <v>0</v>
      </c>
      <c r="AN102" s="70" t="n">
        <v>21</v>
      </c>
      <c r="AO102" s="70" t="n">
        <f aca="false">G102*1</f>
        <v>0</v>
      </c>
      <c r="AP102" s="70" t="n">
        <f aca="false">G102*(1-1)</f>
        <v>0</v>
      </c>
      <c r="AQ102" s="72" t="s">
        <v>95</v>
      </c>
      <c r="AV102" s="70" t="n">
        <f aca="false">AW102+AX102</f>
        <v>0</v>
      </c>
      <c r="AW102" s="70" t="n">
        <f aca="false">F102*AO102</f>
        <v>0</v>
      </c>
      <c r="AX102" s="70" t="n">
        <f aca="false">F102*AP102</f>
        <v>0</v>
      </c>
      <c r="AY102" s="72" t="s">
        <v>327</v>
      </c>
      <c r="AZ102" s="72" t="s">
        <v>328</v>
      </c>
      <c r="BA102" s="55" t="s">
        <v>102</v>
      </c>
      <c r="BC102" s="70" t="n">
        <f aca="false">AW102+AX102</f>
        <v>0</v>
      </c>
      <c r="BD102" s="70" t="n">
        <f aca="false">G102/(100-BE102)*100</f>
        <v>0</v>
      </c>
      <c r="BE102" s="70" t="n">
        <v>0</v>
      </c>
      <c r="BF102" s="70" t="n">
        <f aca="false">102</f>
        <v>102</v>
      </c>
      <c r="BH102" s="70" t="n">
        <f aca="false">F102*AO102</f>
        <v>0</v>
      </c>
      <c r="BI102" s="70" t="n">
        <f aca="false">F102*AP102</f>
        <v>0</v>
      </c>
      <c r="BJ102" s="70" t="n">
        <f aca="false">F102*G102</f>
        <v>0</v>
      </c>
      <c r="BK102" s="70"/>
      <c r="BL102" s="70"/>
      <c r="BW102" s="70" t="n">
        <v>21</v>
      </c>
    </row>
    <row r="103" customFormat="false" ht="13.5" hidden="false" customHeight="true" outlineLevel="0" collapsed="false">
      <c r="A103" s="69" t="s">
        <v>356</v>
      </c>
      <c r="B103" s="10" t="s">
        <v>357</v>
      </c>
      <c r="C103" s="8" t="s">
        <v>358</v>
      </c>
      <c r="D103" s="8"/>
      <c r="E103" s="10" t="s">
        <v>326</v>
      </c>
      <c r="F103" s="70" t="n">
        <v>1</v>
      </c>
      <c r="G103" s="70" t="n">
        <v>0</v>
      </c>
      <c r="H103" s="70" t="n">
        <f aca="false">F103*AO103</f>
        <v>0</v>
      </c>
      <c r="I103" s="70" t="n">
        <f aca="false">F103*AP103</f>
        <v>0</v>
      </c>
      <c r="J103" s="70" t="n">
        <f aca="false">F103*G103</f>
        <v>0</v>
      </c>
      <c r="K103" s="71"/>
      <c r="Z103" s="70" t="n">
        <f aca="false">IF(AQ103="5",BJ103,0)</f>
        <v>0</v>
      </c>
      <c r="AB103" s="70" t="n">
        <f aca="false">IF(AQ103="1",BH103,0)</f>
        <v>0</v>
      </c>
      <c r="AC103" s="70" t="n">
        <f aca="false">IF(AQ103="1",BI103,0)</f>
        <v>0</v>
      </c>
      <c r="AD103" s="70" t="n">
        <f aca="false">IF(AQ103="7",BH103,0)</f>
        <v>0</v>
      </c>
      <c r="AE103" s="70" t="n">
        <f aca="false">IF(AQ103="7",BI103,0)</f>
        <v>0</v>
      </c>
      <c r="AF103" s="70" t="n">
        <f aca="false">IF(AQ103="2",BH103,0)</f>
        <v>0</v>
      </c>
      <c r="AG103" s="70" t="n">
        <f aca="false">IF(AQ103="2",BI103,0)</f>
        <v>0</v>
      </c>
      <c r="AH103" s="70" t="n">
        <f aca="false">IF(AQ103="0",BJ103,0)</f>
        <v>0</v>
      </c>
      <c r="AI103" s="55"/>
      <c r="AJ103" s="70" t="n">
        <f aca="false">IF(AN103=0,J103,0)</f>
        <v>0</v>
      </c>
      <c r="AK103" s="70" t="n">
        <f aca="false">IF(AN103=12,J103,0)</f>
        <v>0</v>
      </c>
      <c r="AL103" s="70" t="n">
        <f aca="false">IF(AN103=21,J103,0)</f>
        <v>0</v>
      </c>
      <c r="AN103" s="70" t="n">
        <v>21</v>
      </c>
      <c r="AO103" s="70" t="n">
        <f aca="false">G103*1</f>
        <v>0</v>
      </c>
      <c r="AP103" s="70" t="n">
        <f aca="false">G103*(1-1)</f>
        <v>0</v>
      </c>
      <c r="AQ103" s="72" t="s">
        <v>95</v>
      </c>
      <c r="AV103" s="70" t="n">
        <f aca="false">AW103+AX103</f>
        <v>0</v>
      </c>
      <c r="AW103" s="70" t="n">
        <f aca="false">F103*AO103</f>
        <v>0</v>
      </c>
      <c r="AX103" s="70" t="n">
        <f aca="false">F103*AP103</f>
        <v>0</v>
      </c>
      <c r="AY103" s="72" t="s">
        <v>327</v>
      </c>
      <c r="AZ103" s="72" t="s">
        <v>328</v>
      </c>
      <c r="BA103" s="55" t="s">
        <v>102</v>
      </c>
      <c r="BC103" s="70" t="n">
        <f aca="false">AW103+AX103</f>
        <v>0</v>
      </c>
      <c r="BD103" s="70" t="n">
        <f aca="false">G103/(100-BE103)*100</f>
        <v>0</v>
      </c>
      <c r="BE103" s="70" t="n">
        <v>0</v>
      </c>
      <c r="BF103" s="70" t="n">
        <f aca="false">103</f>
        <v>103</v>
      </c>
      <c r="BH103" s="70" t="n">
        <f aca="false">F103*AO103</f>
        <v>0</v>
      </c>
      <c r="BI103" s="70" t="n">
        <f aca="false">F103*AP103</f>
        <v>0</v>
      </c>
      <c r="BJ103" s="70" t="n">
        <f aca="false">F103*G103</f>
        <v>0</v>
      </c>
      <c r="BK103" s="70"/>
      <c r="BL103" s="70"/>
      <c r="BW103" s="70" t="n">
        <v>21</v>
      </c>
    </row>
    <row r="104" customFormat="false" ht="13.5" hidden="false" customHeight="true" outlineLevel="0" collapsed="false">
      <c r="A104" s="69" t="s">
        <v>359</v>
      </c>
      <c r="B104" s="10" t="s">
        <v>360</v>
      </c>
      <c r="C104" s="8" t="s">
        <v>361</v>
      </c>
      <c r="D104" s="8"/>
      <c r="E104" s="10" t="s">
        <v>326</v>
      </c>
      <c r="F104" s="70" t="n">
        <v>1</v>
      </c>
      <c r="G104" s="70" t="n">
        <v>0</v>
      </c>
      <c r="H104" s="70" t="n">
        <f aca="false">F104*AO104</f>
        <v>0</v>
      </c>
      <c r="I104" s="70" t="n">
        <f aca="false">F104*AP104</f>
        <v>0</v>
      </c>
      <c r="J104" s="70" t="n">
        <f aca="false">F104*G104</f>
        <v>0</v>
      </c>
      <c r="K104" s="71"/>
      <c r="Z104" s="70" t="n">
        <f aca="false">IF(AQ104="5",BJ104,0)</f>
        <v>0</v>
      </c>
      <c r="AB104" s="70" t="n">
        <f aca="false">IF(AQ104="1",BH104,0)</f>
        <v>0</v>
      </c>
      <c r="AC104" s="70" t="n">
        <f aca="false">IF(AQ104="1",BI104,0)</f>
        <v>0</v>
      </c>
      <c r="AD104" s="70" t="n">
        <f aca="false">IF(AQ104="7",BH104,0)</f>
        <v>0</v>
      </c>
      <c r="AE104" s="70" t="n">
        <f aca="false">IF(AQ104="7",BI104,0)</f>
        <v>0</v>
      </c>
      <c r="AF104" s="70" t="n">
        <f aca="false">IF(AQ104="2",BH104,0)</f>
        <v>0</v>
      </c>
      <c r="AG104" s="70" t="n">
        <f aca="false">IF(AQ104="2",BI104,0)</f>
        <v>0</v>
      </c>
      <c r="AH104" s="70" t="n">
        <f aca="false">IF(AQ104="0",BJ104,0)</f>
        <v>0</v>
      </c>
      <c r="AI104" s="55"/>
      <c r="AJ104" s="70" t="n">
        <f aca="false">IF(AN104=0,J104,0)</f>
        <v>0</v>
      </c>
      <c r="AK104" s="70" t="n">
        <f aca="false">IF(AN104=12,J104,0)</f>
        <v>0</v>
      </c>
      <c r="AL104" s="70" t="n">
        <f aca="false">IF(AN104=21,J104,0)</f>
        <v>0</v>
      </c>
      <c r="AN104" s="70" t="n">
        <v>21</v>
      </c>
      <c r="AO104" s="70" t="n">
        <f aca="false">G104*1</f>
        <v>0</v>
      </c>
      <c r="AP104" s="70" t="n">
        <f aca="false">G104*(1-1)</f>
        <v>0</v>
      </c>
      <c r="AQ104" s="72" t="s">
        <v>95</v>
      </c>
      <c r="AV104" s="70" t="n">
        <f aca="false">AW104+AX104</f>
        <v>0</v>
      </c>
      <c r="AW104" s="70" t="n">
        <f aca="false">F104*AO104</f>
        <v>0</v>
      </c>
      <c r="AX104" s="70" t="n">
        <f aca="false">F104*AP104</f>
        <v>0</v>
      </c>
      <c r="AY104" s="72" t="s">
        <v>327</v>
      </c>
      <c r="AZ104" s="72" t="s">
        <v>328</v>
      </c>
      <c r="BA104" s="55" t="s">
        <v>102</v>
      </c>
      <c r="BC104" s="70" t="n">
        <f aca="false">AW104+AX104</f>
        <v>0</v>
      </c>
      <c r="BD104" s="70" t="n">
        <f aca="false">G104/(100-BE104)*100</f>
        <v>0</v>
      </c>
      <c r="BE104" s="70" t="n">
        <v>0</v>
      </c>
      <c r="BF104" s="70" t="n">
        <f aca="false">104</f>
        <v>104</v>
      </c>
      <c r="BH104" s="70" t="n">
        <f aca="false">F104*AO104</f>
        <v>0</v>
      </c>
      <c r="BI104" s="70" t="n">
        <f aca="false">F104*AP104</f>
        <v>0</v>
      </c>
      <c r="BJ104" s="70" t="n">
        <f aca="false">F104*G104</f>
        <v>0</v>
      </c>
      <c r="BK104" s="70"/>
      <c r="BL104" s="70"/>
      <c r="BW104" s="70" t="n">
        <v>21</v>
      </c>
    </row>
    <row r="105" customFormat="false" ht="13.5" hidden="false" customHeight="true" outlineLevel="0" collapsed="false">
      <c r="A105" s="69" t="s">
        <v>362</v>
      </c>
      <c r="B105" s="10" t="s">
        <v>363</v>
      </c>
      <c r="C105" s="8" t="s">
        <v>364</v>
      </c>
      <c r="D105" s="8"/>
      <c r="E105" s="10" t="s">
        <v>326</v>
      </c>
      <c r="F105" s="70" t="n">
        <v>3</v>
      </c>
      <c r="G105" s="70" t="n">
        <v>0</v>
      </c>
      <c r="H105" s="70" t="n">
        <f aca="false">F105*AO105</f>
        <v>0</v>
      </c>
      <c r="I105" s="70" t="n">
        <f aca="false">F105*AP105</f>
        <v>0</v>
      </c>
      <c r="J105" s="70" t="n">
        <f aca="false">F105*G105</f>
        <v>0</v>
      </c>
      <c r="K105" s="71"/>
      <c r="Z105" s="70" t="n">
        <f aca="false">IF(AQ105="5",BJ105,0)</f>
        <v>0</v>
      </c>
      <c r="AB105" s="70" t="n">
        <f aca="false">IF(AQ105="1",BH105,0)</f>
        <v>0</v>
      </c>
      <c r="AC105" s="70" t="n">
        <f aca="false">IF(AQ105="1",BI105,0)</f>
        <v>0</v>
      </c>
      <c r="AD105" s="70" t="n">
        <f aca="false">IF(AQ105="7",BH105,0)</f>
        <v>0</v>
      </c>
      <c r="AE105" s="70" t="n">
        <f aca="false">IF(AQ105="7",BI105,0)</f>
        <v>0</v>
      </c>
      <c r="AF105" s="70" t="n">
        <f aca="false">IF(AQ105="2",BH105,0)</f>
        <v>0</v>
      </c>
      <c r="AG105" s="70" t="n">
        <f aca="false">IF(AQ105="2",BI105,0)</f>
        <v>0</v>
      </c>
      <c r="AH105" s="70" t="n">
        <f aca="false">IF(AQ105="0",BJ105,0)</f>
        <v>0</v>
      </c>
      <c r="AI105" s="55"/>
      <c r="AJ105" s="70" t="n">
        <f aca="false">IF(AN105=0,J105,0)</f>
        <v>0</v>
      </c>
      <c r="AK105" s="70" t="n">
        <f aca="false">IF(AN105=12,J105,0)</f>
        <v>0</v>
      </c>
      <c r="AL105" s="70" t="n">
        <f aca="false">IF(AN105=21,J105,0)</f>
        <v>0</v>
      </c>
      <c r="AN105" s="70" t="n">
        <v>21</v>
      </c>
      <c r="AO105" s="70" t="n">
        <f aca="false">G105*1</f>
        <v>0</v>
      </c>
      <c r="AP105" s="70" t="n">
        <f aca="false">G105*(1-1)</f>
        <v>0</v>
      </c>
      <c r="AQ105" s="72" t="s">
        <v>95</v>
      </c>
      <c r="AV105" s="70" t="n">
        <f aca="false">AW105+AX105</f>
        <v>0</v>
      </c>
      <c r="AW105" s="70" t="n">
        <f aca="false">F105*AO105</f>
        <v>0</v>
      </c>
      <c r="AX105" s="70" t="n">
        <f aca="false">F105*AP105</f>
        <v>0</v>
      </c>
      <c r="AY105" s="72" t="s">
        <v>327</v>
      </c>
      <c r="AZ105" s="72" t="s">
        <v>328</v>
      </c>
      <c r="BA105" s="55" t="s">
        <v>102</v>
      </c>
      <c r="BC105" s="70" t="n">
        <f aca="false">AW105+AX105</f>
        <v>0</v>
      </c>
      <c r="BD105" s="70" t="n">
        <f aca="false">G105/(100-BE105)*100</f>
        <v>0</v>
      </c>
      <c r="BE105" s="70" t="n">
        <v>0</v>
      </c>
      <c r="BF105" s="70" t="n">
        <f aca="false">105</f>
        <v>105</v>
      </c>
      <c r="BH105" s="70" t="n">
        <f aca="false">F105*AO105</f>
        <v>0</v>
      </c>
      <c r="BI105" s="70" t="n">
        <f aca="false">F105*AP105</f>
        <v>0</v>
      </c>
      <c r="BJ105" s="70" t="n">
        <f aca="false">F105*G105</f>
        <v>0</v>
      </c>
      <c r="BK105" s="70"/>
      <c r="BL105" s="70"/>
      <c r="BW105" s="70" t="n">
        <v>21</v>
      </c>
    </row>
    <row r="106" customFormat="false" ht="13.5" hidden="false" customHeight="true" outlineLevel="0" collapsed="false">
      <c r="A106" s="69" t="s">
        <v>365</v>
      </c>
      <c r="B106" s="10" t="s">
        <v>366</v>
      </c>
      <c r="C106" s="8" t="s">
        <v>367</v>
      </c>
      <c r="D106" s="8"/>
      <c r="E106" s="10" t="s">
        <v>326</v>
      </c>
      <c r="F106" s="70" t="n">
        <v>1</v>
      </c>
      <c r="G106" s="70" t="n">
        <v>0</v>
      </c>
      <c r="H106" s="70" t="n">
        <f aca="false">F106*AO106</f>
        <v>0</v>
      </c>
      <c r="I106" s="70" t="n">
        <f aca="false">F106*AP106</f>
        <v>0</v>
      </c>
      <c r="J106" s="70" t="n">
        <f aca="false">F106*G106</f>
        <v>0</v>
      </c>
      <c r="K106" s="71"/>
      <c r="Z106" s="70" t="n">
        <f aca="false">IF(AQ106="5",BJ106,0)</f>
        <v>0</v>
      </c>
      <c r="AB106" s="70" t="n">
        <f aca="false">IF(AQ106="1",BH106,0)</f>
        <v>0</v>
      </c>
      <c r="AC106" s="70" t="n">
        <f aca="false">IF(AQ106="1",BI106,0)</f>
        <v>0</v>
      </c>
      <c r="AD106" s="70" t="n">
        <f aca="false">IF(AQ106="7",BH106,0)</f>
        <v>0</v>
      </c>
      <c r="AE106" s="70" t="n">
        <f aca="false">IF(AQ106="7",BI106,0)</f>
        <v>0</v>
      </c>
      <c r="AF106" s="70" t="n">
        <f aca="false">IF(AQ106="2",BH106,0)</f>
        <v>0</v>
      </c>
      <c r="AG106" s="70" t="n">
        <f aca="false">IF(AQ106="2",BI106,0)</f>
        <v>0</v>
      </c>
      <c r="AH106" s="70" t="n">
        <f aca="false">IF(AQ106="0",BJ106,0)</f>
        <v>0</v>
      </c>
      <c r="AI106" s="55"/>
      <c r="AJ106" s="70" t="n">
        <f aca="false">IF(AN106=0,J106,0)</f>
        <v>0</v>
      </c>
      <c r="AK106" s="70" t="n">
        <f aca="false">IF(AN106=12,J106,0)</f>
        <v>0</v>
      </c>
      <c r="AL106" s="70" t="n">
        <f aca="false">IF(AN106=21,J106,0)</f>
        <v>0</v>
      </c>
      <c r="AN106" s="70" t="n">
        <v>21</v>
      </c>
      <c r="AO106" s="70" t="n">
        <f aca="false">G106*1</f>
        <v>0</v>
      </c>
      <c r="AP106" s="70" t="n">
        <f aca="false">G106*(1-1)</f>
        <v>0</v>
      </c>
      <c r="AQ106" s="72" t="s">
        <v>95</v>
      </c>
      <c r="AV106" s="70" t="n">
        <f aca="false">AW106+AX106</f>
        <v>0</v>
      </c>
      <c r="AW106" s="70" t="n">
        <f aca="false">F106*AO106</f>
        <v>0</v>
      </c>
      <c r="AX106" s="70" t="n">
        <f aca="false">F106*AP106</f>
        <v>0</v>
      </c>
      <c r="AY106" s="72" t="s">
        <v>327</v>
      </c>
      <c r="AZ106" s="72" t="s">
        <v>328</v>
      </c>
      <c r="BA106" s="55" t="s">
        <v>102</v>
      </c>
      <c r="BC106" s="70" t="n">
        <f aca="false">AW106+AX106</f>
        <v>0</v>
      </c>
      <c r="BD106" s="70" t="n">
        <f aca="false">G106/(100-BE106)*100</f>
        <v>0</v>
      </c>
      <c r="BE106" s="70" t="n">
        <v>0</v>
      </c>
      <c r="BF106" s="70" t="n">
        <f aca="false">106</f>
        <v>106</v>
      </c>
      <c r="BH106" s="70" t="n">
        <f aca="false">F106*AO106</f>
        <v>0</v>
      </c>
      <c r="BI106" s="70" t="n">
        <f aca="false">F106*AP106</f>
        <v>0</v>
      </c>
      <c r="BJ106" s="70" t="n">
        <f aca="false">F106*G106</f>
        <v>0</v>
      </c>
      <c r="BK106" s="70"/>
      <c r="BL106" s="70"/>
      <c r="BW106" s="70" t="n">
        <v>21</v>
      </c>
    </row>
    <row r="107" customFormat="false" ht="13.5" hidden="false" customHeight="true" outlineLevel="0" collapsed="false">
      <c r="A107" s="69" t="s">
        <v>368</v>
      </c>
      <c r="B107" s="10" t="s">
        <v>369</v>
      </c>
      <c r="C107" s="8" t="s">
        <v>370</v>
      </c>
      <c r="D107" s="8"/>
      <c r="E107" s="10" t="s">
        <v>326</v>
      </c>
      <c r="F107" s="70" t="n">
        <v>2</v>
      </c>
      <c r="G107" s="70" t="n">
        <v>0</v>
      </c>
      <c r="H107" s="70" t="n">
        <f aca="false">F107*AO107</f>
        <v>0</v>
      </c>
      <c r="I107" s="70" t="n">
        <f aca="false">F107*AP107</f>
        <v>0</v>
      </c>
      <c r="J107" s="70" t="n">
        <f aca="false">F107*G107</f>
        <v>0</v>
      </c>
      <c r="K107" s="71"/>
      <c r="Z107" s="70" t="n">
        <f aca="false">IF(AQ107="5",BJ107,0)</f>
        <v>0</v>
      </c>
      <c r="AB107" s="70" t="n">
        <f aca="false">IF(AQ107="1",BH107,0)</f>
        <v>0</v>
      </c>
      <c r="AC107" s="70" t="n">
        <f aca="false">IF(AQ107="1",BI107,0)</f>
        <v>0</v>
      </c>
      <c r="AD107" s="70" t="n">
        <f aca="false">IF(AQ107="7",BH107,0)</f>
        <v>0</v>
      </c>
      <c r="AE107" s="70" t="n">
        <f aca="false">IF(AQ107="7",BI107,0)</f>
        <v>0</v>
      </c>
      <c r="AF107" s="70" t="n">
        <f aca="false">IF(AQ107="2",BH107,0)</f>
        <v>0</v>
      </c>
      <c r="AG107" s="70" t="n">
        <f aca="false">IF(AQ107="2",BI107,0)</f>
        <v>0</v>
      </c>
      <c r="AH107" s="70" t="n">
        <f aca="false">IF(AQ107="0",BJ107,0)</f>
        <v>0</v>
      </c>
      <c r="AI107" s="55"/>
      <c r="AJ107" s="70" t="n">
        <f aca="false">IF(AN107=0,J107,0)</f>
        <v>0</v>
      </c>
      <c r="AK107" s="70" t="n">
        <f aca="false">IF(AN107=12,J107,0)</f>
        <v>0</v>
      </c>
      <c r="AL107" s="70" t="n">
        <f aca="false">IF(AN107=21,J107,0)</f>
        <v>0</v>
      </c>
      <c r="AN107" s="70" t="n">
        <v>21</v>
      </c>
      <c r="AO107" s="70" t="n">
        <f aca="false">G107*1</f>
        <v>0</v>
      </c>
      <c r="AP107" s="70" t="n">
        <f aca="false">G107*(1-1)</f>
        <v>0</v>
      </c>
      <c r="AQ107" s="72" t="s">
        <v>95</v>
      </c>
      <c r="AV107" s="70" t="n">
        <f aca="false">AW107+AX107</f>
        <v>0</v>
      </c>
      <c r="AW107" s="70" t="n">
        <f aca="false">F107*AO107</f>
        <v>0</v>
      </c>
      <c r="AX107" s="70" t="n">
        <f aca="false">F107*AP107</f>
        <v>0</v>
      </c>
      <c r="AY107" s="72" t="s">
        <v>327</v>
      </c>
      <c r="AZ107" s="72" t="s">
        <v>328</v>
      </c>
      <c r="BA107" s="55" t="s">
        <v>102</v>
      </c>
      <c r="BC107" s="70" t="n">
        <f aca="false">AW107+AX107</f>
        <v>0</v>
      </c>
      <c r="BD107" s="70" t="n">
        <f aca="false">G107/(100-BE107)*100</f>
        <v>0</v>
      </c>
      <c r="BE107" s="70" t="n">
        <v>0</v>
      </c>
      <c r="BF107" s="70" t="n">
        <f aca="false">107</f>
        <v>107</v>
      </c>
      <c r="BH107" s="70" t="n">
        <f aca="false">F107*AO107</f>
        <v>0</v>
      </c>
      <c r="BI107" s="70" t="n">
        <f aca="false">F107*AP107</f>
        <v>0</v>
      </c>
      <c r="BJ107" s="70" t="n">
        <f aca="false">F107*G107</f>
        <v>0</v>
      </c>
      <c r="BK107" s="70"/>
      <c r="BL107" s="70"/>
      <c r="BW107" s="70" t="n">
        <v>21</v>
      </c>
    </row>
    <row r="108" customFormat="false" ht="13.5" hidden="false" customHeight="true" outlineLevel="0" collapsed="false">
      <c r="A108" s="69" t="s">
        <v>371</v>
      </c>
      <c r="B108" s="10" t="s">
        <v>372</v>
      </c>
      <c r="C108" s="8" t="s">
        <v>373</v>
      </c>
      <c r="D108" s="8"/>
      <c r="E108" s="10" t="s">
        <v>326</v>
      </c>
      <c r="F108" s="70" t="n">
        <v>1</v>
      </c>
      <c r="G108" s="70" t="n">
        <v>0</v>
      </c>
      <c r="H108" s="70" t="n">
        <f aca="false">F108*AO108</f>
        <v>0</v>
      </c>
      <c r="I108" s="70" t="n">
        <f aca="false">F108*AP108</f>
        <v>0</v>
      </c>
      <c r="J108" s="70" t="n">
        <f aca="false">F108*G108</f>
        <v>0</v>
      </c>
      <c r="K108" s="71"/>
      <c r="Z108" s="70" t="n">
        <f aca="false">IF(AQ108="5",BJ108,0)</f>
        <v>0</v>
      </c>
      <c r="AB108" s="70" t="n">
        <f aca="false">IF(AQ108="1",BH108,0)</f>
        <v>0</v>
      </c>
      <c r="AC108" s="70" t="n">
        <f aca="false">IF(AQ108="1",BI108,0)</f>
        <v>0</v>
      </c>
      <c r="AD108" s="70" t="n">
        <f aca="false">IF(AQ108="7",BH108,0)</f>
        <v>0</v>
      </c>
      <c r="AE108" s="70" t="n">
        <f aca="false">IF(AQ108="7",BI108,0)</f>
        <v>0</v>
      </c>
      <c r="AF108" s="70" t="n">
        <f aca="false">IF(AQ108="2",BH108,0)</f>
        <v>0</v>
      </c>
      <c r="AG108" s="70" t="n">
        <f aca="false">IF(AQ108="2",BI108,0)</f>
        <v>0</v>
      </c>
      <c r="AH108" s="70" t="n">
        <f aca="false">IF(AQ108="0",BJ108,0)</f>
        <v>0</v>
      </c>
      <c r="AI108" s="55"/>
      <c r="AJ108" s="70" t="n">
        <f aca="false">IF(AN108=0,J108,0)</f>
        <v>0</v>
      </c>
      <c r="AK108" s="70" t="n">
        <f aca="false">IF(AN108=12,J108,0)</f>
        <v>0</v>
      </c>
      <c r="AL108" s="70" t="n">
        <f aca="false">IF(AN108=21,J108,0)</f>
        <v>0</v>
      </c>
      <c r="AN108" s="70" t="n">
        <v>21</v>
      </c>
      <c r="AO108" s="70" t="n">
        <f aca="false">G108*1</f>
        <v>0</v>
      </c>
      <c r="AP108" s="70" t="n">
        <f aca="false">G108*(1-1)</f>
        <v>0</v>
      </c>
      <c r="AQ108" s="72" t="s">
        <v>95</v>
      </c>
      <c r="AV108" s="70" t="n">
        <f aca="false">AW108+AX108</f>
        <v>0</v>
      </c>
      <c r="AW108" s="70" t="n">
        <f aca="false">F108*AO108</f>
        <v>0</v>
      </c>
      <c r="AX108" s="70" t="n">
        <f aca="false">F108*AP108</f>
        <v>0</v>
      </c>
      <c r="AY108" s="72" t="s">
        <v>327</v>
      </c>
      <c r="AZ108" s="72" t="s">
        <v>328</v>
      </c>
      <c r="BA108" s="55" t="s">
        <v>102</v>
      </c>
      <c r="BC108" s="70" t="n">
        <f aca="false">AW108+AX108</f>
        <v>0</v>
      </c>
      <c r="BD108" s="70" t="n">
        <f aca="false">G108/(100-BE108)*100</f>
        <v>0</v>
      </c>
      <c r="BE108" s="70" t="n">
        <v>0</v>
      </c>
      <c r="BF108" s="70" t="n">
        <f aca="false">108</f>
        <v>108</v>
      </c>
      <c r="BH108" s="70" t="n">
        <f aca="false">F108*AO108</f>
        <v>0</v>
      </c>
      <c r="BI108" s="70" t="n">
        <f aca="false">F108*AP108</f>
        <v>0</v>
      </c>
      <c r="BJ108" s="70" t="n">
        <f aca="false">F108*G108</f>
        <v>0</v>
      </c>
      <c r="BK108" s="70"/>
      <c r="BL108" s="70"/>
      <c r="BW108" s="70" t="n">
        <v>21</v>
      </c>
    </row>
    <row r="109" customFormat="false" ht="13.5" hidden="false" customHeight="true" outlineLevel="0" collapsed="false">
      <c r="A109" s="69" t="s">
        <v>374</v>
      </c>
      <c r="B109" s="10" t="s">
        <v>375</v>
      </c>
      <c r="C109" s="8" t="s">
        <v>376</v>
      </c>
      <c r="D109" s="8"/>
      <c r="E109" s="10" t="s">
        <v>326</v>
      </c>
      <c r="F109" s="70" t="n">
        <v>9</v>
      </c>
      <c r="G109" s="70" t="n">
        <v>0</v>
      </c>
      <c r="H109" s="70" t="n">
        <f aca="false">F109*AO109</f>
        <v>0</v>
      </c>
      <c r="I109" s="70" t="n">
        <f aca="false">F109*AP109</f>
        <v>0</v>
      </c>
      <c r="J109" s="70" t="n">
        <f aca="false">F109*G109</f>
        <v>0</v>
      </c>
      <c r="K109" s="71"/>
      <c r="Z109" s="70" t="n">
        <f aca="false">IF(AQ109="5",BJ109,0)</f>
        <v>0</v>
      </c>
      <c r="AB109" s="70" t="n">
        <f aca="false">IF(AQ109="1",BH109,0)</f>
        <v>0</v>
      </c>
      <c r="AC109" s="70" t="n">
        <f aca="false">IF(AQ109="1",BI109,0)</f>
        <v>0</v>
      </c>
      <c r="AD109" s="70" t="n">
        <f aca="false">IF(AQ109="7",BH109,0)</f>
        <v>0</v>
      </c>
      <c r="AE109" s="70" t="n">
        <f aca="false">IF(AQ109="7",BI109,0)</f>
        <v>0</v>
      </c>
      <c r="AF109" s="70" t="n">
        <f aca="false">IF(AQ109="2",BH109,0)</f>
        <v>0</v>
      </c>
      <c r="AG109" s="70" t="n">
        <f aca="false">IF(AQ109="2",BI109,0)</f>
        <v>0</v>
      </c>
      <c r="AH109" s="70" t="n">
        <f aca="false">IF(AQ109="0",BJ109,0)</f>
        <v>0</v>
      </c>
      <c r="AI109" s="55"/>
      <c r="AJ109" s="70" t="n">
        <f aca="false">IF(AN109=0,J109,0)</f>
        <v>0</v>
      </c>
      <c r="AK109" s="70" t="n">
        <f aca="false">IF(AN109=12,J109,0)</f>
        <v>0</v>
      </c>
      <c r="AL109" s="70" t="n">
        <f aca="false">IF(AN109=21,J109,0)</f>
        <v>0</v>
      </c>
      <c r="AN109" s="70" t="n">
        <v>21</v>
      </c>
      <c r="AO109" s="70" t="n">
        <f aca="false">G109*1</f>
        <v>0</v>
      </c>
      <c r="AP109" s="70" t="n">
        <f aca="false">G109*(1-1)</f>
        <v>0</v>
      </c>
      <c r="AQ109" s="72" t="s">
        <v>95</v>
      </c>
      <c r="AV109" s="70" t="n">
        <f aca="false">AW109+AX109</f>
        <v>0</v>
      </c>
      <c r="AW109" s="70" t="n">
        <f aca="false">F109*AO109</f>
        <v>0</v>
      </c>
      <c r="AX109" s="70" t="n">
        <f aca="false">F109*AP109</f>
        <v>0</v>
      </c>
      <c r="AY109" s="72" t="s">
        <v>327</v>
      </c>
      <c r="AZ109" s="72" t="s">
        <v>328</v>
      </c>
      <c r="BA109" s="55" t="s">
        <v>102</v>
      </c>
      <c r="BC109" s="70" t="n">
        <f aca="false">AW109+AX109</f>
        <v>0</v>
      </c>
      <c r="BD109" s="70" t="n">
        <f aca="false">G109/(100-BE109)*100</f>
        <v>0</v>
      </c>
      <c r="BE109" s="70" t="n">
        <v>0</v>
      </c>
      <c r="BF109" s="70" t="n">
        <f aca="false">109</f>
        <v>109</v>
      </c>
      <c r="BH109" s="70" t="n">
        <f aca="false">F109*AO109</f>
        <v>0</v>
      </c>
      <c r="BI109" s="70" t="n">
        <f aca="false">F109*AP109</f>
        <v>0</v>
      </c>
      <c r="BJ109" s="70" t="n">
        <f aca="false">F109*G109</f>
        <v>0</v>
      </c>
      <c r="BK109" s="70"/>
      <c r="BL109" s="70"/>
      <c r="BW109" s="70" t="n">
        <v>21</v>
      </c>
    </row>
    <row r="110" customFormat="false" ht="27" hidden="false" customHeight="true" outlineLevel="0" collapsed="false">
      <c r="A110" s="69" t="s">
        <v>377</v>
      </c>
      <c r="B110" s="10" t="s">
        <v>378</v>
      </c>
      <c r="C110" s="8" t="s">
        <v>379</v>
      </c>
      <c r="D110" s="8"/>
      <c r="E110" s="10" t="s">
        <v>326</v>
      </c>
      <c r="F110" s="70" t="n">
        <v>6</v>
      </c>
      <c r="G110" s="70" t="n">
        <v>0</v>
      </c>
      <c r="H110" s="70" t="n">
        <f aca="false">F110*AO110</f>
        <v>0</v>
      </c>
      <c r="I110" s="70" t="n">
        <f aca="false">F110*AP110</f>
        <v>0</v>
      </c>
      <c r="J110" s="70" t="n">
        <f aca="false">F110*G110</f>
        <v>0</v>
      </c>
      <c r="K110" s="71"/>
      <c r="Z110" s="70" t="n">
        <f aca="false">IF(AQ110="5",BJ110,0)</f>
        <v>0</v>
      </c>
      <c r="AB110" s="70" t="n">
        <f aca="false">IF(AQ110="1",BH110,0)</f>
        <v>0</v>
      </c>
      <c r="AC110" s="70" t="n">
        <f aca="false">IF(AQ110="1",BI110,0)</f>
        <v>0</v>
      </c>
      <c r="AD110" s="70" t="n">
        <f aca="false">IF(AQ110="7",BH110,0)</f>
        <v>0</v>
      </c>
      <c r="AE110" s="70" t="n">
        <f aca="false">IF(AQ110="7",BI110,0)</f>
        <v>0</v>
      </c>
      <c r="AF110" s="70" t="n">
        <f aca="false">IF(AQ110="2",BH110,0)</f>
        <v>0</v>
      </c>
      <c r="AG110" s="70" t="n">
        <f aca="false">IF(AQ110="2",BI110,0)</f>
        <v>0</v>
      </c>
      <c r="AH110" s="70" t="n">
        <f aca="false">IF(AQ110="0",BJ110,0)</f>
        <v>0</v>
      </c>
      <c r="AI110" s="55"/>
      <c r="AJ110" s="70" t="n">
        <f aca="false">IF(AN110=0,J110,0)</f>
        <v>0</v>
      </c>
      <c r="AK110" s="70" t="n">
        <f aca="false">IF(AN110=12,J110,0)</f>
        <v>0</v>
      </c>
      <c r="AL110" s="70" t="n">
        <f aca="false">IF(AN110=21,J110,0)</f>
        <v>0</v>
      </c>
      <c r="AN110" s="70" t="n">
        <v>21</v>
      </c>
      <c r="AO110" s="70" t="n">
        <f aca="false">G110*1</f>
        <v>0</v>
      </c>
      <c r="AP110" s="70" t="n">
        <f aca="false">G110*(1-1)</f>
        <v>0</v>
      </c>
      <c r="AQ110" s="72" t="s">
        <v>95</v>
      </c>
      <c r="AV110" s="70" t="n">
        <f aca="false">AW110+AX110</f>
        <v>0</v>
      </c>
      <c r="AW110" s="70" t="n">
        <f aca="false">F110*AO110</f>
        <v>0</v>
      </c>
      <c r="AX110" s="70" t="n">
        <f aca="false">F110*AP110</f>
        <v>0</v>
      </c>
      <c r="AY110" s="72" t="s">
        <v>327</v>
      </c>
      <c r="AZ110" s="72" t="s">
        <v>328</v>
      </c>
      <c r="BA110" s="55" t="s">
        <v>102</v>
      </c>
      <c r="BC110" s="70" t="n">
        <f aca="false">AW110+AX110</f>
        <v>0</v>
      </c>
      <c r="BD110" s="70" t="n">
        <f aca="false">G110/(100-BE110)*100</f>
        <v>0</v>
      </c>
      <c r="BE110" s="70" t="n">
        <v>0</v>
      </c>
      <c r="BF110" s="70" t="n">
        <f aca="false">110</f>
        <v>110</v>
      </c>
      <c r="BH110" s="70" t="n">
        <f aca="false">F110*AO110</f>
        <v>0</v>
      </c>
      <c r="BI110" s="70" t="n">
        <f aca="false">F110*AP110</f>
        <v>0</v>
      </c>
      <c r="BJ110" s="70" t="n">
        <f aca="false">F110*G110</f>
        <v>0</v>
      </c>
      <c r="BK110" s="70"/>
      <c r="BL110" s="70"/>
      <c r="BW110" s="70" t="n">
        <v>21</v>
      </c>
    </row>
    <row r="111" customFormat="false" ht="13.5" hidden="false" customHeight="true" outlineLevel="0" collapsed="false">
      <c r="A111" s="73"/>
      <c r="B111" s="74" t="s">
        <v>121</v>
      </c>
      <c r="C111" s="75" t="s">
        <v>380</v>
      </c>
      <c r="D111" s="75"/>
      <c r="E111" s="75"/>
      <c r="F111" s="75"/>
      <c r="G111" s="75"/>
      <c r="H111" s="75"/>
      <c r="I111" s="75"/>
      <c r="J111" s="75"/>
      <c r="K111" s="75"/>
    </row>
    <row r="112" customFormat="false" ht="13.5" hidden="false" customHeight="true" outlineLevel="0" collapsed="false">
      <c r="A112" s="69" t="s">
        <v>381</v>
      </c>
      <c r="B112" s="10" t="s">
        <v>382</v>
      </c>
      <c r="C112" s="8" t="s">
        <v>383</v>
      </c>
      <c r="D112" s="8"/>
      <c r="E112" s="10" t="s">
        <v>326</v>
      </c>
      <c r="F112" s="70" t="n">
        <v>1</v>
      </c>
      <c r="G112" s="70" t="n">
        <v>0</v>
      </c>
      <c r="H112" s="70" t="n">
        <f aca="false">F112*AO112</f>
        <v>0</v>
      </c>
      <c r="I112" s="70" t="n">
        <f aca="false">F112*AP112</f>
        <v>0</v>
      </c>
      <c r="J112" s="70" t="n">
        <f aca="false">F112*G112</f>
        <v>0</v>
      </c>
      <c r="K112" s="71"/>
      <c r="Z112" s="70" t="n">
        <f aca="false">IF(AQ112="5",BJ112,0)</f>
        <v>0</v>
      </c>
      <c r="AB112" s="70" t="n">
        <f aca="false">IF(AQ112="1",BH112,0)</f>
        <v>0</v>
      </c>
      <c r="AC112" s="70" t="n">
        <f aca="false">IF(AQ112="1",BI112,0)</f>
        <v>0</v>
      </c>
      <c r="AD112" s="70" t="n">
        <f aca="false">IF(AQ112="7",BH112,0)</f>
        <v>0</v>
      </c>
      <c r="AE112" s="70" t="n">
        <f aca="false">IF(AQ112="7",BI112,0)</f>
        <v>0</v>
      </c>
      <c r="AF112" s="70" t="n">
        <f aca="false">IF(AQ112="2",BH112,0)</f>
        <v>0</v>
      </c>
      <c r="AG112" s="70" t="n">
        <f aca="false">IF(AQ112="2",BI112,0)</f>
        <v>0</v>
      </c>
      <c r="AH112" s="70" t="n">
        <f aca="false">IF(AQ112="0",BJ112,0)</f>
        <v>0</v>
      </c>
      <c r="AI112" s="55"/>
      <c r="AJ112" s="70" t="n">
        <f aca="false">IF(AN112=0,J112,0)</f>
        <v>0</v>
      </c>
      <c r="AK112" s="70" t="n">
        <f aca="false">IF(AN112=12,J112,0)</f>
        <v>0</v>
      </c>
      <c r="AL112" s="70" t="n">
        <f aca="false">IF(AN112=21,J112,0)</f>
        <v>0</v>
      </c>
      <c r="AN112" s="70" t="n">
        <v>21</v>
      </c>
      <c r="AO112" s="70" t="n">
        <f aca="false">G112*1</f>
        <v>0</v>
      </c>
      <c r="AP112" s="70" t="n">
        <f aca="false">G112*(1-1)</f>
        <v>0</v>
      </c>
      <c r="AQ112" s="72" t="s">
        <v>95</v>
      </c>
      <c r="AV112" s="70" t="n">
        <f aca="false">AW112+AX112</f>
        <v>0</v>
      </c>
      <c r="AW112" s="70" t="n">
        <f aca="false">F112*AO112</f>
        <v>0</v>
      </c>
      <c r="AX112" s="70" t="n">
        <f aca="false">F112*AP112</f>
        <v>0</v>
      </c>
      <c r="AY112" s="72" t="s">
        <v>327</v>
      </c>
      <c r="AZ112" s="72" t="s">
        <v>328</v>
      </c>
      <c r="BA112" s="55" t="s">
        <v>102</v>
      </c>
      <c r="BC112" s="70" t="n">
        <f aca="false">AW112+AX112</f>
        <v>0</v>
      </c>
      <c r="BD112" s="70" t="n">
        <f aca="false">G112/(100-BE112)*100</f>
        <v>0</v>
      </c>
      <c r="BE112" s="70" t="n">
        <v>0</v>
      </c>
      <c r="BF112" s="70" t="n">
        <f aca="false">112</f>
        <v>112</v>
      </c>
      <c r="BH112" s="70" t="n">
        <f aca="false">F112*AO112</f>
        <v>0</v>
      </c>
      <c r="BI112" s="70" t="n">
        <f aca="false">F112*AP112</f>
        <v>0</v>
      </c>
      <c r="BJ112" s="70" t="n">
        <f aca="false">F112*G112</f>
        <v>0</v>
      </c>
      <c r="BK112" s="70"/>
      <c r="BL112" s="70"/>
      <c r="BW112" s="70" t="n">
        <v>21</v>
      </c>
    </row>
    <row r="113" customFormat="false" ht="13.5" hidden="false" customHeight="true" outlineLevel="0" collapsed="false">
      <c r="A113" s="73"/>
      <c r="B113" s="74" t="s">
        <v>121</v>
      </c>
      <c r="C113" s="75" t="s">
        <v>384</v>
      </c>
      <c r="D113" s="75"/>
      <c r="E113" s="75"/>
      <c r="F113" s="75"/>
      <c r="G113" s="75"/>
      <c r="H113" s="75"/>
      <c r="I113" s="75"/>
      <c r="J113" s="75"/>
      <c r="K113" s="75"/>
    </row>
    <row r="114" customFormat="false" ht="13.5" hidden="false" customHeight="true" outlineLevel="0" collapsed="false">
      <c r="A114" s="69" t="s">
        <v>385</v>
      </c>
      <c r="B114" s="10" t="s">
        <v>386</v>
      </c>
      <c r="C114" s="8" t="s">
        <v>387</v>
      </c>
      <c r="D114" s="8"/>
      <c r="E114" s="10" t="s">
        <v>326</v>
      </c>
      <c r="F114" s="70" t="n">
        <v>2</v>
      </c>
      <c r="G114" s="70" t="n">
        <v>0</v>
      </c>
      <c r="H114" s="70" t="n">
        <f aca="false">F114*AO114</f>
        <v>0</v>
      </c>
      <c r="I114" s="70" t="n">
        <f aca="false">F114*AP114</f>
        <v>0</v>
      </c>
      <c r="J114" s="70" t="n">
        <f aca="false">F114*G114</f>
        <v>0</v>
      </c>
      <c r="K114" s="71"/>
      <c r="Z114" s="70" t="n">
        <f aca="false">IF(AQ114="5",BJ114,0)</f>
        <v>0</v>
      </c>
      <c r="AB114" s="70" t="n">
        <f aca="false">IF(AQ114="1",BH114,0)</f>
        <v>0</v>
      </c>
      <c r="AC114" s="70" t="n">
        <f aca="false">IF(AQ114="1",BI114,0)</f>
        <v>0</v>
      </c>
      <c r="AD114" s="70" t="n">
        <f aca="false">IF(AQ114="7",BH114,0)</f>
        <v>0</v>
      </c>
      <c r="AE114" s="70" t="n">
        <f aca="false">IF(AQ114="7",BI114,0)</f>
        <v>0</v>
      </c>
      <c r="AF114" s="70" t="n">
        <f aca="false">IF(AQ114="2",BH114,0)</f>
        <v>0</v>
      </c>
      <c r="AG114" s="70" t="n">
        <f aca="false">IF(AQ114="2",BI114,0)</f>
        <v>0</v>
      </c>
      <c r="AH114" s="70" t="n">
        <f aca="false">IF(AQ114="0",BJ114,0)</f>
        <v>0</v>
      </c>
      <c r="AI114" s="55"/>
      <c r="AJ114" s="70" t="n">
        <f aca="false">IF(AN114=0,J114,0)</f>
        <v>0</v>
      </c>
      <c r="AK114" s="70" t="n">
        <f aca="false">IF(AN114=12,J114,0)</f>
        <v>0</v>
      </c>
      <c r="AL114" s="70" t="n">
        <f aca="false">IF(AN114=21,J114,0)</f>
        <v>0</v>
      </c>
      <c r="AN114" s="70" t="n">
        <v>21</v>
      </c>
      <c r="AO114" s="70" t="n">
        <f aca="false">G114*1</f>
        <v>0</v>
      </c>
      <c r="AP114" s="70" t="n">
        <f aca="false">G114*(1-1)</f>
        <v>0</v>
      </c>
      <c r="AQ114" s="72" t="s">
        <v>95</v>
      </c>
      <c r="AV114" s="70" t="n">
        <f aca="false">AW114+AX114</f>
        <v>0</v>
      </c>
      <c r="AW114" s="70" t="n">
        <f aca="false">F114*AO114</f>
        <v>0</v>
      </c>
      <c r="AX114" s="70" t="n">
        <f aca="false">F114*AP114</f>
        <v>0</v>
      </c>
      <c r="AY114" s="72" t="s">
        <v>327</v>
      </c>
      <c r="AZ114" s="72" t="s">
        <v>328</v>
      </c>
      <c r="BA114" s="55" t="s">
        <v>102</v>
      </c>
      <c r="BC114" s="70" t="n">
        <f aca="false">AW114+AX114</f>
        <v>0</v>
      </c>
      <c r="BD114" s="70" t="n">
        <f aca="false">G114/(100-BE114)*100</f>
        <v>0</v>
      </c>
      <c r="BE114" s="70" t="n">
        <v>0</v>
      </c>
      <c r="BF114" s="70" t="n">
        <f aca="false">114</f>
        <v>114</v>
      </c>
      <c r="BH114" s="70" t="n">
        <f aca="false">F114*AO114</f>
        <v>0</v>
      </c>
      <c r="BI114" s="70" t="n">
        <f aca="false">F114*AP114</f>
        <v>0</v>
      </c>
      <c r="BJ114" s="70" t="n">
        <f aca="false">F114*G114</f>
        <v>0</v>
      </c>
      <c r="BK114" s="70"/>
      <c r="BL114" s="70"/>
      <c r="BW114" s="70" t="n">
        <v>21</v>
      </c>
    </row>
    <row r="115" customFormat="false" ht="13.5" hidden="false" customHeight="true" outlineLevel="0" collapsed="false">
      <c r="A115" s="73"/>
      <c r="B115" s="74" t="s">
        <v>121</v>
      </c>
      <c r="C115" s="75" t="s">
        <v>388</v>
      </c>
      <c r="D115" s="75"/>
      <c r="E115" s="75"/>
      <c r="F115" s="75"/>
      <c r="G115" s="75"/>
      <c r="H115" s="75"/>
      <c r="I115" s="75"/>
      <c r="J115" s="75"/>
      <c r="K115" s="75"/>
    </row>
    <row r="116" customFormat="false" ht="13.5" hidden="false" customHeight="true" outlineLevel="0" collapsed="false">
      <c r="A116" s="69" t="s">
        <v>389</v>
      </c>
      <c r="B116" s="10" t="s">
        <v>390</v>
      </c>
      <c r="C116" s="8" t="s">
        <v>391</v>
      </c>
      <c r="D116" s="8"/>
      <c r="E116" s="10" t="s">
        <v>326</v>
      </c>
      <c r="F116" s="70" t="n">
        <v>5</v>
      </c>
      <c r="G116" s="70" t="n">
        <v>0</v>
      </c>
      <c r="H116" s="70" t="n">
        <f aca="false">F116*AO116</f>
        <v>0</v>
      </c>
      <c r="I116" s="70" t="n">
        <f aca="false">F116*AP116</f>
        <v>0</v>
      </c>
      <c r="J116" s="70" t="n">
        <f aca="false">F116*G116</f>
        <v>0</v>
      </c>
      <c r="K116" s="71"/>
      <c r="Z116" s="70" t="n">
        <f aca="false">IF(AQ116="5",BJ116,0)</f>
        <v>0</v>
      </c>
      <c r="AB116" s="70" t="n">
        <f aca="false">IF(AQ116="1",BH116,0)</f>
        <v>0</v>
      </c>
      <c r="AC116" s="70" t="n">
        <f aca="false">IF(AQ116="1",BI116,0)</f>
        <v>0</v>
      </c>
      <c r="AD116" s="70" t="n">
        <f aca="false">IF(AQ116="7",BH116,0)</f>
        <v>0</v>
      </c>
      <c r="AE116" s="70" t="n">
        <f aca="false">IF(AQ116="7",BI116,0)</f>
        <v>0</v>
      </c>
      <c r="AF116" s="70" t="n">
        <f aca="false">IF(AQ116="2",BH116,0)</f>
        <v>0</v>
      </c>
      <c r="AG116" s="70" t="n">
        <f aca="false">IF(AQ116="2",BI116,0)</f>
        <v>0</v>
      </c>
      <c r="AH116" s="70" t="n">
        <f aca="false">IF(AQ116="0",BJ116,0)</f>
        <v>0</v>
      </c>
      <c r="AI116" s="55"/>
      <c r="AJ116" s="70" t="n">
        <f aca="false">IF(AN116=0,J116,0)</f>
        <v>0</v>
      </c>
      <c r="AK116" s="70" t="n">
        <f aca="false">IF(AN116=12,J116,0)</f>
        <v>0</v>
      </c>
      <c r="AL116" s="70" t="n">
        <f aca="false">IF(AN116=21,J116,0)</f>
        <v>0</v>
      </c>
      <c r="AN116" s="70" t="n">
        <v>21</v>
      </c>
      <c r="AO116" s="70" t="n">
        <f aca="false">G116*1</f>
        <v>0</v>
      </c>
      <c r="AP116" s="70" t="n">
        <f aca="false">G116*(1-1)</f>
        <v>0</v>
      </c>
      <c r="AQ116" s="72" t="s">
        <v>95</v>
      </c>
      <c r="AV116" s="70" t="n">
        <f aca="false">AW116+AX116</f>
        <v>0</v>
      </c>
      <c r="AW116" s="70" t="n">
        <f aca="false">F116*AO116</f>
        <v>0</v>
      </c>
      <c r="AX116" s="70" t="n">
        <f aca="false">F116*AP116</f>
        <v>0</v>
      </c>
      <c r="AY116" s="72" t="s">
        <v>327</v>
      </c>
      <c r="AZ116" s="72" t="s">
        <v>328</v>
      </c>
      <c r="BA116" s="55" t="s">
        <v>102</v>
      </c>
      <c r="BC116" s="70" t="n">
        <f aca="false">AW116+AX116</f>
        <v>0</v>
      </c>
      <c r="BD116" s="70" t="n">
        <f aca="false">G116/(100-BE116)*100</f>
        <v>0</v>
      </c>
      <c r="BE116" s="70" t="n">
        <v>0</v>
      </c>
      <c r="BF116" s="70" t="n">
        <f aca="false">116</f>
        <v>116</v>
      </c>
      <c r="BH116" s="70" t="n">
        <f aca="false">F116*AO116</f>
        <v>0</v>
      </c>
      <c r="BI116" s="70" t="n">
        <f aca="false">F116*AP116</f>
        <v>0</v>
      </c>
      <c r="BJ116" s="70" t="n">
        <f aca="false">F116*G116</f>
        <v>0</v>
      </c>
      <c r="BK116" s="70"/>
      <c r="BL116" s="70"/>
      <c r="BW116" s="70" t="n">
        <v>21</v>
      </c>
    </row>
    <row r="117" customFormat="false" ht="13.5" hidden="false" customHeight="true" outlineLevel="0" collapsed="false">
      <c r="A117" s="69" t="s">
        <v>392</v>
      </c>
      <c r="B117" s="10" t="s">
        <v>393</v>
      </c>
      <c r="C117" s="8" t="s">
        <v>394</v>
      </c>
      <c r="D117" s="8"/>
      <c r="E117" s="10" t="s">
        <v>326</v>
      </c>
      <c r="F117" s="70" t="n">
        <v>1</v>
      </c>
      <c r="G117" s="70" t="n">
        <v>0</v>
      </c>
      <c r="H117" s="70" t="n">
        <f aca="false">F117*AO117</f>
        <v>0</v>
      </c>
      <c r="I117" s="70" t="n">
        <f aca="false">F117*AP117</f>
        <v>0</v>
      </c>
      <c r="J117" s="70" t="n">
        <f aca="false">F117*G117</f>
        <v>0</v>
      </c>
      <c r="K117" s="71"/>
      <c r="Z117" s="70" t="n">
        <f aca="false">IF(AQ117="5",BJ117,0)</f>
        <v>0</v>
      </c>
      <c r="AB117" s="70" t="n">
        <f aca="false">IF(AQ117="1",BH117,0)</f>
        <v>0</v>
      </c>
      <c r="AC117" s="70" t="n">
        <f aca="false">IF(AQ117="1",BI117,0)</f>
        <v>0</v>
      </c>
      <c r="AD117" s="70" t="n">
        <f aca="false">IF(AQ117="7",BH117,0)</f>
        <v>0</v>
      </c>
      <c r="AE117" s="70" t="n">
        <f aca="false">IF(AQ117="7",BI117,0)</f>
        <v>0</v>
      </c>
      <c r="AF117" s="70" t="n">
        <f aca="false">IF(AQ117="2",BH117,0)</f>
        <v>0</v>
      </c>
      <c r="AG117" s="70" t="n">
        <f aca="false">IF(AQ117="2",BI117,0)</f>
        <v>0</v>
      </c>
      <c r="AH117" s="70" t="n">
        <f aca="false">IF(AQ117="0",BJ117,0)</f>
        <v>0</v>
      </c>
      <c r="AI117" s="55"/>
      <c r="AJ117" s="70" t="n">
        <f aca="false">IF(AN117=0,J117,0)</f>
        <v>0</v>
      </c>
      <c r="AK117" s="70" t="n">
        <f aca="false">IF(AN117=12,J117,0)</f>
        <v>0</v>
      </c>
      <c r="AL117" s="70" t="n">
        <f aca="false">IF(AN117=21,J117,0)</f>
        <v>0</v>
      </c>
      <c r="AN117" s="70" t="n">
        <v>21</v>
      </c>
      <c r="AO117" s="70" t="n">
        <f aca="false">G117*1</f>
        <v>0</v>
      </c>
      <c r="AP117" s="70" t="n">
        <f aca="false">G117*(1-1)</f>
        <v>0</v>
      </c>
      <c r="AQ117" s="72" t="s">
        <v>95</v>
      </c>
      <c r="AV117" s="70" t="n">
        <f aca="false">AW117+AX117</f>
        <v>0</v>
      </c>
      <c r="AW117" s="70" t="n">
        <f aca="false">F117*AO117</f>
        <v>0</v>
      </c>
      <c r="AX117" s="70" t="n">
        <f aca="false">F117*AP117</f>
        <v>0</v>
      </c>
      <c r="AY117" s="72" t="s">
        <v>327</v>
      </c>
      <c r="AZ117" s="72" t="s">
        <v>328</v>
      </c>
      <c r="BA117" s="55" t="s">
        <v>102</v>
      </c>
      <c r="BC117" s="70" t="n">
        <f aca="false">AW117+AX117</f>
        <v>0</v>
      </c>
      <c r="BD117" s="70" t="n">
        <f aca="false">G117/(100-BE117)*100</f>
        <v>0</v>
      </c>
      <c r="BE117" s="70" t="n">
        <v>0</v>
      </c>
      <c r="BF117" s="70" t="n">
        <f aca="false">117</f>
        <v>117</v>
      </c>
      <c r="BH117" s="70" t="n">
        <f aca="false">F117*AO117</f>
        <v>0</v>
      </c>
      <c r="BI117" s="70" t="n">
        <f aca="false">F117*AP117</f>
        <v>0</v>
      </c>
      <c r="BJ117" s="70" t="n">
        <f aca="false">F117*G117</f>
        <v>0</v>
      </c>
      <c r="BK117" s="70"/>
      <c r="BL117" s="70"/>
      <c r="BW117" s="70" t="n">
        <v>21</v>
      </c>
    </row>
    <row r="118" customFormat="false" ht="27" hidden="false" customHeight="true" outlineLevel="0" collapsed="false">
      <c r="A118" s="69" t="s">
        <v>395</v>
      </c>
      <c r="B118" s="10" t="s">
        <v>396</v>
      </c>
      <c r="C118" s="8" t="s">
        <v>397</v>
      </c>
      <c r="D118" s="8"/>
      <c r="E118" s="10" t="s">
        <v>326</v>
      </c>
      <c r="F118" s="70" t="n">
        <v>4</v>
      </c>
      <c r="G118" s="70" t="n">
        <v>0</v>
      </c>
      <c r="H118" s="70" t="n">
        <f aca="false">F118*AO118</f>
        <v>0</v>
      </c>
      <c r="I118" s="70" t="n">
        <f aca="false">F118*AP118</f>
        <v>0</v>
      </c>
      <c r="J118" s="70" t="n">
        <f aca="false">F118*G118</f>
        <v>0</v>
      </c>
      <c r="K118" s="71"/>
      <c r="Z118" s="70" t="n">
        <f aca="false">IF(AQ118="5",BJ118,0)</f>
        <v>0</v>
      </c>
      <c r="AB118" s="70" t="n">
        <f aca="false">IF(AQ118="1",BH118,0)</f>
        <v>0</v>
      </c>
      <c r="AC118" s="70" t="n">
        <f aca="false">IF(AQ118="1",BI118,0)</f>
        <v>0</v>
      </c>
      <c r="AD118" s="70" t="n">
        <f aca="false">IF(AQ118="7",BH118,0)</f>
        <v>0</v>
      </c>
      <c r="AE118" s="70" t="n">
        <f aca="false">IF(AQ118="7",BI118,0)</f>
        <v>0</v>
      </c>
      <c r="AF118" s="70" t="n">
        <f aca="false">IF(AQ118="2",BH118,0)</f>
        <v>0</v>
      </c>
      <c r="AG118" s="70" t="n">
        <f aca="false">IF(AQ118="2",BI118,0)</f>
        <v>0</v>
      </c>
      <c r="AH118" s="70" t="n">
        <f aca="false">IF(AQ118="0",BJ118,0)</f>
        <v>0</v>
      </c>
      <c r="AI118" s="55"/>
      <c r="AJ118" s="70" t="n">
        <f aca="false">IF(AN118=0,J118,0)</f>
        <v>0</v>
      </c>
      <c r="AK118" s="70" t="n">
        <f aca="false">IF(AN118=12,J118,0)</f>
        <v>0</v>
      </c>
      <c r="AL118" s="70" t="n">
        <f aca="false">IF(AN118=21,J118,0)</f>
        <v>0</v>
      </c>
      <c r="AN118" s="70" t="n">
        <v>21</v>
      </c>
      <c r="AO118" s="70" t="n">
        <f aca="false">G118*1</f>
        <v>0</v>
      </c>
      <c r="AP118" s="70" t="n">
        <f aca="false">G118*(1-1)</f>
        <v>0</v>
      </c>
      <c r="AQ118" s="72" t="s">
        <v>95</v>
      </c>
      <c r="AV118" s="70" t="n">
        <f aca="false">AW118+AX118</f>
        <v>0</v>
      </c>
      <c r="AW118" s="70" t="n">
        <f aca="false">F118*AO118</f>
        <v>0</v>
      </c>
      <c r="AX118" s="70" t="n">
        <f aca="false">F118*AP118</f>
        <v>0</v>
      </c>
      <c r="AY118" s="72" t="s">
        <v>327</v>
      </c>
      <c r="AZ118" s="72" t="s">
        <v>328</v>
      </c>
      <c r="BA118" s="55" t="s">
        <v>102</v>
      </c>
      <c r="BC118" s="70" t="n">
        <f aca="false">AW118+AX118</f>
        <v>0</v>
      </c>
      <c r="BD118" s="70" t="n">
        <f aca="false">G118/(100-BE118)*100</f>
        <v>0</v>
      </c>
      <c r="BE118" s="70" t="n">
        <v>0</v>
      </c>
      <c r="BF118" s="70" t="n">
        <f aca="false">118</f>
        <v>118</v>
      </c>
      <c r="BH118" s="70" t="n">
        <f aca="false">F118*AO118</f>
        <v>0</v>
      </c>
      <c r="BI118" s="70" t="n">
        <f aca="false">F118*AP118</f>
        <v>0</v>
      </c>
      <c r="BJ118" s="70" t="n">
        <f aca="false">F118*G118</f>
        <v>0</v>
      </c>
      <c r="BK118" s="70"/>
      <c r="BL118" s="70"/>
      <c r="BW118" s="70" t="n">
        <v>21</v>
      </c>
    </row>
    <row r="119" customFormat="false" ht="13.5" hidden="false" customHeight="true" outlineLevel="0" collapsed="false">
      <c r="A119" s="69" t="s">
        <v>398</v>
      </c>
      <c r="B119" s="10" t="s">
        <v>399</v>
      </c>
      <c r="C119" s="8" t="s">
        <v>400</v>
      </c>
      <c r="D119" s="8"/>
      <c r="E119" s="10" t="s">
        <v>326</v>
      </c>
      <c r="F119" s="70" t="n">
        <v>31</v>
      </c>
      <c r="G119" s="70" t="n">
        <v>0</v>
      </c>
      <c r="H119" s="70" t="n">
        <f aca="false">F119*AO119</f>
        <v>0</v>
      </c>
      <c r="I119" s="70" t="n">
        <f aca="false">F119*AP119</f>
        <v>0</v>
      </c>
      <c r="J119" s="70" t="n">
        <f aca="false">F119*G119</f>
        <v>0</v>
      </c>
      <c r="K119" s="71"/>
      <c r="Z119" s="70" t="n">
        <f aca="false">IF(AQ119="5",BJ119,0)</f>
        <v>0</v>
      </c>
      <c r="AB119" s="70" t="n">
        <f aca="false">IF(AQ119="1",BH119,0)</f>
        <v>0</v>
      </c>
      <c r="AC119" s="70" t="n">
        <f aca="false">IF(AQ119="1",BI119,0)</f>
        <v>0</v>
      </c>
      <c r="AD119" s="70" t="n">
        <f aca="false">IF(AQ119="7",BH119,0)</f>
        <v>0</v>
      </c>
      <c r="AE119" s="70" t="n">
        <f aca="false">IF(AQ119="7",BI119,0)</f>
        <v>0</v>
      </c>
      <c r="AF119" s="70" t="n">
        <f aca="false">IF(AQ119="2",BH119,0)</f>
        <v>0</v>
      </c>
      <c r="AG119" s="70" t="n">
        <f aca="false">IF(AQ119="2",BI119,0)</f>
        <v>0</v>
      </c>
      <c r="AH119" s="70" t="n">
        <f aca="false">IF(AQ119="0",BJ119,0)</f>
        <v>0</v>
      </c>
      <c r="AI119" s="55"/>
      <c r="AJ119" s="70" t="n">
        <f aca="false">IF(AN119=0,J119,0)</f>
        <v>0</v>
      </c>
      <c r="AK119" s="70" t="n">
        <f aca="false">IF(AN119=12,J119,0)</f>
        <v>0</v>
      </c>
      <c r="AL119" s="70" t="n">
        <f aca="false">IF(AN119=21,J119,0)</f>
        <v>0</v>
      </c>
      <c r="AN119" s="70" t="n">
        <v>21</v>
      </c>
      <c r="AO119" s="70" t="n">
        <f aca="false">G119*1</f>
        <v>0</v>
      </c>
      <c r="AP119" s="70" t="n">
        <f aca="false">G119*(1-1)</f>
        <v>0</v>
      </c>
      <c r="AQ119" s="72" t="s">
        <v>95</v>
      </c>
      <c r="AV119" s="70" t="n">
        <f aca="false">AW119+AX119</f>
        <v>0</v>
      </c>
      <c r="AW119" s="70" t="n">
        <f aca="false">F119*AO119</f>
        <v>0</v>
      </c>
      <c r="AX119" s="70" t="n">
        <f aca="false">F119*AP119</f>
        <v>0</v>
      </c>
      <c r="AY119" s="72" t="s">
        <v>327</v>
      </c>
      <c r="AZ119" s="72" t="s">
        <v>328</v>
      </c>
      <c r="BA119" s="55" t="s">
        <v>102</v>
      </c>
      <c r="BC119" s="70" t="n">
        <f aca="false">AW119+AX119</f>
        <v>0</v>
      </c>
      <c r="BD119" s="70" t="n">
        <f aca="false">G119/(100-BE119)*100</f>
        <v>0</v>
      </c>
      <c r="BE119" s="70" t="n">
        <v>0</v>
      </c>
      <c r="BF119" s="70" t="n">
        <f aca="false">119</f>
        <v>119</v>
      </c>
      <c r="BH119" s="70" t="n">
        <f aca="false">F119*AO119</f>
        <v>0</v>
      </c>
      <c r="BI119" s="70" t="n">
        <f aca="false">F119*AP119</f>
        <v>0</v>
      </c>
      <c r="BJ119" s="70" t="n">
        <f aca="false">F119*G119</f>
        <v>0</v>
      </c>
      <c r="BK119" s="70"/>
      <c r="BL119" s="70"/>
      <c r="BW119" s="70" t="n">
        <v>21</v>
      </c>
    </row>
    <row r="120" customFormat="false" ht="13.5" hidden="false" customHeight="true" outlineLevel="0" collapsed="false">
      <c r="A120" s="73"/>
      <c r="B120" s="74" t="s">
        <v>121</v>
      </c>
      <c r="C120" s="75" t="s">
        <v>401</v>
      </c>
      <c r="D120" s="75"/>
      <c r="E120" s="75"/>
      <c r="F120" s="75"/>
      <c r="G120" s="75"/>
      <c r="H120" s="75"/>
      <c r="I120" s="75"/>
      <c r="J120" s="75"/>
      <c r="K120" s="75"/>
    </row>
    <row r="121" customFormat="false" ht="13.5" hidden="false" customHeight="true" outlineLevel="0" collapsed="false">
      <c r="A121" s="69" t="s">
        <v>402</v>
      </c>
      <c r="B121" s="10" t="s">
        <v>403</v>
      </c>
      <c r="C121" s="8" t="s">
        <v>404</v>
      </c>
      <c r="D121" s="8"/>
      <c r="E121" s="10" t="s">
        <v>326</v>
      </c>
      <c r="F121" s="70" t="n">
        <v>15</v>
      </c>
      <c r="G121" s="70" t="n">
        <v>0</v>
      </c>
      <c r="H121" s="70" t="n">
        <f aca="false">F121*AO121</f>
        <v>0</v>
      </c>
      <c r="I121" s="70" t="n">
        <f aca="false">F121*AP121</f>
        <v>0</v>
      </c>
      <c r="J121" s="70" t="n">
        <f aca="false">F121*G121</f>
        <v>0</v>
      </c>
      <c r="K121" s="71"/>
      <c r="Z121" s="70" t="n">
        <f aca="false">IF(AQ121="5",BJ121,0)</f>
        <v>0</v>
      </c>
      <c r="AB121" s="70" t="n">
        <f aca="false">IF(AQ121="1",BH121,0)</f>
        <v>0</v>
      </c>
      <c r="AC121" s="70" t="n">
        <f aca="false">IF(AQ121="1",BI121,0)</f>
        <v>0</v>
      </c>
      <c r="AD121" s="70" t="n">
        <f aca="false">IF(AQ121="7",BH121,0)</f>
        <v>0</v>
      </c>
      <c r="AE121" s="70" t="n">
        <f aca="false">IF(AQ121="7",BI121,0)</f>
        <v>0</v>
      </c>
      <c r="AF121" s="70" t="n">
        <f aca="false">IF(AQ121="2",BH121,0)</f>
        <v>0</v>
      </c>
      <c r="AG121" s="70" t="n">
        <f aca="false">IF(AQ121="2",BI121,0)</f>
        <v>0</v>
      </c>
      <c r="AH121" s="70" t="n">
        <f aca="false">IF(AQ121="0",BJ121,0)</f>
        <v>0</v>
      </c>
      <c r="AI121" s="55"/>
      <c r="AJ121" s="70" t="n">
        <f aca="false">IF(AN121=0,J121,0)</f>
        <v>0</v>
      </c>
      <c r="AK121" s="70" t="n">
        <f aca="false">IF(AN121=12,J121,0)</f>
        <v>0</v>
      </c>
      <c r="AL121" s="70" t="n">
        <f aca="false">IF(AN121=21,J121,0)</f>
        <v>0</v>
      </c>
      <c r="AN121" s="70" t="n">
        <v>21</v>
      </c>
      <c r="AO121" s="70" t="n">
        <f aca="false">G121*1</f>
        <v>0</v>
      </c>
      <c r="AP121" s="70" t="n">
        <f aca="false">G121*(1-1)</f>
        <v>0</v>
      </c>
      <c r="AQ121" s="72" t="s">
        <v>95</v>
      </c>
      <c r="AV121" s="70" t="n">
        <f aca="false">AW121+AX121</f>
        <v>0</v>
      </c>
      <c r="AW121" s="70" t="n">
        <f aca="false">F121*AO121</f>
        <v>0</v>
      </c>
      <c r="AX121" s="70" t="n">
        <f aca="false">F121*AP121</f>
        <v>0</v>
      </c>
      <c r="AY121" s="72" t="s">
        <v>327</v>
      </c>
      <c r="AZ121" s="72" t="s">
        <v>328</v>
      </c>
      <c r="BA121" s="55" t="s">
        <v>102</v>
      </c>
      <c r="BC121" s="70" t="n">
        <f aca="false">AW121+AX121</f>
        <v>0</v>
      </c>
      <c r="BD121" s="70" t="n">
        <f aca="false">G121/(100-BE121)*100</f>
        <v>0</v>
      </c>
      <c r="BE121" s="70" t="n">
        <v>0</v>
      </c>
      <c r="BF121" s="70" t="n">
        <f aca="false">121</f>
        <v>121</v>
      </c>
      <c r="BH121" s="70" t="n">
        <f aca="false">F121*AO121</f>
        <v>0</v>
      </c>
      <c r="BI121" s="70" t="n">
        <f aca="false">F121*AP121</f>
        <v>0</v>
      </c>
      <c r="BJ121" s="70" t="n">
        <f aca="false">F121*G121</f>
        <v>0</v>
      </c>
      <c r="BK121" s="70"/>
      <c r="BL121" s="70"/>
      <c r="BW121" s="70" t="n">
        <v>21</v>
      </c>
    </row>
    <row r="122" customFormat="false" ht="13.5" hidden="false" customHeight="true" outlineLevel="0" collapsed="false">
      <c r="A122" s="73"/>
      <c r="B122" s="74" t="s">
        <v>121</v>
      </c>
      <c r="C122" s="75" t="s">
        <v>401</v>
      </c>
      <c r="D122" s="75"/>
      <c r="E122" s="75"/>
      <c r="F122" s="75"/>
      <c r="G122" s="75"/>
      <c r="H122" s="75"/>
      <c r="I122" s="75"/>
      <c r="J122" s="75"/>
      <c r="K122" s="75"/>
    </row>
    <row r="123" customFormat="false" ht="13.5" hidden="false" customHeight="true" outlineLevel="0" collapsed="false">
      <c r="A123" s="69" t="s">
        <v>405</v>
      </c>
      <c r="B123" s="10" t="s">
        <v>406</v>
      </c>
      <c r="C123" s="8" t="s">
        <v>407</v>
      </c>
      <c r="D123" s="8"/>
      <c r="E123" s="10" t="s">
        <v>326</v>
      </c>
      <c r="F123" s="70" t="n">
        <v>13</v>
      </c>
      <c r="G123" s="70" t="n">
        <v>0</v>
      </c>
      <c r="H123" s="70" t="n">
        <f aca="false">F123*AO123</f>
        <v>0</v>
      </c>
      <c r="I123" s="70" t="n">
        <f aca="false">F123*AP123</f>
        <v>0</v>
      </c>
      <c r="J123" s="70" t="n">
        <f aca="false">F123*G123</f>
        <v>0</v>
      </c>
      <c r="K123" s="71"/>
      <c r="Z123" s="70" t="n">
        <f aca="false">IF(AQ123="5",BJ123,0)</f>
        <v>0</v>
      </c>
      <c r="AB123" s="70" t="n">
        <f aca="false">IF(AQ123="1",BH123,0)</f>
        <v>0</v>
      </c>
      <c r="AC123" s="70" t="n">
        <f aca="false">IF(AQ123="1",BI123,0)</f>
        <v>0</v>
      </c>
      <c r="AD123" s="70" t="n">
        <f aca="false">IF(AQ123="7",BH123,0)</f>
        <v>0</v>
      </c>
      <c r="AE123" s="70" t="n">
        <f aca="false">IF(AQ123="7",BI123,0)</f>
        <v>0</v>
      </c>
      <c r="AF123" s="70" t="n">
        <f aca="false">IF(AQ123="2",BH123,0)</f>
        <v>0</v>
      </c>
      <c r="AG123" s="70" t="n">
        <f aca="false">IF(AQ123="2",BI123,0)</f>
        <v>0</v>
      </c>
      <c r="AH123" s="70" t="n">
        <f aca="false">IF(AQ123="0",BJ123,0)</f>
        <v>0</v>
      </c>
      <c r="AI123" s="55"/>
      <c r="AJ123" s="70" t="n">
        <f aca="false">IF(AN123=0,J123,0)</f>
        <v>0</v>
      </c>
      <c r="AK123" s="70" t="n">
        <f aca="false">IF(AN123=12,J123,0)</f>
        <v>0</v>
      </c>
      <c r="AL123" s="70" t="n">
        <f aca="false">IF(AN123=21,J123,0)</f>
        <v>0</v>
      </c>
      <c r="AN123" s="70" t="n">
        <v>21</v>
      </c>
      <c r="AO123" s="70" t="n">
        <f aca="false">G123*1</f>
        <v>0</v>
      </c>
      <c r="AP123" s="70" t="n">
        <f aca="false">G123*(1-1)</f>
        <v>0</v>
      </c>
      <c r="AQ123" s="72" t="s">
        <v>95</v>
      </c>
      <c r="AV123" s="70" t="n">
        <f aca="false">AW123+AX123</f>
        <v>0</v>
      </c>
      <c r="AW123" s="70" t="n">
        <f aca="false">F123*AO123</f>
        <v>0</v>
      </c>
      <c r="AX123" s="70" t="n">
        <f aca="false">F123*AP123</f>
        <v>0</v>
      </c>
      <c r="AY123" s="72" t="s">
        <v>327</v>
      </c>
      <c r="AZ123" s="72" t="s">
        <v>328</v>
      </c>
      <c r="BA123" s="55" t="s">
        <v>102</v>
      </c>
      <c r="BC123" s="70" t="n">
        <f aca="false">AW123+AX123</f>
        <v>0</v>
      </c>
      <c r="BD123" s="70" t="n">
        <f aca="false">G123/(100-BE123)*100</f>
        <v>0</v>
      </c>
      <c r="BE123" s="70" t="n">
        <v>0</v>
      </c>
      <c r="BF123" s="70" t="n">
        <f aca="false">123</f>
        <v>123</v>
      </c>
      <c r="BH123" s="70" t="n">
        <f aca="false">F123*AO123</f>
        <v>0</v>
      </c>
      <c r="BI123" s="70" t="n">
        <f aca="false">F123*AP123</f>
        <v>0</v>
      </c>
      <c r="BJ123" s="70" t="n">
        <f aca="false">F123*G123</f>
        <v>0</v>
      </c>
      <c r="BK123" s="70"/>
      <c r="BL123" s="70"/>
      <c r="BW123" s="70" t="n">
        <v>21</v>
      </c>
    </row>
    <row r="124" customFormat="false" ht="13.5" hidden="false" customHeight="true" outlineLevel="0" collapsed="false">
      <c r="A124" s="73"/>
      <c r="B124" s="74" t="s">
        <v>121</v>
      </c>
      <c r="C124" s="75" t="s">
        <v>401</v>
      </c>
      <c r="D124" s="75"/>
      <c r="E124" s="75"/>
      <c r="F124" s="75"/>
      <c r="G124" s="75"/>
      <c r="H124" s="75"/>
      <c r="I124" s="75"/>
      <c r="J124" s="75"/>
      <c r="K124" s="75"/>
    </row>
    <row r="125" customFormat="false" ht="13.5" hidden="false" customHeight="true" outlineLevel="0" collapsed="false">
      <c r="A125" s="69" t="s">
        <v>408</v>
      </c>
      <c r="B125" s="10" t="s">
        <v>409</v>
      </c>
      <c r="C125" s="8" t="s">
        <v>410</v>
      </c>
      <c r="D125" s="8"/>
      <c r="E125" s="10" t="s">
        <v>326</v>
      </c>
      <c r="F125" s="70" t="n">
        <v>1</v>
      </c>
      <c r="G125" s="70" t="n">
        <v>0</v>
      </c>
      <c r="H125" s="70" t="n">
        <f aca="false">F125*AO125</f>
        <v>0</v>
      </c>
      <c r="I125" s="70" t="n">
        <f aca="false">F125*AP125</f>
        <v>0</v>
      </c>
      <c r="J125" s="70" t="n">
        <f aca="false">F125*G125</f>
        <v>0</v>
      </c>
      <c r="K125" s="71"/>
      <c r="Z125" s="70" t="n">
        <f aca="false">IF(AQ125="5",BJ125,0)</f>
        <v>0</v>
      </c>
      <c r="AB125" s="70" t="n">
        <f aca="false">IF(AQ125="1",BH125,0)</f>
        <v>0</v>
      </c>
      <c r="AC125" s="70" t="n">
        <f aca="false">IF(AQ125="1",BI125,0)</f>
        <v>0</v>
      </c>
      <c r="AD125" s="70" t="n">
        <f aca="false">IF(AQ125="7",BH125,0)</f>
        <v>0</v>
      </c>
      <c r="AE125" s="70" t="n">
        <f aca="false">IF(AQ125="7",BI125,0)</f>
        <v>0</v>
      </c>
      <c r="AF125" s="70" t="n">
        <f aca="false">IF(AQ125="2",BH125,0)</f>
        <v>0</v>
      </c>
      <c r="AG125" s="70" t="n">
        <f aca="false">IF(AQ125="2",BI125,0)</f>
        <v>0</v>
      </c>
      <c r="AH125" s="70" t="n">
        <f aca="false">IF(AQ125="0",BJ125,0)</f>
        <v>0</v>
      </c>
      <c r="AI125" s="55"/>
      <c r="AJ125" s="70" t="n">
        <f aca="false">IF(AN125=0,J125,0)</f>
        <v>0</v>
      </c>
      <c r="AK125" s="70" t="n">
        <f aca="false">IF(AN125=12,J125,0)</f>
        <v>0</v>
      </c>
      <c r="AL125" s="70" t="n">
        <f aca="false">IF(AN125=21,J125,0)</f>
        <v>0</v>
      </c>
      <c r="AN125" s="70" t="n">
        <v>21</v>
      </c>
      <c r="AO125" s="70" t="n">
        <f aca="false">G125*1</f>
        <v>0</v>
      </c>
      <c r="AP125" s="70" t="n">
        <f aca="false">G125*(1-1)</f>
        <v>0</v>
      </c>
      <c r="AQ125" s="72" t="s">
        <v>95</v>
      </c>
      <c r="AV125" s="70" t="n">
        <f aca="false">AW125+AX125</f>
        <v>0</v>
      </c>
      <c r="AW125" s="70" t="n">
        <f aca="false">F125*AO125</f>
        <v>0</v>
      </c>
      <c r="AX125" s="70" t="n">
        <f aca="false">F125*AP125</f>
        <v>0</v>
      </c>
      <c r="AY125" s="72" t="s">
        <v>327</v>
      </c>
      <c r="AZ125" s="72" t="s">
        <v>328</v>
      </c>
      <c r="BA125" s="55" t="s">
        <v>102</v>
      </c>
      <c r="BC125" s="70" t="n">
        <f aca="false">AW125+AX125</f>
        <v>0</v>
      </c>
      <c r="BD125" s="70" t="n">
        <f aca="false">G125/(100-BE125)*100</f>
        <v>0</v>
      </c>
      <c r="BE125" s="70" t="n">
        <v>0</v>
      </c>
      <c r="BF125" s="70" t="n">
        <f aca="false">125</f>
        <v>125</v>
      </c>
      <c r="BH125" s="70" t="n">
        <f aca="false">F125*AO125</f>
        <v>0</v>
      </c>
      <c r="BI125" s="70" t="n">
        <f aca="false">F125*AP125</f>
        <v>0</v>
      </c>
      <c r="BJ125" s="70" t="n">
        <f aca="false">F125*G125</f>
        <v>0</v>
      </c>
      <c r="BK125" s="70"/>
      <c r="BL125" s="70"/>
      <c r="BW125" s="70" t="n">
        <v>21</v>
      </c>
    </row>
    <row r="126" customFormat="false" ht="13.5" hidden="false" customHeight="true" outlineLevel="0" collapsed="false">
      <c r="A126" s="73"/>
      <c r="B126" s="74" t="s">
        <v>121</v>
      </c>
      <c r="C126" s="75" t="s">
        <v>401</v>
      </c>
      <c r="D126" s="75"/>
      <c r="E126" s="75"/>
      <c r="F126" s="75"/>
      <c r="G126" s="75"/>
      <c r="H126" s="75"/>
      <c r="I126" s="75"/>
      <c r="J126" s="75"/>
      <c r="K126" s="75"/>
    </row>
    <row r="127" customFormat="false" ht="13.5" hidden="false" customHeight="true" outlineLevel="0" collapsed="false">
      <c r="A127" s="69" t="s">
        <v>411</v>
      </c>
      <c r="B127" s="10" t="s">
        <v>412</v>
      </c>
      <c r="C127" s="8" t="s">
        <v>413</v>
      </c>
      <c r="D127" s="8"/>
      <c r="E127" s="10" t="s">
        <v>326</v>
      </c>
      <c r="F127" s="70" t="n">
        <v>5</v>
      </c>
      <c r="G127" s="70" t="n">
        <v>0</v>
      </c>
      <c r="H127" s="70" t="n">
        <f aca="false">F127*AO127</f>
        <v>0</v>
      </c>
      <c r="I127" s="70" t="n">
        <f aca="false">F127*AP127</f>
        <v>0</v>
      </c>
      <c r="J127" s="70" t="n">
        <f aca="false">F127*G127</f>
        <v>0</v>
      </c>
      <c r="K127" s="71"/>
      <c r="Z127" s="70" t="n">
        <f aca="false">IF(AQ127="5",BJ127,0)</f>
        <v>0</v>
      </c>
      <c r="AB127" s="70" t="n">
        <f aca="false">IF(AQ127="1",BH127,0)</f>
        <v>0</v>
      </c>
      <c r="AC127" s="70" t="n">
        <f aca="false">IF(AQ127="1",BI127,0)</f>
        <v>0</v>
      </c>
      <c r="AD127" s="70" t="n">
        <f aca="false">IF(AQ127="7",BH127,0)</f>
        <v>0</v>
      </c>
      <c r="AE127" s="70" t="n">
        <f aca="false">IF(AQ127="7",BI127,0)</f>
        <v>0</v>
      </c>
      <c r="AF127" s="70" t="n">
        <f aca="false">IF(AQ127="2",BH127,0)</f>
        <v>0</v>
      </c>
      <c r="AG127" s="70" t="n">
        <f aca="false">IF(AQ127="2",BI127,0)</f>
        <v>0</v>
      </c>
      <c r="AH127" s="70" t="n">
        <f aca="false">IF(AQ127="0",BJ127,0)</f>
        <v>0</v>
      </c>
      <c r="AI127" s="55"/>
      <c r="AJ127" s="70" t="n">
        <f aca="false">IF(AN127=0,J127,0)</f>
        <v>0</v>
      </c>
      <c r="AK127" s="70" t="n">
        <f aca="false">IF(AN127=12,J127,0)</f>
        <v>0</v>
      </c>
      <c r="AL127" s="70" t="n">
        <f aca="false">IF(AN127=21,J127,0)</f>
        <v>0</v>
      </c>
      <c r="AN127" s="70" t="n">
        <v>21</v>
      </c>
      <c r="AO127" s="70" t="n">
        <f aca="false">G127*1</f>
        <v>0</v>
      </c>
      <c r="AP127" s="70" t="n">
        <f aca="false">G127*(1-1)</f>
        <v>0</v>
      </c>
      <c r="AQ127" s="72" t="s">
        <v>95</v>
      </c>
      <c r="AV127" s="70" t="n">
        <f aca="false">AW127+AX127</f>
        <v>0</v>
      </c>
      <c r="AW127" s="70" t="n">
        <f aca="false">F127*AO127</f>
        <v>0</v>
      </c>
      <c r="AX127" s="70" t="n">
        <f aca="false">F127*AP127</f>
        <v>0</v>
      </c>
      <c r="AY127" s="72" t="s">
        <v>327</v>
      </c>
      <c r="AZ127" s="72" t="s">
        <v>328</v>
      </c>
      <c r="BA127" s="55" t="s">
        <v>102</v>
      </c>
      <c r="BC127" s="70" t="n">
        <f aca="false">AW127+AX127</f>
        <v>0</v>
      </c>
      <c r="BD127" s="70" t="n">
        <f aca="false">G127/(100-BE127)*100</f>
        <v>0</v>
      </c>
      <c r="BE127" s="70" t="n">
        <v>0</v>
      </c>
      <c r="BF127" s="70" t="n">
        <f aca="false">127</f>
        <v>127</v>
      </c>
      <c r="BH127" s="70" t="n">
        <f aca="false">F127*AO127</f>
        <v>0</v>
      </c>
      <c r="BI127" s="70" t="n">
        <f aca="false">F127*AP127</f>
        <v>0</v>
      </c>
      <c r="BJ127" s="70" t="n">
        <f aca="false">F127*G127</f>
        <v>0</v>
      </c>
      <c r="BK127" s="70"/>
      <c r="BL127" s="70"/>
      <c r="BW127" s="70" t="n">
        <v>21</v>
      </c>
    </row>
    <row r="128" customFormat="false" ht="13.5" hidden="false" customHeight="true" outlineLevel="0" collapsed="false">
      <c r="A128" s="73"/>
      <c r="B128" s="74" t="s">
        <v>121</v>
      </c>
      <c r="C128" s="75" t="s">
        <v>401</v>
      </c>
      <c r="D128" s="75"/>
      <c r="E128" s="75"/>
      <c r="F128" s="75"/>
      <c r="G128" s="75"/>
      <c r="H128" s="75"/>
      <c r="I128" s="75"/>
      <c r="J128" s="75"/>
      <c r="K128" s="75"/>
    </row>
    <row r="129" customFormat="false" ht="13.5" hidden="false" customHeight="true" outlineLevel="0" collapsed="false">
      <c r="A129" s="69" t="s">
        <v>414</v>
      </c>
      <c r="B129" s="10" t="s">
        <v>415</v>
      </c>
      <c r="C129" s="8" t="s">
        <v>416</v>
      </c>
      <c r="D129" s="8"/>
      <c r="E129" s="10" t="s">
        <v>326</v>
      </c>
      <c r="F129" s="70" t="n">
        <v>1</v>
      </c>
      <c r="G129" s="70" t="n">
        <v>0</v>
      </c>
      <c r="H129" s="70" t="n">
        <f aca="false">F129*AO129</f>
        <v>0</v>
      </c>
      <c r="I129" s="70" t="n">
        <f aca="false">F129*AP129</f>
        <v>0</v>
      </c>
      <c r="J129" s="70" t="n">
        <f aca="false">F129*G129</f>
        <v>0</v>
      </c>
      <c r="K129" s="71"/>
      <c r="Z129" s="70" t="n">
        <f aca="false">IF(AQ129="5",BJ129,0)</f>
        <v>0</v>
      </c>
      <c r="AB129" s="70" t="n">
        <f aca="false">IF(AQ129="1",BH129,0)</f>
        <v>0</v>
      </c>
      <c r="AC129" s="70" t="n">
        <f aca="false">IF(AQ129="1",BI129,0)</f>
        <v>0</v>
      </c>
      <c r="AD129" s="70" t="n">
        <f aca="false">IF(AQ129="7",BH129,0)</f>
        <v>0</v>
      </c>
      <c r="AE129" s="70" t="n">
        <f aca="false">IF(AQ129="7",BI129,0)</f>
        <v>0</v>
      </c>
      <c r="AF129" s="70" t="n">
        <f aca="false">IF(AQ129="2",BH129,0)</f>
        <v>0</v>
      </c>
      <c r="AG129" s="70" t="n">
        <f aca="false">IF(AQ129="2",BI129,0)</f>
        <v>0</v>
      </c>
      <c r="AH129" s="70" t="n">
        <f aca="false">IF(AQ129="0",BJ129,0)</f>
        <v>0</v>
      </c>
      <c r="AI129" s="55"/>
      <c r="AJ129" s="70" t="n">
        <f aca="false">IF(AN129=0,J129,0)</f>
        <v>0</v>
      </c>
      <c r="AK129" s="70" t="n">
        <f aca="false">IF(AN129=12,J129,0)</f>
        <v>0</v>
      </c>
      <c r="AL129" s="70" t="n">
        <f aca="false">IF(AN129=21,J129,0)</f>
        <v>0</v>
      </c>
      <c r="AN129" s="70" t="n">
        <v>21</v>
      </c>
      <c r="AO129" s="70" t="n">
        <f aca="false">G129*1</f>
        <v>0</v>
      </c>
      <c r="AP129" s="70" t="n">
        <f aca="false">G129*(1-1)</f>
        <v>0</v>
      </c>
      <c r="AQ129" s="72" t="s">
        <v>95</v>
      </c>
      <c r="AV129" s="70" t="n">
        <f aca="false">AW129+AX129</f>
        <v>0</v>
      </c>
      <c r="AW129" s="70" t="n">
        <f aca="false">F129*AO129</f>
        <v>0</v>
      </c>
      <c r="AX129" s="70" t="n">
        <f aca="false">F129*AP129</f>
        <v>0</v>
      </c>
      <c r="AY129" s="72" t="s">
        <v>327</v>
      </c>
      <c r="AZ129" s="72" t="s">
        <v>328</v>
      </c>
      <c r="BA129" s="55" t="s">
        <v>102</v>
      </c>
      <c r="BC129" s="70" t="n">
        <f aca="false">AW129+AX129</f>
        <v>0</v>
      </c>
      <c r="BD129" s="70" t="n">
        <f aca="false">G129/(100-BE129)*100</f>
        <v>0</v>
      </c>
      <c r="BE129" s="70" t="n">
        <v>0</v>
      </c>
      <c r="BF129" s="70" t="n">
        <f aca="false">129</f>
        <v>129</v>
      </c>
      <c r="BH129" s="70" t="n">
        <f aca="false">F129*AO129</f>
        <v>0</v>
      </c>
      <c r="BI129" s="70" t="n">
        <f aca="false">F129*AP129</f>
        <v>0</v>
      </c>
      <c r="BJ129" s="70" t="n">
        <f aca="false">F129*G129</f>
        <v>0</v>
      </c>
      <c r="BK129" s="70"/>
      <c r="BL129" s="70"/>
      <c r="BW129" s="70" t="n">
        <v>21</v>
      </c>
    </row>
    <row r="130" customFormat="false" ht="13.5" hidden="false" customHeight="true" outlineLevel="0" collapsed="false">
      <c r="A130" s="69" t="s">
        <v>417</v>
      </c>
      <c r="B130" s="10" t="s">
        <v>418</v>
      </c>
      <c r="C130" s="8" t="s">
        <v>419</v>
      </c>
      <c r="D130" s="8"/>
      <c r="E130" s="10" t="s">
        <v>118</v>
      </c>
      <c r="F130" s="70" t="n">
        <v>1</v>
      </c>
      <c r="G130" s="70" t="n">
        <v>0</v>
      </c>
      <c r="H130" s="70" t="n">
        <f aca="false">F130*AO130</f>
        <v>0</v>
      </c>
      <c r="I130" s="70" t="n">
        <f aca="false">F130*AP130</f>
        <v>0</v>
      </c>
      <c r="J130" s="70" t="n">
        <f aca="false">F130*G130</f>
        <v>0</v>
      </c>
      <c r="K130" s="71" t="s">
        <v>109</v>
      </c>
      <c r="Z130" s="70" t="n">
        <f aca="false">IF(AQ130="5",BJ130,0)</f>
        <v>0</v>
      </c>
      <c r="AB130" s="70" t="n">
        <f aca="false">IF(AQ130="1",BH130,0)</f>
        <v>0</v>
      </c>
      <c r="AC130" s="70" t="n">
        <f aca="false">IF(AQ130="1",BI130,0)</f>
        <v>0</v>
      </c>
      <c r="AD130" s="70" t="n">
        <f aca="false">IF(AQ130="7",BH130,0)</f>
        <v>0</v>
      </c>
      <c r="AE130" s="70" t="n">
        <f aca="false">IF(AQ130="7",BI130,0)</f>
        <v>0</v>
      </c>
      <c r="AF130" s="70" t="n">
        <f aca="false">IF(AQ130="2",BH130,0)</f>
        <v>0</v>
      </c>
      <c r="AG130" s="70" t="n">
        <f aca="false">IF(AQ130="2",BI130,0)</f>
        <v>0</v>
      </c>
      <c r="AH130" s="70" t="n">
        <f aca="false">IF(AQ130="0",BJ130,0)</f>
        <v>0</v>
      </c>
      <c r="AI130" s="55"/>
      <c r="AJ130" s="70" t="n">
        <f aca="false">IF(AN130=0,J130,0)</f>
        <v>0</v>
      </c>
      <c r="AK130" s="70" t="n">
        <f aca="false">IF(AN130=12,J130,0)</f>
        <v>0</v>
      </c>
      <c r="AL130" s="70" t="n">
        <f aca="false">IF(AN130=21,J130,0)</f>
        <v>0</v>
      </c>
      <c r="AN130" s="70" t="n">
        <v>21</v>
      </c>
      <c r="AO130" s="70" t="n">
        <f aca="false">G130*1</f>
        <v>0</v>
      </c>
      <c r="AP130" s="70" t="n">
        <f aca="false">G130*(1-1)</f>
        <v>0</v>
      </c>
      <c r="AQ130" s="72" t="s">
        <v>95</v>
      </c>
      <c r="AV130" s="70" t="n">
        <f aca="false">AW130+AX130</f>
        <v>0</v>
      </c>
      <c r="AW130" s="70" t="n">
        <f aca="false">F130*AO130</f>
        <v>0</v>
      </c>
      <c r="AX130" s="70" t="n">
        <f aca="false">F130*AP130</f>
        <v>0</v>
      </c>
      <c r="AY130" s="72" t="s">
        <v>327</v>
      </c>
      <c r="AZ130" s="72" t="s">
        <v>328</v>
      </c>
      <c r="BA130" s="55" t="s">
        <v>102</v>
      </c>
      <c r="BC130" s="70" t="n">
        <f aca="false">AW130+AX130</f>
        <v>0</v>
      </c>
      <c r="BD130" s="70" t="n">
        <f aca="false">G130/(100-BE130)*100</f>
        <v>0</v>
      </c>
      <c r="BE130" s="70" t="n">
        <v>0</v>
      </c>
      <c r="BF130" s="70" t="n">
        <f aca="false">130</f>
        <v>130</v>
      </c>
      <c r="BH130" s="70" t="n">
        <f aca="false">F130*AO130</f>
        <v>0</v>
      </c>
      <c r="BI130" s="70" t="n">
        <f aca="false">F130*AP130</f>
        <v>0</v>
      </c>
      <c r="BJ130" s="70" t="n">
        <f aca="false">F130*G130</f>
        <v>0</v>
      </c>
      <c r="BK130" s="70"/>
      <c r="BL130" s="70"/>
      <c r="BW130" s="70" t="n">
        <v>21</v>
      </c>
    </row>
    <row r="131" customFormat="false" ht="13.5" hidden="false" customHeight="true" outlineLevel="0" collapsed="false">
      <c r="A131" s="69" t="s">
        <v>420</v>
      </c>
      <c r="B131" s="10" t="s">
        <v>421</v>
      </c>
      <c r="C131" s="8" t="s">
        <v>422</v>
      </c>
      <c r="D131" s="8"/>
      <c r="E131" s="10" t="s">
        <v>118</v>
      </c>
      <c r="F131" s="70" t="n">
        <v>1</v>
      </c>
      <c r="G131" s="70" t="n">
        <v>0</v>
      </c>
      <c r="H131" s="70" t="n">
        <f aca="false">F131*AO131</f>
        <v>0</v>
      </c>
      <c r="I131" s="70" t="n">
        <f aca="false">F131*AP131</f>
        <v>0</v>
      </c>
      <c r="J131" s="70" t="n">
        <f aca="false">F131*G131</f>
        <v>0</v>
      </c>
      <c r="K131" s="71" t="s">
        <v>109</v>
      </c>
      <c r="Z131" s="70" t="n">
        <f aca="false">IF(AQ131="5",BJ131,0)</f>
        <v>0</v>
      </c>
      <c r="AB131" s="70" t="n">
        <f aca="false">IF(AQ131="1",BH131,0)</f>
        <v>0</v>
      </c>
      <c r="AC131" s="70" t="n">
        <f aca="false">IF(AQ131="1",BI131,0)</f>
        <v>0</v>
      </c>
      <c r="AD131" s="70" t="n">
        <f aca="false">IF(AQ131="7",BH131,0)</f>
        <v>0</v>
      </c>
      <c r="AE131" s="70" t="n">
        <f aca="false">IF(AQ131="7",BI131,0)</f>
        <v>0</v>
      </c>
      <c r="AF131" s="70" t="n">
        <f aca="false">IF(AQ131="2",BH131,0)</f>
        <v>0</v>
      </c>
      <c r="AG131" s="70" t="n">
        <f aca="false">IF(AQ131="2",BI131,0)</f>
        <v>0</v>
      </c>
      <c r="AH131" s="70" t="n">
        <f aca="false">IF(AQ131="0",BJ131,0)</f>
        <v>0</v>
      </c>
      <c r="AI131" s="55"/>
      <c r="AJ131" s="70" t="n">
        <f aca="false">IF(AN131=0,J131,0)</f>
        <v>0</v>
      </c>
      <c r="AK131" s="70" t="n">
        <f aca="false">IF(AN131=12,J131,0)</f>
        <v>0</v>
      </c>
      <c r="AL131" s="70" t="n">
        <f aca="false">IF(AN131=21,J131,0)</f>
        <v>0</v>
      </c>
      <c r="AN131" s="70" t="n">
        <v>21</v>
      </c>
      <c r="AO131" s="70" t="n">
        <f aca="false">G131*1</f>
        <v>0</v>
      </c>
      <c r="AP131" s="70" t="n">
        <f aca="false">G131*(1-1)</f>
        <v>0</v>
      </c>
      <c r="AQ131" s="72" t="s">
        <v>95</v>
      </c>
      <c r="AV131" s="70" t="n">
        <f aca="false">AW131+AX131</f>
        <v>0</v>
      </c>
      <c r="AW131" s="70" t="n">
        <f aca="false">F131*AO131</f>
        <v>0</v>
      </c>
      <c r="AX131" s="70" t="n">
        <f aca="false">F131*AP131</f>
        <v>0</v>
      </c>
      <c r="AY131" s="72" t="s">
        <v>327</v>
      </c>
      <c r="AZ131" s="72" t="s">
        <v>328</v>
      </c>
      <c r="BA131" s="55" t="s">
        <v>102</v>
      </c>
      <c r="BC131" s="70" t="n">
        <f aca="false">AW131+AX131</f>
        <v>0</v>
      </c>
      <c r="BD131" s="70" t="n">
        <f aca="false">G131/(100-BE131)*100</f>
        <v>0</v>
      </c>
      <c r="BE131" s="70" t="n">
        <v>0</v>
      </c>
      <c r="BF131" s="70" t="n">
        <f aca="false">131</f>
        <v>131</v>
      </c>
      <c r="BH131" s="70" t="n">
        <f aca="false">F131*AO131</f>
        <v>0</v>
      </c>
      <c r="BI131" s="70" t="n">
        <f aca="false">F131*AP131</f>
        <v>0</v>
      </c>
      <c r="BJ131" s="70" t="n">
        <f aca="false">F131*G131</f>
        <v>0</v>
      </c>
      <c r="BK131" s="70"/>
      <c r="BL131" s="70"/>
      <c r="BW131" s="70" t="n">
        <v>21</v>
      </c>
    </row>
    <row r="132" customFormat="false" ht="13.5" hidden="false" customHeight="true" outlineLevel="0" collapsed="false">
      <c r="A132" s="73"/>
      <c r="B132" s="74" t="s">
        <v>121</v>
      </c>
      <c r="C132" s="75" t="s">
        <v>423</v>
      </c>
      <c r="D132" s="75"/>
      <c r="E132" s="75"/>
      <c r="F132" s="75"/>
      <c r="G132" s="75"/>
      <c r="H132" s="75"/>
      <c r="I132" s="75"/>
      <c r="J132" s="75"/>
      <c r="K132" s="75"/>
    </row>
    <row r="133" customFormat="false" ht="13.5" hidden="false" customHeight="true" outlineLevel="0" collapsed="false">
      <c r="A133" s="69" t="s">
        <v>424</v>
      </c>
      <c r="B133" s="10" t="s">
        <v>425</v>
      </c>
      <c r="C133" s="8" t="s">
        <v>426</v>
      </c>
      <c r="D133" s="8"/>
      <c r="E133" s="10" t="s">
        <v>137</v>
      </c>
      <c r="F133" s="70" t="n">
        <v>15</v>
      </c>
      <c r="G133" s="70" t="n">
        <v>0</v>
      </c>
      <c r="H133" s="70" t="n">
        <f aca="false">F133*AO133</f>
        <v>0</v>
      </c>
      <c r="I133" s="70" t="n">
        <f aca="false">F133*AP133</f>
        <v>0</v>
      </c>
      <c r="J133" s="70" t="n">
        <f aca="false">F133*G133</f>
        <v>0</v>
      </c>
      <c r="K133" s="71" t="s">
        <v>109</v>
      </c>
      <c r="Z133" s="70" t="n">
        <f aca="false">IF(AQ133="5",BJ133,0)</f>
        <v>0</v>
      </c>
      <c r="AB133" s="70" t="n">
        <f aca="false">IF(AQ133="1",BH133,0)</f>
        <v>0</v>
      </c>
      <c r="AC133" s="70" t="n">
        <f aca="false">IF(AQ133="1",BI133,0)</f>
        <v>0</v>
      </c>
      <c r="AD133" s="70" t="n">
        <f aca="false">IF(AQ133="7",BH133,0)</f>
        <v>0</v>
      </c>
      <c r="AE133" s="70" t="n">
        <f aca="false">IF(AQ133="7",BI133,0)</f>
        <v>0</v>
      </c>
      <c r="AF133" s="70" t="n">
        <f aca="false">IF(AQ133="2",BH133,0)</f>
        <v>0</v>
      </c>
      <c r="AG133" s="70" t="n">
        <f aca="false">IF(AQ133="2",BI133,0)</f>
        <v>0</v>
      </c>
      <c r="AH133" s="70" t="n">
        <f aca="false">IF(AQ133="0",BJ133,0)</f>
        <v>0</v>
      </c>
      <c r="AI133" s="55"/>
      <c r="AJ133" s="70" t="n">
        <f aca="false">IF(AN133=0,J133,0)</f>
        <v>0</v>
      </c>
      <c r="AK133" s="70" t="n">
        <f aca="false">IF(AN133=12,J133,0)</f>
        <v>0</v>
      </c>
      <c r="AL133" s="70" t="n">
        <f aca="false">IF(AN133=21,J133,0)</f>
        <v>0</v>
      </c>
      <c r="AN133" s="70" t="n">
        <v>21</v>
      </c>
      <c r="AO133" s="70" t="n">
        <f aca="false">G133*1</f>
        <v>0</v>
      </c>
      <c r="AP133" s="70" t="n">
        <f aca="false">G133*(1-1)</f>
        <v>0</v>
      </c>
      <c r="AQ133" s="72" t="s">
        <v>95</v>
      </c>
      <c r="AV133" s="70" t="n">
        <f aca="false">AW133+AX133</f>
        <v>0</v>
      </c>
      <c r="AW133" s="70" t="n">
        <f aca="false">F133*AO133</f>
        <v>0</v>
      </c>
      <c r="AX133" s="70" t="n">
        <f aca="false">F133*AP133</f>
        <v>0</v>
      </c>
      <c r="AY133" s="72" t="s">
        <v>327</v>
      </c>
      <c r="AZ133" s="72" t="s">
        <v>328</v>
      </c>
      <c r="BA133" s="55" t="s">
        <v>102</v>
      </c>
      <c r="BC133" s="70" t="n">
        <f aca="false">AW133+AX133</f>
        <v>0</v>
      </c>
      <c r="BD133" s="70" t="n">
        <f aca="false">G133/(100-BE133)*100</f>
        <v>0</v>
      </c>
      <c r="BE133" s="70" t="n">
        <v>0</v>
      </c>
      <c r="BF133" s="70" t="n">
        <f aca="false">133</f>
        <v>133</v>
      </c>
      <c r="BH133" s="70" t="n">
        <f aca="false">F133*AO133</f>
        <v>0</v>
      </c>
      <c r="BI133" s="70" t="n">
        <f aca="false">F133*AP133</f>
        <v>0</v>
      </c>
      <c r="BJ133" s="70" t="n">
        <f aca="false">F133*G133</f>
        <v>0</v>
      </c>
      <c r="BK133" s="70"/>
      <c r="BL133" s="70"/>
      <c r="BW133" s="70" t="n">
        <v>21</v>
      </c>
    </row>
    <row r="134" customFormat="false" ht="27" hidden="false" customHeight="true" outlineLevel="0" collapsed="false">
      <c r="A134" s="73"/>
      <c r="B134" s="74" t="s">
        <v>121</v>
      </c>
      <c r="C134" s="75" t="s">
        <v>427</v>
      </c>
      <c r="D134" s="75"/>
      <c r="E134" s="75"/>
      <c r="F134" s="75"/>
      <c r="G134" s="75"/>
      <c r="H134" s="75"/>
      <c r="I134" s="75"/>
      <c r="J134" s="75"/>
      <c r="K134" s="75"/>
    </row>
    <row r="135" customFormat="false" ht="13.5" hidden="false" customHeight="true" outlineLevel="0" collapsed="false">
      <c r="A135" s="69" t="s">
        <v>113</v>
      </c>
      <c r="B135" s="10" t="s">
        <v>428</v>
      </c>
      <c r="C135" s="8" t="s">
        <v>429</v>
      </c>
      <c r="D135" s="8"/>
      <c r="E135" s="10" t="s">
        <v>137</v>
      </c>
      <c r="F135" s="70" t="n">
        <v>40</v>
      </c>
      <c r="G135" s="70" t="n">
        <v>0</v>
      </c>
      <c r="H135" s="70" t="n">
        <f aca="false">F135*AO135</f>
        <v>0</v>
      </c>
      <c r="I135" s="70" t="n">
        <f aca="false">F135*AP135</f>
        <v>0</v>
      </c>
      <c r="J135" s="70" t="n">
        <f aca="false">F135*G135</f>
        <v>0</v>
      </c>
      <c r="K135" s="71" t="s">
        <v>109</v>
      </c>
      <c r="Z135" s="70" t="n">
        <f aca="false">IF(AQ135="5",BJ135,0)</f>
        <v>0</v>
      </c>
      <c r="AB135" s="70" t="n">
        <f aca="false">IF(AQ135="1",BH135,0)</f>
        <v>0</v>
      </c>
      <c r="AC135" s="70" t="n">
        <f aca="false">IF(AQ135="1",BI135,0)</f>
        <v>0</v>
      </c>
      <c r="AD135" s="70" t="n">
        <f aca="false">IF(AQ135="7",BH135,0)</f>
        <v>0</v>
      </c>
      <c r="AE135" s="70" t="n">
        <f aca="false">IF(AQ135="7",BI135,0)</f>
        <v>0</v>
      </c>
      <c r="AF135" s="70" t="n">
        <f aca="false">IF(AQ135="2",BH135,0)</f>
        <v>0</v>
      </c>
      <c r="AG135" s="70" t="n">
        <f aca="false">IF(AQ135="2",BI135,0)</f>
        <v>0</v>
      </c>
      <c r="AH135" s="70" t="n">
        <f aca="false">IF(AQ135="0",BJ135,0)</f>
        <v>0</v>
      </c>
      <c r="AI135" s="55"/>
      <c r="AJ135" s="70" t="n">
        <f aca="false">IF(AN135=0,J135,0)</f>
        <v>0</v>
      </c>
      <c r="AK135" s="70" t="n">
        <f aca="false">IF(AN135=12,J135,0)</f>
        <v>0</v>
      </c>
      <c r="AL135" s="70" t="n">
        <f aca="false">IF(AN135=21,J135,0)</f>
        <v>0</v>
      </c>
      <c r="AN135" s="70" t="n">
        <v>21</v>
      </c>
      <c r="AO135" s="70" t="n">
        <f aca="false">G135*1</f>
        <v>0</v>
      </c>
      <c r="AP135" s="70" t="n">
        <f aca="false">G135*(1-1)</f>
        <v>0</v>
      </c>
      <c r="AQ135" s="72" t="s">
        <v>95</v>
      </c>
      <c r="AV135" s="70" t="n">
        <f aca="false">AW135+AX135</f>
        <v>0</v>
      </c>
      <c r="AW135" s="70" t="n">
        <f aca="false">F135*AO135</f>
        <v>0</v>
      </c>
      <c r="AX135" s="70" t="n">
        <f aca="false">F135*AP135</f>
        <v>0</v>
      </c>
      <c r="AY135" s="72" t="s">
        <v>327</v>
      </c>
      <c r="AZ135" s="72" t="s">
        <v>328</v>
      </c>
      <c r="BA135" s="55" t="s">
        <v>102</v>
      </c>
      <c r="BC135" s="70" t="n">
        <f aca="false">AW135+AX135</f>
        <v>0</v>
      </c>
      <c r="BD135" s="70" t="n">
        <f aca="false">G135/(100-BE135)*100</f>
        <v>0</v>
      </c>
      <c r="BE135" s="70" t="n">
        <v>0</v>
      </c>
      <c r="BF135" s="70" t="n">
        <f aca="false">135</f>
        <v>135</v>
      </c>
      <c r="BH135" s="70" t="n">
        <f aca="false">F135*AO135</f>
        <v>0</v>
      </c>
      <c r="BI135" s="70" t="n">
        <f aca="false">F135*AP135</f>
        <v>0</v>
      </c>
      <c r="BJ135" s="70" t="n">
        <f aca="false">F135*G135</f>
        <v>0</v>
      </c>
      <c r="BK135" s="70"/>
      <c r="BL135" s="70"/>
      <c r="BW135" s="70" t="n">
        <v>21</v>
      </c>
    </row>
    <row r="136" customFormat="false" ht="27" hidden="false" customHeight="true" outlineLevel="0" collapsed="false">
      <c r="A136" s="73"/>
      <c r="B136" s="74" t="s">
        <v>121</v>
      </c>
      <c r="C136" s="75" t="s">
        <v>427</v>
      </c>
      <c r="D136" s="75"/>
      <c r="E136" s="75"/>
      <c r="F136" s="75"/>
      <c r="G136" s="75"/>
      <c r="H136" s="75"/>
      <c r="I136" s="75"/>
      <c r="J136" s="75"/>
      <c r="K136" s="75"/>
    </row>
    <row r="137" customFormat="false" ht="13.5" hidden="false" customHeight="true" outlineLevel="0" collapsed="false">
      <c r="A137" s="69" t="s">
        <v>430</v>
      </c>
      <c r="B137" s="10" t="s">
        <v>431</v>
      </c>
      <c r="C137" s="8" t="s">
        <v>432</v>
      </c>
      <c r="D137" s="8"/>
      <c r="E137" s="10" t="s">
        <v>137</v>
      </c>
      <c r="F137" s="70" t="n">
        <v>60</v>
      </c>
      <c r="G137" s="70" t="n">
        <v>0</v>
      </c>
      <c r="H137" s="70" t="n">
        <f aca="false">F137*AO137</f>
        <v>0</v>
      </c>
      <c r="I137" s="70" t="n">
        <f aca="false">F137*AP137</f>
        <v>0</v>
      </c>
      <c r="J137" s="70" t="n">
        <f aca="false">F137*G137</f>
        <v>0</v>
      </c>
      <c r="K137" s="71" t="s">
        <v>109</v>
      </c>
      <c r="Z137" s="70" t="n">
        <f aca="false">IF(AQ137="5",BJ137,0)</f>
        <v>0</v>
      </c>
      <c r="AB137" s="70" t="n">
        <f aca="false">IF(AQ137="1",BH137,0)</f>
        <v>0</v>
      </c>
      <c r="AC137" s="70" t="n">
        <f aca="false">IF(AQ137="1",BI137,0)</f>
        <v>0</v>
      </c>
      <c r="AD137" s="70" t="n">
        <f aca="false">IF(AQ137="7",BH137,0)</f>
        <v>0</v>
      </c>
      <c r="AE137" s="70" t="n">
        <f aca="false">IF(AQ137="7",BI137,0)</f>
        <v>0</v>
      </c>
      <c r="AF137" s="70" t="n">
        <f aca="false">IF(AQ137="2",BH137,0)</f>
        <v>0</v>
      </c>
      <c r="AG137" s="70" t="n">
        <f aca="false">IF(AQ137="2",BI137,0)</f>
        <v>0</v>
      </c>
      <c r="AH137" s="70" t="n">
        <f aca="false">IF(AQ137="0",BJ137,0)</f>
        <v>0</v>
      </c>
      <c r="AI137" s="55"/>
      <c r="AJ137" s="70" t="n">
        <f aca="false">IF(AN137=0,J137,0)</f>
        <v>0</v>
      </c>
      <c r="AK137" s="70" t="n">
        <f aca="false">IF(AN137=12,J137,0)</f>
        <v>0</v>
      </c>
      <c r="AL137" s="70" t="n">
        <f aca="false">IF(AN137=21,J137,0)</f>
        <v>0</v>
      </c>
      <c r="AN137" s="70" t="n">
        <v>21</v>
      </c>
      <c r="AO137" s="70" t="n">
        <f aca="false">G137*1</f>
        <v>0</v>
      </c>
      <c r="AP137" s="70" t="n">
        <f aca="false">G137*(1-1)</f>
        <v>0</v>
      </c>
      <c r="AQ137" s="72" t="s">
        <v>95</v>
      </c>
      <c r="AV137" s="70" t="n">
        <f aca="false">AW137+AX137</f>
        <v>0</v>
      </c>
      <c r="AW137" s="70" t="n">
        <f aca="false">F137*AO137</f>
        <v>0</v>
      </c>
      <c r="AX137" s="70" t="n">
        <f aca="false">F137*AP137</f>
        <v>0</v>
      </c>
      <c r="AY137" s="72" t="s">
        <v>327</v>
      </c>
      <c r="AZ137" s="72" t="s">
        <v>328</v>
      </c>
      <c r="BA137" s="55" t="s">
        <v>102</v>
      </c>
      <c r="BC137" s="70" t="n">
        <f aca="false">AW137+AX137</f>
        <v>0</v>
      </c>
      <c r="BD137" s="70" t="n">
        <f aca="false">G137/(100-BE137)*100</f>
        <v>0</v>
      </c>
      <c r="BE137" s="70" t="n">
        <v>0</v>
      </c>
      <c r="BF137" s="70" t="n">
        <f aca="false">137</f>
        <v>137</v>
      </c>
      <c r="BH137" s="70" t="n">
        <f aca="false">F137*AO137</f>
        <v>0</v>
      </c>
      <c r="BI137" s="70" t="n">
        <f aca="false">F137*AP137</f>
        <v>0</v>
      </c>
      <c r="BJ137" s="70" t="n">
        <f aca="false">F137*G137</f>
        <v>0</v>
      </c>
      <c r="BK137" s="70"/>
      <c r="BL137" s="70"/>
      <c r="BW137" s="70" t="n">
        <v>21</v>
      </c>
    </row>
    <row r="138" customFormat="false" ht="27" hidden="false" customHeight="true" outlineLevel="0" collapsed="false">
      <c r="A138" s="73"/>
      <c r="B138" s="74" t="s">
        <v>121</v>
      </c>
      <c r="C138" s="75" t="s">
        <v>427</v>
      </c>
      <c r="D138" s="75"/>
      <c r="E138" s="75"/>
      <c r="F138" s="75"/>
      <c r="G138" s="75"/>
      <c r="H138" s="75"/>
      <c r="I138" s="75"/>
      <c r="J138" s="75"/>
      <c r="K138" s="75"/>
    </row>
    <row r="139" customFormat="false" ht="13.5" hidden="false" customHeight="true" outlineLevel="0" collapsed="false">
      <c r="A139" s="69" t="s">
        <v>433</v>
      </c>
      <c r="B139" s="10" t="s">
        <v>434</v>
      </c>
      <c r="C139" s="8" t="s">
        <v>435</v>
      </c>
      <c r="D139" s="8"/>
      <c r="E139" s="10" t="s">
        <v>137</v>
      </c>
      <c r="F139" s="70" t="n">
        <v>550</v>
      </c>
      <c r="G139" s="70" t="n">
        <v>0</v>
      </c>
      <c r="H139" s="70" t="n">
        <f aca="false">F139*AO139</f>
        <v>0</v>
      </c>
      <c r="I139" s="70" t="n">
        <f aca="false">F139*AP139</f>
        <v>0</v>
      </c>
      <c r="J139" s="70" t="n">
        <f aca="false">F139*G139</f>
        <v>0</v>
      </c>
      <c r="K139" s="71" t="s">
        <v>109</v>
      </c>
      <c r="Z139" s="70" t="n">
        <f aca="false">IF(AQ139="5",BJ139,0)</f>
        <v>0</v>
      </c>
      <c r="AB139" s="70" t="n">
        <f aca="false">IF(AQ139="1",BH139,0)</f>
        <v>0</v>
      </c>
      <c r="AC139" s="70" t="n">
        <f aca="false">IF(AQ139="1",BI139,0)</f>
        <v>0</v>
      </c>
      <c r="AD139" s="70" t="n">
        <f aca="false">IF(AQ139="7",BH139,0)</f>
        <v>0</v>
      </c>
      <c r="AE139" s="70" t="n">
        <f aca="false">IF(AQ139="7",BI139,0)</f>
        <v>0</v>
      </c>
      <c r="AF139" s="70" t="n">
        <f aca="false">IF(AQ139="2",BH139,0)</f>
        <v>0</v>
      </c>
      <c r="AG139" s="70" t="n">
        <f aca="false">IF(AQ139="2",BI139,0)</f>
        <v>0</v>
      </c>
      <c r="AH139" s="70" t="n">
        <f aca="false">IF(AQ139="0",BJ139,0)</f>
        <v>0</v>
      </c>
      <c r="AI139" s="55"/>
      <c r="AJ139" s="70" t="n">
        <f aca="false">IF(AN139=0,J139,0)</f>
        <v>0</v>
      </c>
      <c r="AK139" s="70" t="n">
        <f aca="false">IF(AN139=12,J139,0)</f>
        <v>0</v>
      </c>
      <c r="AL139" s="70" t="n">
        <f aca="false">IF(AN139=21,J139,0)</f>
        <v>0</v>
      </c>
      <c r="AN139" s="70" t="n">
        <v>21</v>
      </c>
      <c r="AO139" s="70" t="n">
        <f aca="false">G139*1</f>
        <v>0</v>
      </c>
      <c r="AP139" s="70" t="n">
        <f aca="false">G139*(1-1)</f>
        <v>0</v>
      </c>
      <c r="AQ139" s="72" t="s">
        <v>95</v>
      </c>
      <c r="AV139" s="70" t="n">
        <f aca="false">AW139+AX139</f>
        <v>0</v>
      </c>
      <c r="AW139" s="70" t="n">
        <f aca="false">F139*AO139</f>
        <v>0</v>
      </c>
      <c r="AX139" s="70" t="n">
        <f aca="false">F139*AP139</f>
        <v>0</v>
      </c>
      <c r="AY139" s="72" t="s">
        <v>327</v>
      </c>
      <c r="AZ139" s="72" t="s">
        <v>328</v>
      </c>
      <c r="BA139" s="55" t="s">
        <v>102</v>
      </c>
      <c r="BC139" s="70" t="n">
        <f aca="false">AW139+AX139</f>
        <v>0</v>
      </c>
      <c r="BD139" s="70" t="n">
        <f aca="false">G139/(100-BE139)*100</f>
        <v>0</v>
      </c>
      <c r="BE139" s="70" t="n">
        <v>0</v>
      </c>
      <c r="BF139" s="70" t="n">
        <f aca="false">139</f>
        <v>139</v>
      </c>
      <c r="BH139" s="70" t="n">
        <f aca="false">F139*AO139</f>
        <v>0</v>
      </c>
      <c r="BI139" s="70" t="n">
        <f aca="false">F139*AP139</f>
        <v>0</v>
      </c>
      <c r="BJ139" s="70" t="n">
        <f aca="false">F139*G139</f>
        <v>0</v>
      </c>
      <c r="BK139" s="70"/>
      <c r="BL139" s="70"/>
      <c r="BW139" s="70" t="n">
        <v>21</v>
      </c>
    </row>
    <row r="140" customFormat="false" ht="27" hidden="false" customHeight="true" outlineLevel="0" collapsed="false">
      <c r="A140" s="73"/>
      <c r="B140" s="74" t="s">
        <v>121</v>
      </c>
      <c r="C140" s="75" t="s">
        <v>427</v>
      </c>
      <c r="D140" s="75"/>
      <c r="E140" s="75"/>
      <c r="F140" s="75"/>
      <c r="G140" s="75"/>
      <c r="H140" s="75"/>
      <c r="I140" s="75"/>
      <c r="J140" s="75"/>
      <c r="K140" s="75"/>
    </row>
    <row r="141" customFormat="false" ht="13.5" hidden="false" customHeight="true" outlineLevel="0" collapsed="false">
      <c r="A141" s="69" t="s">
        <v>436</v>
      </c>
      <c r="B141" s="10" t="s">
        <v>437</v>
      </c>
      <c r="C141" s="8" t="s">
        <v>438</v>
      </c>
      <c r="D141" s="8"/>
      <c r="E141" s="10" t="s">
        <v>137</v>
      </c>
      <c r="F141" s="70" t="n">
        <v>350</v>
      </c>
      <c r="G141" s="70" t="n">
        <v>0</v>
      </c>
      <c r="H141" s="70" t="n">
        <f aca="false">F141*AO141</f>
        <v>0</v>
      </c>
      <c r="I141" s="70" t="n">
        <f aca="false">F141*AP141</f>
        <v>0</v>
      </c>
      <c r="J141" s="70" t="n">
        <f aca="false">F141*G141</f>
        <v>0</v>
      </c>
      <c r="K141" s="71" t="s">
        <v>109</v>
      </c>
      <c r="Z141" s="70" t="n">
        <f aca="false">IF(AQ141="5",BJ141,0)</f>
        <v>0</v>
      </c>
      <c r="AB141" s="70" t="n">
        <f aca="false">IF(AQ141="1",BH141,0)</f>
        <v>0</v>
      </c>
      <c r="AC141" s="70" t="n">
        <f aca="false">IF(AQ141="1",BI141,0)</f>
        <v>0</v>
      </c>
      <c r="AD141" s="70" t="n">
        <f aca="false">IF(AQ141="7",BH141,0)</f>
        <v>0</v>
      </c>
      <c r="AE141" s="70" t="n">
        <f aca="false">IF(AQ141="7",BI141,0)</f>
        <v>0</v>
      </c>
      <c r="AF141" s="70" t="n">
        <f aca="false">IF(AQ141="2",BH141,0)</f>
        <v>0</v>
      </c>
      <c r="AG141" s="70" t="n">
        <f aca="false">IF(AQ141="2",BI141,0)</f>
        <v>0</v>
      </c>
      <c r="AH141" s="70" t="n">
        <f aca="false">IF(AQ141="0",BJ141,0)</f>
        <v>0</v>
      </c>
      <c r="AI141" s="55"/>
      <c r="AJ141" s="70" t="n">
        <f aca="false">IF(AN141=0,J141,0)</f>
        <v>0</v>
      </c>
      <c r="AK141" s="70" t="n">
        <f aca="false">IF(AN141=12,J141,0)</f>
        <v>0</v>
      </c>
      <c r="AL141" s="70" t="n">
        <f aca="false">IF(AN141=21,J141,0)</f>
        <v>0</v>
      </c>
      <c r="AN141" s="70" t="n">
        <v>21</v>
      </c>
      <c r="AO141" s="70" t="n">
        <f aca="false">G141*1</f>
        <v>0</v>
      </c>
      <c r="AP141" s="70" t="n">
        <f aca="false">G141*(1-1)</f>
        <v>0</v>
      </c>
      <c r="AQ141" s="72" t="s">
        <v>95</v>
      </c>
      <c r="AV141" s="70" t="n">
        <f aca="false">AW141+AX141</f>
        <v>0</v>
      </c>
      <c r="AW141" s="70" t="n">
        <f aca="false">F141*AO141</f>
        <v>0</v>
      </c>
      <c r="AX141" s="70" t="n">
        <f aca="false">F141*AP141</f>
        <v>0</v>
      </c>
      <c r="AY141" s="72" t="s">
        <v>327</v>
      </c>
      <c r="AZ141" s="72" t="s">
        <v>328</v>
      </c>
      <c r="BA141" s="55" t="s">
        <v>102</v>
      </c>
      <c r="BC141" s="70" t="n">
        <f aca="false">AW141+AX141</f>
        <v>0</v>
      </c>
      <c r="BD141" s="70" t="n">
        <f aca="false">G141/(100-BE141)*100</f>
        <v>0</v>
      </c>
      <c r="BE141" s="70" t="n">
        <v>0</v>
      </c>
      <c r="BF141" s="70" t="n">
        <f aca="false">141</f>
        <v>141</v>
      </c>
      <c r="BH141" s="70" t="n">
        <f aca="false">F141*AO141</f>
        <v>0</v>
      </c>
      <c r="BI141" s="70" t="n">
        <f aca="false">F141*AP141</f>
        <v>0</v>
      </c>
      <c r="BJ141" s="70" t="n">
        <f aca="false">F141*G141</f>
        <v>0</v>
      </c>
      <c r="BK141" s="70"/>
      <c r="BL141" s="70"/>
      <c r="BW141" s="70" t="n">
        <v>21</v>
      </c>
    </row>
    <row r="142" customFormat="false" ht="27" hidden="false" customHeight="true" outlineLevel="0" collapsed="false">
      <c r="A142" s="73"/>
      <c r="B142" s="74" t="s">
        <v>121</v>
      </c>
      <c r="C142" s="75" t="s">
        <v>427</v>
      </c>
      <c r="D142" s="75"/>
      <c r="E142" s="75"/>
      <c r="F142" s="75"/>
      <c r="G142" s="75"/>
      <c r="H142" s="75"/>
      <c r="I142" s="75"/>
      <c r="J142" s="75"/>
      <c r="K142" s="75"/>
    </row>
    <row r="143" customFormat="false" ht="13.5" hidden="false" customHeight="true" outlineLevel="0" collapsed="false">
      <c r="A143" s="69" t="s">
        <v>439</v>
      </c>
      <c r="B143" s="10" t="s">
        <v>440</v>
      </c>
      <c r="C143" s="8" t="s">
        <v>441</v>
      </c>
      <c r="D143" s="8"/>
      <c r="E143" s="10" t="s">
        <v>137</v>
      </c>
      <c r="F143" s="70" t="n">
        <v>20</v>
      </c>
      <c r="G143" s="70" t="n">
        <v>0</v>
      </c>
      <c r="H143" s="70" t="n">
        <f aca="false">F143*AO143</f>
        <v>0</v>
      </c>
      <c r="I143" s="70" t="n">
        <f aca="false">F143*AP143</f>
        <v>0</v>
      </c>
      <c r="J143" s="70" t="n">
        <f aca="false">F143*G143</f>
        <v>0</v>
      </c>
      <c r="K143" s="71" t="s">
        <v>109</v>
      </c>
      <c r="Z143" s="70" t="n">
        <f aca="false">IF(AQ143="5",BJ143,0)</f>
        <v>0</v>
      </c>
      <c r="AB143" s="70" t="n">
        <f aca="false">IF(AQ143="1",BH143,0)</f>
        <v>0</v>
      </c>
      <c r="AC143" s="70" t="n">
        <f aca="false">IF(AQ143="1",BI143,0)</f>
        <v>0</v>
      </c>
      <c r="AD143" s="70" t="n">
        <f aca="false">IF(AQ143="7",BH143,0)</f>
        <v>0</v>
      </c>
      <c r="AE143" s="70" t="n">
        <f aca="false">IF(AQ143="7",BI143,0)</f>
        <v>0</v>
      </c>
      <c r="AF143" s="70" t="n">
        <f aca="false">IF(AQ143="2",BH143,0)</f>
        <v>0</v>
      </c>
      <c r="AG143" s="70" t="n">
        <f aca="false">IF(AQ143="2",BI143,0)</f>
        <v>0</v>
      </c>
      <c r="AH143" s="70" t="n">
        <f aca="false">IF(AQ143="0",BJ143,0)</f>
        <v>0</v>
      </c>
      <c r="AI143" s="55"/>
      <c r="AJ143" s="70" t="n">
        <f aca="false">IF(AN143=0,J143,0)</f>
        <v>0</v>
      </c>
      <c r="AK143" s="70" t="n">
        <f aca="false">IF(AN143=12,J143,0)</f>
        <v>0</v>
      </c>
      <c r="AL143" s="70" t="n">
        <f aca="false">IF(AN143=21,J143,0)</f>
        <v>0</v>
      </c>
      <c r="AN143" s="70" t="n">
        <v>21</v>
      </c>
      <c r="AO143" s="70" t="n">
        <f aca="false">G143*1</f>
        <v>0</v>
      </c>
      <c r="AP143" s="70" t="n">
        <f aca="false">G143*(1-1)</f>
        <v>0</v>
      </c>
      <c r="AQ143" s="72" t="s">
        <v>95</v>
      </c>
      <c r="AV143" s="70" t="n">
        <f aca="false">AW143+AX143</f>
        <v>0</v>
      </c>
      <c r="AW143" s="70" t="n">
        <f aca="false">F143*AO143</f>
        <v>0</v>
      </c>
      <c r="AX143" s="70" t="n">
        <f aca="false">F143*AP143</f>
        <v>0</v>
      </c>
      <c r="AY143" s="72" t="s">
        <v>327</v>
      </c>
      <c r="AZ143" s="72" t="s">
        <v>328</v>
      </c>
      <c r="BA143" s="55" t="s">
        <v>102</v>
      </c>
      <c r="BC143" s="70" t="n">
        <f aca="false">AW143+AX143</f>
        <v>0</v>
      </c>
      <c r="BD143" s="70" t="n">
        <f aca="false">G143/(100-BE143)*100</f>
        <v>0</v>
      </c>
      <c r="BE143" s="70" t="n">
        <v>0</v>
      </c>
      <c r="BF143" s="70" t="n">
        <f aca="false">143</f>
        <v>143</v>
      </c>
      <c r="BH143" s="70" t="n">
        <f aca="false">F143*AO143</f>
        <v>0</v>
      </c>
      <c r="BI143" s="70" t="n">
        <f aca="false">F143*AP143</f>
        <v>0</v>
      </c>
      <c r="BJ143" s="70" t="n">
        <f aca="false">F143*G143</f>
        <v>0</v>
      </c>
      <c r="BK143" s="70"/>
      <c r="BL143" s="70"/>
      <c r="BW143" s="70" t="n">
        <v>21</v>
      </c>
    </row>
    <row r="144" customFormat="false" ht="27" hidden="false" customHeight="true" outlineLevel="0" collapsed="false">
      <c r="A144" s="73"/>
      <c r="B144" s="74" t="s">
        <v>121</v>
      </c>
      <c r="C144" s="75" t="s">
        <v>427</v>
      </c>
      <c r="D144" s="75"/>
      <c r="E144" s="75"/>
      <c r="F144" s="75"/>
      <c r="G144" s="75"/>
      <c r="H144" s="75"/>
      <c r="I144" s="75"/>
      <c r="J144" s="75"/>
      <c r="K144" s="75"/>
    </row>
    <row r="145" customFormat="false" ht="13.5" hidden="false" customHeight="true" outlineLevel="0" collapsed="false">
      <c r="A145" s="69" t="s">
        <v>442</v>
      </c>
      <c r="B145" s="10" t="s">
        <v>443</v>
      </c>
      <c r="C145" s="8" t="s">
        <v>444</v>
      </c>
      <c r="D145" s="8"/>
      <c r="E145" s="10" t="s">
        <v>137</v>
      </c>
      <c r="F145" s="70" t="n">
        <v>20</v>
      </c>
      <c r="G145" s="70" t="n">
        <v>0</v>
      </c>
      <c r="H145" s="70" t="n">
        <f aca="false">F145*AO145</f>
        <v>0</v>
      </c>
      <c r="I145" s="70" t="n">
        <f aca="false">F145*AP145</f>
        <v>0</v>
      </c>
      <c r="J145" s="70" t="n">
        <f aca="false">F145*G145</f>
        <v>0</v>
      </c>
      <c r="K145" s="71" t="s">
        <v>109</v>
      </c>
      <c r="Z145" s="70" t="n">
        <f aca="false">IF(AQ145="5",BJ145,0)</f>
        <v>0</v>
      </c>
      <c r="AB145" s="70" t="n">
        <f aca="false">IF(AQ145="1",BH145,0)</f>
        <v>0</v>
      </c>
      <c r="AC145" s="70" t="n">
        <f aca="false">IF(AQ145="1",BI145,0)</f>
        <v>0</v>
      </c>
      <c r="AD145" s="70" t="n">
        <f aca="false">IF(AQ145="7",BH145,0)</f>
        <v>0</v>
      </c>
      <c r="AE145" s="70" t="n">
        <f aca="false">IF(AQ145="7",BI145,0)</f>
        <v>0</v>
      </c>
      <c r="AF145" s="70" t="n">
        <f aca="false">IF(AQ145="2",BH145,0)</f>
        <v>0</v>
      </c>
      <c r="AG145" s="70" t="n">
        <f aca="false">IF(AQ145="2",BI145,0)</f>
        <v>0</v>
      </c>
      <c r="AH145" s="70" t="n">
        <f aca="false">IF(AQ145="0",BJ145,0)</f>
        <v>0</v>
      </c>
      <c r="AI145" s="55"/>
      <c r="AJ145" s="70" t="n">
        <f aca="false">IF(AN145=0,J145,0)</f>
        <v>0</v>
      </c>
      <c r="AK145" s="70" t="n">
        <f aca="false">IF(AN145=12,J145,0)</f>
        <v>0</v>
      </c>
      <c r="AL145" s="70" t="n">
        <f aca="false">IF(AN145=21,J145,0)</f>
        <v>0</v>
      </c>
      <c r="AN145" s="70" t="n">
        <v>21</v>
      </c>
      <c r="AO145" s="70" t="n">
        <f aca="false">G145*1</f>
        <v>0</v>
      </c>
      <c r="AP145" s="70" t="n">
        <f aca="false">G145*(1-1)</f>
        <v>0</v>
      </c>
      <c r="AQ145" s="72" t="s">
        <v>95</v>
      </c>
      <c r="AV145" s="70" t="n">
        <f aca="false">AW145+AX145</f>
        <v>0</v>
      </c>
      <c r="AW145" s="70" t="n">
        <f aca="false">F145*AO145</f>
        <v>0</v>
      </c>
      <c r="AX145" s="70" t="n">
        <f aca="false">F145*AP145</f>
        <v>0</v>
      </c>
      <c r="AY145" s="72" t="s">
        <v>327</v>
      </c>
      <c r="AZ145" s="72" t="s">
        <v>328</v>
      </c>
      <c r="BA145" s="55" t="s">
        <v>102</v>
      </c>
      <c r="BC145" s="70" t="n">
        <f aca="false">AW145+AX145</f>
        <v>0</v>
      </c>
      <c r="BD145" s="70" t="n">
        <f aca="false">G145/(100-BE145)*100</f>
        <v>0</v>
      </c>
      <c r="BE145" s="70" t="n">
        <v>0</v>
      </c>
      <c r="BF145" s="70" t="n">
        <f aca="false">145</f>
        <v>145</v>
      </c>
      <c r="BH145" s="70" t="n">
        <f aca="false">F145*AO145</f>
        <v>0</v>
      </c>
      <c r="BI145" s="70" t="n">
        <f aca="false">F145*AP145</f>
        <v>0</v>
      </c>
      <c r="BJ145" s="70" t="n">
        <f aca="false">F145*G145</f>
        <v>0</v>
      </c>
      <c r="BK145" s="70"/>
      <c r="BL145" s="70"/>
      <c r="BW145" s="70" t="n">
        <v>21</v>
      </c>
    </row>
    <row r="146" customFormat="false" ht="27" hidden="false" customHeight="true" outlineLevel="0" collapsed="false">
      <c r="A146" s="73"/>
      <c r="B146" s="74" t="s">
        <v>121</v>
      </c>
      <c r="C146" s="75" t="s">
        <v>427</v>
      </c>
      <c r="D146" s="75"/>
      <c r="E146" s="75"/>
      <c r="F146" s="75"/>
      <c r="G146" s="75"/>
      <c r="H146" s="75"/>
      <c r="I146" s="75"/>
      <c r="J146" s="75"/>
      <c r="K146" s="75"/>
    </row>
    <row r="147" customFormat="false" ht="13.5" hidden="false" customHeight="true" outlineLevel="0" collapsed="false">
      <c r="A147" s="69" t="s">
        <v>445</v>
      </c>
      <c r="B147" s="10" t="s">
        <v>437</v>
      </c>
      <c r="C147" s="8" t="s">
        <v>446</v>
      </c>
      <c r="D147" s="8"/>
      <c r="E147" s="10" t="s">
        <v>137</v>
      </c>
      <c r="F147" s="70" t="n">
        <v>110</v>
      </c>
      <c r="G147" s="70" t="n">
        <v>0</v>
      </c>
      <c r="H147" s="70" t="n">
        <f aca="false">F147*AO147</f>
        <v>0</v>
      </c>
      <c r="I147" s="70" t="n">
        <f aca="false">F147*AP147</f>
        <v>0</v>
      </c>
      <c r="J147" s="70" t="n">
        <f aca="false">F147*G147</f>
        <v>0</v>
      </c>
      <c r="K147" s="71" t="s">
        <v>109</v>
      </c>
      <c r="Z147" s="70" t="n">
        <f aca="false">IF(AQ147="5",BJ147,0)</f>
        <v>0</v>
      </c>
      <c r="AB147" s="70" t="n">
        <f aca="false">IF(AQ147="1",BH147,0)</f>
        <v>0</v>
      </c>
      <c r="AC147" s="70" t="n">
        <f aca="false">IF(AQ147="1",BI147,0)</f>
        <v>0</v>
      </c>
      <c r="AD147" s="70" t="n">
        <f aca="false">IF(AQ147="7",BH147,0)</f>
        <v>0</v>
      </c>
      <c r="AE147" s="70" t="n">
        <f aca="false">IF(AQ147="7",BI147,0)</f>
        <v>0</v>
      </c>
      <c r="AF147" s="70" t="n">
        <f aca="false">IF(AQ147="2",BH147,0)</f>
        <v>0</v>
      </c>
      <c r="AG147" s="70" t="n">
        <f aca="false">IF(AQ147="2",BI147,0)</f>
        <v>0</v>
      </c>
      <c r="AH147" s="70" t="n">
        <f aca="false">IF(AQ147="0",BJ147,0)</f>
        <v>0</v>
      </c>
      <c r="AI147" s="55"/>
      <c r="AJ147" s="70" t="n">
        <f aca="false">IF(AN147=0,J147,0)</f>
        <v>0</v>
      </c>
      <c r="AK147" s="70" t="n">
        <f aca="false">IF(AN147=12,J147,0)</f>
        <v>0</v>
      </c>
      <c r="AL147" s="70" t="n">
        <f aca="false">IF(AN147=21,J147,0)</f>
        <v>0</v>
      </c>
      <c r="AN147" s="70" t="n">
        <v>21</v>
      </c>
      <c r="AO147" s="70" t="n">
        <f aca="false">G147*1</f>
        <v>0</v>
      </c>
      <c r="AP147" s="70" t="n">
        <f aca="false">G147*(1-1)</f>
        <v>0</v>
      </c>
      <c r="AQ147" s="72" t="s">
        <v>95</v>
      </c>
      <c r="AV147" s="70" t="n">
        <f aca="false">AW147+AX147</f>
        <v>0</v>
      </c>
      <c r="AW147" s="70" t="n">
        <f aca="false">F147*AO147</f>
        <v>0</v>
      </c>
      <c r="AX147" s="70" t="n">
        <f aca="false">F147*AP147</f>
        <v>0</v>
      </c>
      <c r="AY147" s="72" t="s">
        <v>327</v>
      </c>
      <c r="AZ147" s="72" t="s">
        <v>328</v>
      </c>
      <c r="BA147" s="55" t="s">
        <v>102</v>
      </c>
      <c r="BC147" s="70" t="n">
        <f aca="false">AW147+AX147</f>
        <v>0</v>
      </c>
      <c r="BD147" s="70" t="n">
        <f aca="false">G147/(100-BE147)*100</f>
        <v>0</v>
      </c>
      <c r="BE147" s="70" t="n">
        <v>0</v>
      </c>
      <c r="BF147" s="70" t="n">
        <f aca="false">147</f>
        <v>147</v>
      </c>
      <c r="BH147" s="70" t="n">
        <f aca="false">F147*AO147</f>
        <v>0</v>
      </c>
      <c r="BI147" s="70" t="n">
        <f aca="false">F147*AP147</f>
        <v>0</v>
      </c>
      <c r="BJ147" s="70" t="n">
        <f aca="false">F147*G147</f>
        <v>0</v>
      </c>
      <c r="BK147" s="70"/>
      <c r="BL147" s="70"/>
      <c r="BW147" s="70" t="n">
        <v>21</v>
      </c>
    </row>
    <row r="148" customFormat="false" ht="40.5" hidden="false" customHeight="true" outlineLevel="0" collapsed="false">
      <c r="A148" s="73"/>
      <c r="B148" s="74" t="s">
        <v>121</v>
      </c>
      <c r="C148" s="75" t="s">
        <v>447</v>
      </c>
      <c r="D148" s="75"/>
      <c r="E148" s="75"/>
      <c r="F148" s="75"/>
      <c r="G148" s="75"/>
      <c r="H148" s="75"/>
      <c r="I148" s="75"/>
      <c r="J148" s="75"/>
      <c r="K148" s="75"/>
    </row>
    <row r="149" customFormat="false" ht="13.5" hidden="false" customHeight="true" outlineLevel="0" collapsed="false">
      <c r="A149" s="69" t="s">
        <v>448</v>
      </c>
      <c r="B149" s="10" t="s">
        <v>449</v>
      </c>
      <c r="C149" s="8" t="s">
        <v>450</v>
      </c>
      <c r="D149" s="8"/>
      <c r="E149" s="10" t="s">
        <v>137</v>
      </c>
      <c r="F149" s="70" t="n">
        <v>50</v>
      </c>
      <c r="G149" s="70" t="n">
        <v>0</v>
      </c>
      <c r="H149" s="70" t="n">
        <f aca="false">F149*AO149</f>
        <v>0</v>
      </c>
      <c r="I149" s="70" t="n">
        <f aca="false">F149*AP149</f>
        <v>0</v>
      </c>
      <c r="J149" s="70" t="n">
        <f aca="false">F149*G149</f>
        <v>0</v>
      </c>
      <c r="K149" s="71" t="s">
        <v>109</v>
      </c>
      <c r="Z149" s="70" t="n">
        <f aca="false">IF(AQ149="5",BJ149,0)</f>
        <v>0</v>
      </c>
      <c r="AB149" s="70" t="n">
        <f aca="false">IF(AQ149="1",BH149,0)</f>
        <v>0</v>
      </c>
      <c r="AC149" s="70" t="n">
        <f aca="false">IF(AQ149="1",BI149,0)</f>
        <v>0</v>
      </c>
      <c r="AD149" s="70" t="n">
        <f aca="false">IF(AQ149="7",BH149,0)</f>
        <v>0</v>
      </c>
      <c r="AE149" s="70" t="n">
        <f aca="false">IF(AQ149="7",BI149,0)</f>
        <v>0</v>
      </c>
      <c r="AF149" s="70" t="n">
        <f aca="false">IF(AQ149="2",BH149,0)</f>
        <v>0</v>
      </c>
      <c r="AG149" s="70" t="n">
        <f aca="false">IF(AQ149="2",BI149,0)</f>
        <v>0</v>
      </c>
      <c r="AH149" s="70" t="n">
        <f aca="false">IF(AQ149="0",BJ149,0)</f>
        <v>0</v>
      </c>
      <c r="AI149" s="55"/>
      <c r="AJ149" s="70" t="n">
        <f aca="false">IF(AN149=0,J149,0)</f>
        <v>0</v>
      </c>
      <c r="AK149" s="70" t="n">
        <f aca="false">IF(AN149=12,J149,0)</f>
        <v>0</v>
      </c>
      <c r="AL149" s="70" t="n">
        <f aca="false">IF(AN149=21,J149,0)</f>
        <v>0</v>
      </c>
      <c r="AN149" s="70" t="n">
        <v>21</v>
      </c>
      <c r="AO149" s="70" t="n">
        <f aca="false">G149*1</f>
        <v>0</v>
      </c>
      <c r="AP149" s="70" t="n">
        <f aca="false">G149*(1-1)</f>
        <v>0</v>
      </c>
      <c r="AQ149" s="72" t="s">
        <v>95</v>
      </c>
      <c r="AV149" s="70" t="n">
        <f aca="false">AW149+AX149</f>
        <v>0</v>
      </c>
      <c r="AW149" s="70" t="n">
        <f aca="false">F149*AO149</f>
        <v>0</v>
      </c>
      <c r="AX149" s="70" t="n">
        <f aca="false">F149*AP149</f>
        <v>0</v>
      </c>
      <c r="AY149" s="72" t="s">
        <v>327</v>
      </c>
      <c r="AZ149" s="72" t="s">
        <v>328</v>
      </c>
      <c r="BA149" s="55" t="s">
        <v>102</v>
      </c>
      <c r="BC149" s="70" t="n">
        <f aca="false">AW149+AX149</f>
        <v>0</v>
      </c>
      <c r="BD149" s="70" t="n">
        <f aca="false">G149/(100-BE149)*100</f>
        <v>0</v>
      </c>
      <c r="BE149" s="70" t="n">
        <v>0</v>
      </c>
      <c r="BF149" s="70" t="n">
        <f aca="false">149</f>
        <v>149</v>
      </c>
      <c r="BH149" s="70" t="n">
        <f aca="false">F149*AO149</f>
        <v>0</v>
      </c>
      <c r="BI149" s="70" t="n">
        <f aca="false">F149*AP149</f>
        <v>0</v>
      </c>
      <c r="BJ149" s="70" t="n">
        <f aca="false">F149*G149</f>
        <v>0</v>
      </c>
      <c r="BK149" s="70"/>
      <c r="BL149" s="70"/>
      <c r="BW149" s="70" t="n">
        <v>21</v>
      </c>
    </row>
    <row r="150" customFormat="false" ht="13.5" hidden="false" customHeight="true" outlineLevel="0" collapsed="false">
      <c r="A150" s="69" t="s">
        <v>451</v>
      </c>
      <c r="B150" s="10" t="s">
        <v>452</v>
      </c>
      <c r="C150" s="8" t="s">
        <v>453</v>
      </c>
      <c r="D150" s="8"/>
      <c r="E150" s="10" t="s">
        <v>137</v>
      </c>
      <c r="F150" s="70" t="n">
        <v>100</v>
      </c>
      <c r="G150" s="70" t="n">
        <v>0</v>
      </c>
      <c r="H150" s="70" t="n">
        <f aca="false">F150*AO150</f>
        <v>0</v>
      </c>
      <c r="I150" s="70" t="n">
        <f aca="false">F150*AP150</f>
        <v>0</v>
      </c>
      <c r="J150" s="70" t="n">
        <f aca="false">F150*G150</f>
        <v>0</v>
      </c>
      <c r="K150" s="71" t="s">
        <v>109</v>
      </c>
      <c r="Z150" s="70" t="n">
        <f aca="false">IF(AQ150="5",BJ150,0)</f>
        <v>0</v>
      </c>
      <c r="AB150" s="70" t="n">
        <f aca="false">IF(AQ150="1",BH150,0)</f>
        <v>0</v>
      </c>
      <c r="AC150" s="70" t="n">
        <f aca="false">IF(AQ150="1",BI150,0)</f>
        <v>0</v>
      </c>
      <c r="AD150" s="70" t="n">
        <f aca="false">IF(AQ150="7",BH150,0)</f>
        <v>0</v>
      </c>
      <c r="AE150" s="70" t="n">
        <f aca="false">IF(AQ150="7",BI150,0)</f>
        <v>0</v>
      </c>
      <c r="AF150" s="70" t="n">
        <f aca="false">IF(AQ150="2",BH150,0)</f>
        <v>0</v>
      </c>
      <c r="AG150" s="70" t="n">
        <f aca="false">IF(AQ150="2",BI150,0)</f>
        <v>0</v>
      </c>
      <c r="AH150" s="70" t="n">
        <f aca="false">IF(AQ150="0",BJ150,0)</f>
        <v>0</v>
      </c>
      <c r="AI150" s="55"/>
      <c r="AJ150" s="70" t="n">
        <f aca="false">IF(AN150=0,J150,0)</f>
        <v>0</v>
      </c>
      <c r="AK150" s="70" t="n">
        <f aca="false">IF(AN150=12,J150,0)</f>
        <v>0</v>
      </c>
      <c r="AL150" s="70" t="n">
        <f aca="false">IF(AN150=21,J150,0)</f>
        <v>0</v>
      </c>
      <c r="AN150" s="70" t="n">
        <v>21</v>
      </c>
      <c r="AO150" s="70" t="n">
        <f aca="false">G150*1</f>
        <v>0</v>
      </c>
      <c r="AP150" s="70" t="n">
        <f aca="false">G150*(1-1)</f>
        <v>0</v>
      </c>
      <c r="AQ150" s="72" t="s">
        <v>95</v>
      </c>
      <c r="AV150" s="70" t="n">
        <f aca="false">AW150+AX150</f>
        <v>0</v>
      </c>
      <c r="AW150" s="70" t="n">
        <f aca="false">F150*AO150</f>
        <v>0</v>
      </c>
      <c r="AX150" s="70" t="n">
        <f aca="false">F150*AP150</f>
        <v>0</v>
      </c>
      <c r="AY150" s="72" t="s">
        <v>327</v>
      </c>
      <c r="AZ150" s="72" t="s">
        <v>328</v>
      </c>
      <c r="BA150" s="55" t="s">
        <v>102</v>
      </c>
      <c r="BC150" s="70" t="n">
        <f aca="false">AW150+AX150</f>
        <v>0</v>
      </c>
      <c r="BD150" s="70" t="n">
        <f aca="false">G150/(100-BE150)*100</f>
        <v>0</v>
      </c>
      <c r="BE150" s="70" t="n">
        <v>0</v>
      </c>
      <c r="BF150" s="70" t="n">
        <f aca="false">150</f>
        <v>150</v>
      </c>
      <c r="BH150" s="70" t="n">
        <f aca="false">F150*AO150</f>
        <v>0</v>
      </c>
      <c r="BI150" s="70" t="n">
        <f aca="false">F150*AP150</f>
        <v>0</v>
      </c>
      <c r="BJ150" s="70" t="n">
        <f aca="false">F150*G150</f>
        <v>0</v>
      </c>
      <c r="BK150" s="70"/>
      <c r="BL150" s="70"/>
      <c r="BW150" s="70" t="n">
        <v>21</v>
      </c>
    </row>
    <row r="151" customFormat="false" ht="27" hidden="false" customHeight="true" outlineLevel="0" collapsed="false">
      <c r="A151" s="69" t="s">
        <v>454</v>
      </c>
      <c r="B151" s="10" t="s">
        <v>455</v>
      </c>
      <c r="C151" s="8" t="s">
        <v>456</v>
      </c>
      <c r="D151" s="8"/>
      <c r="E151" s="10" t="s">
        <v>326</v>
      </c>
      <c r="F151" s="70" t="n">
        <v>1</v>
      </c>
      <c r="G151" s="70" t="n">
        <v>0</v>
      </c>
      <c r="H151" s="70" t="n">
        <f aca="false">F151*AO151</f>
        <v>0</v>
      </c>
      <c r="I151" s="70" t="n">
        <f aca="false">F151*AP151</f>
        <v>0</v>
      </c>
      <c r="J151" s="70" t="n">
        <f aca="false">F151*G151</f>
        <v>0</v>
      </c>
      <c r="K151" s="71"/>
      <c r="Z151" s="70" t="n">
        <f aca="false">IF(AQ151="5",BJ151,0)</f>
        <v>0</v>
      </c>
      <c r="AB151" s="70" t="n">
        <f aca="false">IF(AQ151="1",BH151,0)</f>
        <v>0</v>
      </c>
      <c r="AC151" s="70" t="n">
        <f aca="false">IF(AQ151="1",BI151,0)</f>
        <v>0</v>
      </c>
      <c r="AD151" s="70" t="n">
        <f aca="false">IF(AQ151="7",BH151,0)</f>
        <v>0</v>
      </c>
      <c r="AE151" s="70" t="n">
        <f aca="false">IF(AQ151="7",BI151,0)</f>
        <v>0</v>
      </c>
      <c r="AF151" s="70" t="n">
        <f aca="false">IF(AQ151="2",BH151,0)</f>
        <v>0</v>
      </c>
      <c r="AG151" s="70" t="n">
        <f aca="false">IF(AQ151="2",BI151,0)</f>
        <v>0</v>
      </c>
      <c r="AH151" s="70" t="n">
        <f aca="false">IF(AQ151="0",BJ151,0)</f>
        <v>0</v>
      </c>
      <c r="AI151" s="55"/>
      <c r="AJ151" s="70" t="n">
        <f aca="false">IF(AN151=0,J151,0)</f>
        <v>0</v>
      </c>
      <c r="AK151" s="70" t="n">
        <f aca="false">IF(AN151=12,J151,0)</f>
        <v>0</v>
      </c>
      <c r="AL151" s="70" t="n">
        <f aca="false">IF(AN151=21,J151,0)</f>
        <v>0</v>
      </c>
      <c r="AN151" s="70" t="n">
        <v>21</v>
      </c>
      <c r="AO151" s="70" t="n">
        <f aca="false">G151*1</f>
        <v>0</v>
      </c>
      <c r="AP151" s="70" t="n">
        <f aca="false">G151*(1-1)</f>
        <v>0</v>
      </c>
      <c r="AQ151" s="72" t="s">
        <v>95</v>
      </c>
      <c r="AV151" s="70" t="n">
        <f aca="false">AW151+AX151</f>
        <v>0</v>
      </c>
      <c r="AW151" s="70" t="n">
        <f aca="false">F151*AO151</f>
        <v>0</v>
      </c>
      <c r="AX151" s="70" t="n">
        <f aca="false">F151*AP151</f>
        <v>0</v>
      </c>
      <c r="AY151" s="72" t="s">
        <v>327</v>
      </c>
      <c r="AZ151" s="72" t="s">
        <v>328</v>
      </c>
      <c r="BA151" s="55" t="s">
        <v>102</v>
      </c>
      <c r="BC151" s="70" t="n">
        <f aca="false">AW151+AX151</f>
        <v>0</v>
      </c>
      <c r="BD151" s="70" t="n">
        <f aca="false">G151/(100-BE151)*100</f>
        <v>0</v>
      </c>
      <c r="BE151" s="70" t="n">
        <v>0</v>
      </c>
      <c r="BF151" s="70" t="n">
        <f aca="false">151</f>
        <v>151</v>
      </c>
      <c r="BH151" s="70" t="n">
        <f aca="false">F151*AO151</f>
        <v>0</v>
      </c>
      <c r="BI151" s="70" t="n">
        <f aca="false">F151*AP151</f>
        <v>0</v>
      </c>
      <c r="BJ151" s="70" t="n">
        <f aca="false">F151*G151</f>
        <v>0</v>
      </c>
      <c r="BK151" s="70"/>
      <c r="BL151" s="70"/>
      <c r="BW151" s="70" t="n">
        <v>21</v>
      </c>
    </row>
    <row r="152" customFormat="false" ht="27" hidden="false" customHeight="true" outlineLevel="0" collapsed="false">
      <c r="A152" s="73"/>
      <c r="B152" s="74" t="s">
        <v>121</v>
      </c>
      <c r="C152" s="75" t="s">
        <v>457</v>
      </c>
      <c r="D152" s="75"/>
      <c r="E152" s="75"/>
      <c r="F152" s="75"/>
      <c r="G152" s="75"/>
      <c r="H152" s="75"/>
      <c r="I152" s="75"/>
      <c r="J152" s="75"/>
      <c r="K152" s="75"/>
    </row>
    <row r="153" customFormat="false" ht="13.5" hidden="false" customHeight="true" outlineLevel="0" collapsed="false">
      <c r="A153" s="69" t="s">
        <v>458</v>
      </c>
      <c r="B153" s="10" t="s">
        <v>459</v>
      </c>
      <c r="C153" s="8" t="s">
        <v>460</v>
      </c>
      <c r="D153" s="8"/>
      <c r="E153" s="10" t="s">
        <v>326</v>
      </c>
      <c r="F153" s="70" t="n">
        <v>13</v>
      </c>
      <c r="G153" s="70" t="n">
        <v>0</v>
      </c>
      <c r="H153" s="70" t="n">
        <f aca="false">F153*AO153</f>
        <v>0</v>
      </c>
      <c r="I153" s="70" t="n">
        <f aca="false">F153*AP153</f>
        <v>0</v>
      </c>
      <c r="J153" s="70" t="n">
        <f aca="false">F153*G153</f>
        <v>0</v>
      </c>
      <c r="K153" s="71"/>
      <c r="Z153" s="70" t="n">
        <f aca="false">IF(AQ153="5",BJ153,0)</f>
        <v>0</v>
      </c>
      <c r="AB153" s="70" t="n">
        <f aca="false">IF(AQ153="1",BH153,0)</f>
        <v>0</v>
      </c>
      <c r="AC153" s="70" t="n">
        <f aca="false">IF(AQ153="1",BI153,0)</f>
        <v>0</v>
      </c>
      <c r="AD153" s="70" t="n">
        <f aca="false">IF(AQ153="7",BH153,0)</f>
        <v>0</v>
      </c>
      <c r="AE153" s="70" t="n">
        <f aca="false">IF(AQ153="7",BI153,0)</f>
        <v>0</v>
      </c>
      <c r="AF153" s="70" t="n">
        <f aca="false">IF(AQ153="2",BH153,0)</f>
        <v>0</v>
      </c>
      <c r="AG153" s="70" t="n">
        <f aca="false">IF(AQ153="2",BI153,0)</f>
        <v>0</v>
      </c>
      <c r="AH153" s="70" t="n">
        <f aca="false">IF(AQ153="0",BJ153,0)</f>
        <v>0</v>
      </c>
      <c r="AI153" s="55"/>
      <c r="AJ153" s="70" t="n">
        <f aca="false">IF(AN153=0,J153,0)</f>
        <v>0</v>
      </c>
      <c r="AK153" s="70" t="n">
        <f aca="false">IF(AN153=12,J153,0)</f>
        <v>0</v>
      </c>
      <c r="AL153" s="70" t="n">
        <f aca="false">IF(AN153=21,J153,0)</f>
        <v>0</v>
      </c>
      <c r="AN153" s="70" t="n">
        <v>21</v>
      </c>
      <c r="AO153" s="70" t="n">
        <f aca="false">G153*1</f>
        <v>0</v>
      </c>
      <c r="AP153" s="70" t="n">
        <f aca="false">G153*(1-1)</f>
        <v>0</v>
      </c>
      <c r="AQ153" s="72" t="s">
        <v>95</v>
      </c>
      <c r="AV153" s="70" t="n">
        <f aca="false">AW153+AX153</f>
        <v>0</v>
      </c>
      <c r="AW153" s="70" t="n">
        <f aca="false">F153*AO153</f>
        <v>0</v>
      </c>
      <c r="AX153" s="70" t="n">
        <f aca="false">F153*AP153</f>
        <v>0</v>
      </c>
      <c r="AY153" s="72" t="s">
        <v>327</v>
      </c>
      <c r="AZ153" s="72" t="s">
        <v>328</v>
      </c>
      <c r="BA153" s="55" t="s">
        <v>102</v>
      </c>
      <c r="BC153" s="70" t="n">
        <f aca="false">AW153+AX153</f>
        <v>0</v>
      </c>
      <c r="BD153" s="70" t="n">
        <f aca="false">G153/(100-BE153)*100</f>
        <v>0</v>
      </c>
      <c r="BE153" s="70" t="n">
        <v>0</v>
      </c>
      <c r="BF153" s="70" t="n">
        <f aca="false">153</f>
        <v>153</v>
      </c>
      <c r="BH153" s="70" t="n">
        <f aca="false">F153*AO153</f>
        <v>0</v>
      </c>
      <c r="BI153" s="70" t="n">
        <f aca="false">F153*AP153</f>
        <v>0</v>
      </c>
      <c r="BJ153" s="70" t="n">
        <f aca="false">F153*G153</f>
        <v>0</v>
      </c>
      <c r="BK153" s="70"/>
      <c r="BL153" s="70"/>
      <c r="BW153" s="70" t="n">
        <v>21</v>
      </c>
    </row>
    <row r="154" customFormat="false" ht="13.5" hidden="false" customHeight="true" outlineLevel="0" collapsed="false">
      <c r="A154" s="69" t="s">
        <v>461</v>
      </c>
      <c r="B154" s="10" t="s">
        <v>462</v>
      </c>
      <c r="C154" s="8" t="s">
        <v>463</v>
      </c>
      <c r="D154" s="8"/>
      <c r="E154" s="10" t="s">
        <v>326</v>
      </c>
      <c r="F154" s="70" t="n">
        <v>15</v>
      </c>
      <c r="G154" s="70" t="n">
        <v>0</v>
      </c>
      <c r="H154" s="70" t="n">
        <f aca="false">F154*AO154</f>
        <v>0</v>
      </c>
      <c r="I154" s="70" t="n">
        <f aca="false">F154*AP154</f>
        <v>0</v>
      </c>
      <c r="J154" s="70" t="n">
        <f aca="false">F154*G154</f>
        <v>0</v>
      </c>
      <c r="K154" s="71"/>
      <c r="Z154" s="70" t="n">
        <f aca="false">IF(AQ154="5",BJ154,0)</f>
        <v>0</v>
      </c>
      <c r="AB154" s="70" t="n">
        <f aca="false">IF(AQ154="1",BH154,0)</f>
        <v>0</v>
      </c>
      <c r="AC154" s="70" t="n">
        <f aca="false">IF(AQ154="1",BI154,0)</f>
        <v>0</v>
      </c>
      <c r="AD154" s="70" t="n">
        <f aca="false">IF(AQ154="7",BH154,0)</f>
        <v>0</v>
      </c>
      <c r="AE154" s="70" t="n">
        <f aca="false">IF(AQ154="7",BI154,0)</f>
        <v>0</v>
      </c>
      <c r="AF154" s="70" t="n">
        <f aca="false">IF(AQ154="2",BH154,0)</f>
        <v>0</v>
      </c>
      <c r="AG154" s="70" t="n">
        <f aca="false">IF(AQ154="2",BI154,0)</f>
        <v>0</v>
      </c>
      <c r="AH154" s="70" t="n">
        <f aca="false">IF(AQ154="0",BJ154,0)</f>
        <v>0</v>
      </c>
      <c r="AI154" s="55"/>
      <c r="AJ154" s="70" t="n">
        <f aca="false">IF(AN154=0,J154,0)</f>
        <v>0</v>
      </c>
      <c r="AK154" s="70" t="n">
        <f aca="false">IF(AN154=12,J154,0)</f>
        <v>0</v>
      </c>
      <c r="AL154" s="70" t="n">
        <f aca="false">IF(AN154=21,J154,0)</f>
        <v>0</v>
      </c>
      <c r="AN154" s="70" t="n">
        <v>21</v>
      </c>
      <c r="AO154" s="70" t="n">
        <f aca="false">G154*1</f>
        <v>0</v>
      </c>
      <c r="AP154" s="70" t="n">
        <f aca="false">G154*(1-1)</f>
        <v>0</v>
      </c>
      <c r="AQ154" s="72" t="s">
        <v>95</v>
      </c>
      <c r="AV154" s="70" t="n">
        <f aca="false">AW154+AX154</f>
        <v>0</v>
      </c>
      <c r="AW154" s="70" t="n">
        <f aca="false">F154*AO154</f>
        <v>0</v>
      </c>
      <c r="AX154" s="70" t="n">
        <f aca="false">F154*AP154</f>
        <v>0</v>
      </c>
      <c r="AY154" s="72" t="s">
        <v>327</v>
      </c>
      <c r="AZ154" s="72" t="s">
        <v>328</v>
      </c>
      <c r="BA154" s="55" t="s">
        <v>102</v>
      </c>
      <c r="BC154" s="70" t="n">
        <f aca="false">AW154+AX154</f>
        <v>0</v>
      </c>
      <c r="BD154" s="70" t="n">
        <f aca="false">G154/(100-BE154)*100</f>
        <v>0</v>
      </c>
      <c r="BE154" s="70" t="n">
        <v>0</v>
      </c>
      <c r="BF154" s="70" t="n">
        <f aca="false">154</f>
        <v>154</v>
      </c>
      <c r="BH154" s="70" t="n">
        <f aca="false">F154*AO154</f>
        <v>0</v>
      </c>
      <c r="BI154" s="70" t="n">
        <f aca="false">F154*AP154</f>
        <v>0</v>
      </c>
      <c r="BJ154" s="70" t="n">
        <f aca="false">F154*G154</f>
        <v>0</v>
      </c>
      <c r="BK154" s="70"/>
      <c r="BL154" s="70"/>
      <c r="BW154" s="70" t="n">
        <v>21</v>
      </c>
    </row>
    <row r="155" customFormat="false" ht="27" hidden="false" customHeight="true" outlineLevel="0" collapsed="false">
      <c r="A155" s="69" t="s">
        <v>464</v>
      </c>
      <c r="B155" s="10" t="s">
        <v>465</v>
      </c>
      <c r="C155" s="8" t="s">
        <v>466</v>
      </c>
      <c r="D155" s="8"/>
      <c r="E155" s="10" t="s">
        <v>326</v>
      </c>
      <c r="F155" s="70" t="n">
        <v>22</v>
      </c>
      <c r="G155" s="70" t="n">
        <v>0</v>
      </c>
      <c r="H155" s="70" t="n">
        <f aca="false">F155*AO155</f>
        <v>0</v>
      </c>
      <c r="I155" s="70" t="n">
        <f aca="false">F155*AP155</f>
        <v>0</v>
      </c>
      <c r="J155" s="70" t="n">
        <f aca="false">F155*G155</f>
        <v>0</v>
      </c>
      <c r="K155" s="71"/>
      <c r="Z155" s="70" t="n">
        <f aca="false">IF(AQ155="5",BJ155,0)</f>
        <v>0</v>
      </c>
      <c r="AB155" s="70" t="n">
        <f aca="false">IF(AQ155="1",BH155,0)</f>
        <v>0</v>
      </c>
      <c r="AC155" s="70" t="n">
        <f aca="false">IF(AQ155="1",BI155,0)</f>
        <v>0</v>
      </c>
      <c r="AD155" s="70" t="n">
        <f aca="false">IF(AQ155="7",BH155,0)</f>
        <v>0</v>
      </c>
      <c r="AE155" s="70" t="n">
        <f aca="false">IF(AQ155="7",BI155,0)</f>
        <v>0</v>
      </c>
      <c r="AF155" s="70" t="n">
        <f aca="false">IF(AQ155="2",BH155,0)</f>
        <v>0</v>
      </c>
      <c r="AG155" s="70" t="n">
        <f aca="false">IF(AQ155="2",BI155,0)</f>
        <v>0</v>
      </c>
      <c r="AH155" s="70" t="n">
        <f aca="false">IF(AQ155="0",BJ155,0)</f>
        <v>0</v>
      </c>
      <c r="AI155" s="55"/>
      <c r="AJ155" s="70" t="n">
        <f aca="false">IF(AN155=0,J155,0)</f>
        <v>0</v>
      </c>
      <c r="AK155" s="70" t="n">
        <f aca="false">IF(AN155=12,J155,0)</f>
        <v>0</v>
      </c>
      <c r="AL155" s="70" t="n">
        <f aca="false">IF(AN155=21,J155,0)</f>
        <v>0</v>
      </c>
      <c r="AN155" s="70" t="n">
        <v>21</v>
      </c>
      <c r="AO155" s="70" t="n">
        <f aca="false">G155*1</f>
        <v>0</v>
      </c>
      <c r="AP155" s="70" t="n">
        <f aca="false">G155*(1-1)</f>
        <v>0</v>
      </c>
      <c r="AQ155" s="72" t="s">
        <v>95</v>
      </c>
      <c r="AV155" s="70" t="n">
        <f aca="false">AW155+AX155</f>
        <v>0</v>
      </c>
      <c r="AW155" s="70" t="n">
        <f aca="false">F155*AO155</f>
        <v>0</v>
      </c>
      <c r="AX155" s="70" t="n">
        <f aca="false">F155*AP155</f>
        <v>0</v>
      </c>
      <c r="AY155" s="72" t="s">
        <v>327</v>
      </c>
      <c r="AZ155" s="72" t="s">
        <v>328</v>
      </c>
      <c r="BA155" s="55" t="s">
        <v>102</v>
      </c>
      <c r="BC155" s="70" t="n">
        <f aca="false">AW155+AX155</f>
        <v>0</v>
      </c>
      <c r="BD155" s="70" t="n">
        <f aca="false">G155/(100-BE155)*100</f>
        <v>0</v>
      </c>
      <c r="BE155" s="70" t="n">
        <v>0</v>
      </c>
      <c r="BF155" s="70" t="n">
        <f aca="false">155</f>
        <v>155</v>
      </c>
      <c r="BH155" s="70" t="n">
        <f aca="false">F155*AO155</f>
        <v>0</v>
      </c>
      <c r="BI155" s="70" t="n">
        <f aca="false">F155*AP155</f>
        <v>0</v>
      </c>
      <c r="BJ155" s="70" t="n">
        <f aca="false">F155*G155</f>
        <v>0</v>
      </c>
      <c r="BK155" s="70"/>
      <c r="BL155" s="70"/>
      <c r="BW155" s="70" t="n">
        <v>21</v>
      </c>
    </row>
    <row r="156" customFormat="false" ht="13.5" hidden="false" customHeight="true" outlineLevel="0" collapsed="false">
      <c r="A156" s="69" t="s">
        <v>467</v>
      </c>
      <c r="B156" s="10" t="s">
        <v>468</v>
      </c>
      <c r="C156" s="8" t="s">
        <v>469</v>
      </c>
      <c r="D156" s="8"/>
      <c r="E156" s="10" t="s">
        <v>118</v>
      </c>
      <c r="F156" s="70" t="n">
        <v>120</v>
      </c>
      <c r="G156" s="70" t="n">
        <v>0</v>
      </c>
      <c r="H156" s="70" t="n">
        <f aca="false">F156*AO156</f>
        <v>0</v>
      </c>
      <c r="I156" s="70" t="n">
        <f aca="false">F156*AP156</f>
        <v>0</v>
      </c>
      <c r="J156" s="70" t="n">
        <f aca="false">F156*G156</f>
        <v>0</v>
      </c>
      <c r="K156" s="71" t="s">
        <v>109</v>
      </c>
      <c r="Z156" s="70" t="n">
        <f aca="false">IF(AQ156="5",BJ156,0)</f>
        <v>0</v>
      </c>
      <c r="AB156" s="70" t="n">
        <f aca="false">IF(AQ156="1",BH156,0)</f>
        <v>0</v>
      </c>
      <c r="AC156" s="70" t="n">
        <f aca="false">IF(AQ156="1",BI156,0)</f>
        <v>0</v>
      </c>
      <c r="AD156" s="70" t="n">
        <f aca="false">IF(AQ156="7",BH156,0)</f>
        <v>0</v>
      </c>
      <c r="AE156" s="70" t="n">
        <f aca="false">IF(AQ156="7",BI156,0)</f>
        <v>0</v>
      </c>
      <c r="AF156" s="70" t="n">
        <f aca="false">IF(AQ156="2",BH156,0)</f>
        <v>0</v>
      </c>
      <c r="AG156" s="70" t="n">
        <f aca="false">IF(AQ156="2",BI156,0)</f>
        <v>0</v>
      </c>
      <c r="AH156" s="70" t="n">
        <f aca="false">IF(AQ156="0",BJ156,0)</f>
        <v>0</v>
      </c>
      <c r="AI156" s="55"/>
      <c r="AJ156" s="70" t="n">
        <f aca="false">IF(AN156=0,J156,0)</f>
        <v>0</v>
      </c>
      <c r="AK156" s="70" t="n">
        <f aca="false">IF(AN156=12,J156,0)</f>
        <v>0</v>
      </c>
      <c r="AL156" s="70" t="n">
        <f aca="false">IF(AN156=21,J156,0)</f>
        <v>0</v>
      </c>
      <c r="AN156" s="70" t="n">
        <v>21</v>
      </c>
      <c r="AO156" s="70" t="n">
        <f aca="false">G156*1</f>
        <v>0</v>
      </c>
      <c r="AP156" s="70" t="n">
        <f aca="false">G156*(1-1)</f>
        <v>0</v>
      </c>
      <c r="AQ156" s="72" t="s">
        <v>95</v>
      </c>
      <c r="AV156" s="70" t="n">
        <f aca="false">AW156+AX156</f>
        <v>0</v>
      </c>
      <c r="AW156" s="70" t="n">
        <f aca="false">F156*AO156</f>
        <v>0</v>
      </c>
      <c r="AX156" s="70" t="n">
        <f aca="false">F156*AP156</f>
        <v>0</v>
      </c>
      <c r="AY156" s="72" t="s">
        <v>327</v>
      </c>
      <c r="AZ156" s="72" t="s">
        <v>328</v>
      </c>
      <c r="BA156" s="55" t="s">
        <v>102</v>
      </c>
      <c r="BC156" s="70" t="n">
        <f aca="false">AW156+AX156</f>
        <v>0</v>
      </c>
      <c r="BD156" s="70" t="n">
        <f aca="false">G156/(100-BE156)*100</f>
        <v>0</v>
      </c>
      <c r="BE156" s="70" t="n">
        <v>0</v>
      </c>
      <c r="BF156" s="70" t="n">
        <f aca="false">156</f>
        <v>156</v>
      </c>
      <c r="BH156" s="70" t="n">
        <f aca="false">F156*AO156</f>
        <v>0</v>
      </c>
      <c r="BI156" s="70" t="n">
        <f aca="false">F156*AP156</f>
        <v>0</v>
      </c>
      <c r="BJ156" s="70" t="n">
        <f aca="false">F156*G156</f>
        <v>0</v>
      </c>
      <c r="BK156" s="70"/>
      <c r="BL156" s="70"/>
      <c r="BW156" s="70" t="n">
        <v>21</v>
      </c>
    </row>
    <row r="157" customFormat="false" ht="81" hidden="false" customHeight="true" outlineLevel="0" collapsed="false">
      <c r="A157" s="73"/>
      <c r="B157" s="74" t="s">
        <v>121</v>
      </c>
      <c r="C157" s="75" t="s">
        <v>470</v>
      </c>
      <c r="D157" s="75"/>
      <c r="E157" s="75"/>
      <c r="F157" s="75"/>
      <c r="G157" s="75"/>
      <c r="H157" s="75"/>
      <c r="I157" s="75"/>
      <c r="J157" s="75"/>
      <c r="K157" s="75"/>
    </row>
    <row r="158" customFormat="false" ht="13.5" hidden="false" customHeight="true" outlineLevel="0" collapsed="false">
      <c r="A158" s="69" t="s">
        <v>471</v>
      </c>
      <c r="B158" s="10" t="s">
        <v>472</v>
      </c>
      <c r="C158" s="8" t="s">
        <v>473</v>
      </c>
      <c r="D158" s="8"/>
      <c r="E158" s="10" t="s">
        <v>118</v>
      </c>
      <c r="F158" s="70" t="n">
        <v>150</v>
      </c>
      <c r="G158" s="70" t="n">
        <v>0</v>
      </c>
      <c r="H158" s="70" t="n">
        <f aca="false">F158*AO158</f>
        <v>0</v>
      </c>
      <c r="I158" s="70" t="n">
        <f aca="false">F158*AP158</f>
        <v>0</v>
      </c>
      <c r="J158" s="70" t="n">
        <f aca="false">F158*G158</f>
        <v>0</v>
      </c>
      <c r="K158" s="71" t="s">
        <v>109</v>
      </c>
      <c r="Z158" s="70" t="n">
        <f aca="false">IF(AQ158="5",BJ158,0)</f>
        <v>0</v>
      </c>
      <c r="AB158" s="70" t="n">
        <f aca="false">IF(AQ158="1",BH158,0)</f>
        <v>0</v>
      </c>
      <c r="AC158" s="70" t="n">
        <f aca="false">IF(AQ158="1",BI158,0)</f>
        <v>0</v>
      </c>
      <c r="AD158" s="70" t="n">
        <f aca="false">IF(AQ158="7",BH158,0)</f>
        <v>0</v>
      </c>
      <c r="AE158" s="70" t="n">
        <f aca="false">IF(AQ158="7",BI158,0)</f>
        <v>0</v>
      </c>
      <c r="AF158" s="70" t="n">
        <f aca="false">IF(AQ158="2",BH158,0)</f>
        <v>0</v>
      </c>
      <c r="AG158" s="70" t="n">
        <f aca="false">IF(AQ158="2",BI158,0)</f>
        <v>0</v>
      </c>
      <c r="AH158" s="70" t="n">
        <f aca="false">IF(AQ158="0",BJ158,0)</f>
        <v>0</v>
      </c>
      <c r="AI158" s="55"/>
      <c r="AJ158" s="70" t="n">
        <f aca="false">IF(AN158=0,J158,0)</f>
        <v>0</v>
      </c>
      <c r="AK158" s="70" t="n">
        <f aca="false">IF(AN158=12,J158,0)</f>
        <v>0</v>
      </c>
      <c r="AL158" s="70" t="n">
        <f aca="false">IF(AN158=21,J158,0)</f>
        <v>0</v>
      </c>
      <c r="AN158" s="70" t="n">
        <v>21</v>
      </c>
      <c r="AO158" s="70" t="n">
        <f aca="false">G158*1</f>
        <v>0</v>
      </c>
      <c r="AP158" s="70" t="n">
        <f aca="false">G158*(1-1)</f>
        <v>0</v>
      </c>
      <c r="AQ158" s="72" t="s">
        <v>95</v>
      </c>
      <c r="AV158" s="70" t="n">
        <f aca="false">AW158+AX158</f>
        <v>0</v>
      </c>
      <c r="AW158" s="70" t="n">
        <f aca="false">F158*AO158</f>
        <v>0</v>
      </c>
      <c r="AX158" s="70" t="n">
        <f aca="false">F158*AP158</f>
        <v>0</v>
      </c>
      <c r="AY158" s="72" t="s">
        <v>327</v>
      </c>
      <c r="AZ158" s="72" t="s">
        <v>328</v>
      </c>
      <c r="BA158" s="55" t="s">
        <v>102</v>
      </c>
      <c r="BC158" s="70" t="n">
        <f aca="false">AW158+AX158</f>
        <v>0</v>
      </c>
      <c r="BD158" s="70" t="n">
        <f aca="false">G158/(100-BE158)*100</f>
        <v>0</v>
      </c>
      <c r="BE158" s="70" t="n">
        <v>0</v>
      </c>
      <c r="BF158" s="70" t="n">
        <f aca="false">158</f>
        <v>158</v>
      </c>
      <c r="BH158" s="70" t="n">
        <f aca="false">F158*AO158</f>
        <v>0</v>
      </c>
      <c r="BI158" s="70" t="n">
        <f aca="false">F158*AP158</f>
        <v>0</v>
      </c>
      <c r="BJ158" s="70" t="n">
        <f aca="false">F158*G158</f>
        <v>0</v>
      </c>
      <c r="BK158" s="70"/>
      <c r="BL158" s="70"/>
      <c r="BW158" s="70" t="n">
        <v>21</v>
      </c>
    </row>
    <row r="159" customFormat="false" ht="81" hidden="false" customHeight="true" outlineLevel="0" collapsed="false">
      <c r="A159" s="73"/>
      <c r="B159" s="74" t="s">
        <v>121</v>
      </c>
      <c r="C159" s="75" t="s">
        <v>474</v>
      </c>
      <c r="D159" s="75"/>
      <c r="E159" s="75"/>
      <c r="F159" s="75"/>
      <c r="G159" s="75"/>
      <c r="H159" s="75"/>
      <c r="I159" s="75"/>
      <c r="J159" s="75"/>
      <c r="K159" s="75"/>
    </row>
    <row r="160" customFormat="false" ht="13.5" hidden="false" customHeight="true" outlineLevel="0" collapsed="false">
      <c r="A160" s="69" t="s">
        <v>475</v>
      </c>
      <c r="B160" s="10" t="s">
        <v>476</v>
      </c>
      <c r="C160" s="8" t="s">
        <v>477</v>
      </c>
      <c r="D160" s="8"/>
      <c r="E160" s="10" t="s">
        <v>118</v>
      </c>
      <c r="F160" s="70" t="n">
        <v>40</v>
      </c>
      <c r="G160" s="70" t="n">
        <v>0</v>
      </c>
      <c r="H160" s="70" t="n">
        <f aca="false">F160*AO160</f>
        <v>0</v>
      </c>
      <c r="I160" s="70" t="n">
        <f aca="false">F160*AP160</f>
        <v>0</v>
      </c>
      <c r="J160" s="70" t="n">
        <f aca="false">F160*G160</f>
        <v>0</v>
      </c>
      <c r="K160" s="71" t="s">
        <v>109</v>
      </c>
      <c r="Z160" s="70" t="n">
        <f aca="false">IF(AQ160="5",BJ160,0)</f>
        <v>0</v>
      </c>
      <c r="AB160" s="70" t="n">
        <f aca="false">IF(AQ160="1",BH160,0)</f>
        <v>0</v>
      </c>
      <c r="AC160" s="70" t="n">
        <f aca="false">IF(AQ160="1",BI160,0)</f>
        <v>0</v>
      </c>
      <c r="AD160" s="70" t="n">
        <f aca="false">IF(AQ160="7",BH160,0)</f>
        <v>0</v>
      </c>
      <c r="AE160" s="70" t="n">
        <f aca="false">IF(AQ160="7",BI160,0)</f>
        <v>0</v>
      </c>
      <c r="AF160" s="70" t="n">
        <f aca="false">IF(AQ160="2",BH160,0)</f>
        <v>0</v>
      </c>
      <c r="AG160" s="70" t="n">
        <f aca="false">IF(AQ160="2",BI160,0)</f>
        <v>0</v>
      </c>
      <c r="AH160" s="70" t="n">
        <f aca="false">IF(AQ160="0",BJ160,0)</f>
        <v>0</v>
      </c>
      <c r="AI160" s="55"/>
      <c r="AJ160" s="70" t="n">
        <f aca="false">IF(AN160=0,J160,0)</f>
        <v>0</v>
      </c>
      <c r="AK160" s="70" t="n">
        <f aca="false">IF(AN160=12,J160,0)</f>
        <v>0</v>
      </c>
      <c r="AL160" s="70" t="n">
        <f aca="false">IF(AN160=21,J160,0)</f>
        <v>0</v>
      </c>
      <c r="AN160" s="70" t="n">
        <v>21</v>
      </c>
      <c r="AO160" s="70" t="n">
        <f aca="false">G160*1</f>
        <v>0</v>
      </c>
      <c r="AP160" s="70" t="n">
        <f aca="false">G160*(1-1)</f>
        <v>0</v>
      </c>
      <c r="AQ160" s="72" t="s">
        <v>95</v>
      </c>
      <c r="AV160" s="70" t="n">
        <f aca="false">AW160+AX160</f>
        <v>0</v>
      </c>
      <c r="AW160" s="70" t="n">
        <f aca="false">F160*AO160</f>
        <v>0</v>
      </c>
      <c r="AX160" s="70" t="n">
        <f aca="false">F160*AP160</f>
        <v>0</v>
      </c>
      <c r="AY160" s="72" t="s">
        <v>327</v>
      </c>
      <c r="AZ160" s="72" t="s">
        <v>328</v>
      </c>
      <c r="BA160" s="55" t="s">
        <v>102</v>
      </c>
      <c r="BC160" s="70" t="n">
        <f aca="false">AW160+AX160</f>
        <v>0</v>
      </c>
      <c r="BD160" s="70" t="n">
        <f aca="false">G160/(100-BE160)*100</f>
        <v>0</v>
      </c>
      <c r="BE160" s="70" t="n">
        <v>0</v>
      </c>
      <c r="BF160" s="70" t="n">
        <f aca="false">160</f>
        <v>160</v>
      </c>
      <c r="BH160" s="70" t="n">
        <f aca="false">F160*AO160</f>
        <v>0</v>
      </c>
      <c r="BI160" s="70" t="n">
        <f aca="false">F160*AP160</f>
        <v>0</v>
      </c>
      <c r="BJ160" s="70" t="n">
        <f aca="false">F160*G160</f>
        <v>0</v>
      </c>
      <c r="BK160" s="70"/>
      <c r="BL160" s="70"/>
      <c r="BW160" s="70" t="n">
        <v>21</v>
      </c>
    </row>
    <row r="161" customFormat="false" ht="81" hidden="false" customHeight="true" outlineLevel="0" collapsed="false">
      <c r="A161" s="73"/>
      <c r="B161" s="74" t="s">
        <v>121</v>
      </c>
      <c r="C161" s="75" t="s">
        <v>478</v>
      </c>
      <c r="D161" s="75"/>
      <c r="E161" s="75"/>
      <c r="F161" s="75"/>
      <c r="G161" s="75"/>
      <c r="H161" s="75"/>
      <c r="I161" s="75"/>
      <c r="J161" s="75"/>
      <c r="K161" s="75"/>
    </row>
    <row r="162" customFormat="false" ht="13.5" hidden="false" customHeight="true" outlineLevel="0" collapsed="false">
      <c r="A162" s="69" t="s">
        <v>479</v>
      </c>
      <c r="B162" s="10" t="s">
        <v>480</v>
      </c>
      <c r="C162" s="8" t="s">
        <v>481</v>
      </c>
      <c r="D162" s="8"/>
      <c r="E162" s="10" t="s">
        <v>326</v>
      </c>
      <c r="F162" s="70" t="n">
        <v>1</v>
      </c>
      <c r="G162" s="70" t="n">
        <v>0</v>
      </c>
      <c r="H162" s="70" t="n">
        <f aca="false">F162*AO162</f>
        <v>0</v>
      </c>
      <c r="I162" s="70" t="n">
        <f aca="false">F162*AP162</f>
        <v>0</v>
      </c>
      <c r="J162" s="70" t="n">
        <f aca="false">F162*G162</f>
        <v>0</v>
      </c>
      <c r="K162" s="71"/>
      <c r="Z162" s="70" t="n">
        <f aca="false">IF(AQ162="5",BJ162,0)</f>
        <v>0</v>
      </c>
      <c r="AB162" s="70" t="n">
        <f aca="false">IF(AQ162="1",BH162,0)</f>
        <v>0</v>
      </c>
      <c r="AC162" s="70" t="n">
        <f aca="false">IF(AQ162="1",BI162,0)</f>
        <v>0</v>
      </c>
      <c r="AD162" s="70" t="n">
        <f aca="false">IF(AQ162="7",BH162,0)</f>
        <v>0</v>
      </c>
      <c r="AE162" s="70" t="n">
        <f aca="false">IF(AQ162="7",BI162,0)</f>
        <v>0</v>
      </c>
      <c r="AF162" s="70" t="n">
        <f aca="false">IF(AQ162="2",BH162,0)</f>
        <v>0</v>
      </c>
      <c r="AG162" s="70" t="n">
        <f aca="false">IF(AQ162="2",BI162,0)</f>
        <v>0</v>
      </c>
      <c r="AH162" s="70" t="n">
        <f aca="false">IF(AQ162="0",BJ162,0)</f>
        <v>0</v>
      </c>
      <c r="AI162" s="55"/>
      <c r="AJ162" s="70" t="n">
        <f aca="false">IF(AN162=0,J162,0)</f>
        <v>0</v>
      </c>
      <c r="AK162" s="70" t="n">
        <f aca="false">IF(AN162=12,J162,0)</f>
        <v>0</v>
      </c>
      <c r="AL162" s="70" t="n">
        <f aca="false">IF(AN162=21,J162,0)</f>
        <v>0</v>
      </c>
      <c r="AN162" s="70" t="n">
        <v>21</v>
      </c>
      <c r="AO162" s="70" t="n">
        <f aca="false">G162*1</f>
        <v>0</v>
      </c>
      <c r="AP162" s="70" t="n">
        <f aca="false">G162*(1-1)</f>
        <v>0</v>
      </c>
      <c r="AQ162" s="72" t="s">
        <v>95</v>
      </c>
      <c r="AV162" s="70" t="n">
        <f aca="false">AW162+AX162</f>
        <v>0</v>
      </c>
      <c r="AW162" s="70" t="n">
        <f aca="false">F162*AO162</f>
        <v>0</v>
      </c>
      <c r="AX162" s="70" t="n">
        <f aca="false">F162*AP162</f>
        <v>0</v>
      </c>
      <c r="AY162" s="72" t="s">
        <v>327</v>
      </c>
      <c r="AZ162" s="72" t="s">
        <v>328</v>
      </c>
      <c r="BA162" s="55" t="s">
        <v>102</v>
      </c>
      <c r="BC162" s="70" t="n">
        <f aca="false">AW162+AX162</f>
        <v>0</v>
      </c>
      <c r="BD162" s="70" t="n">
        <f aca="false">G162/(100-BE162)*100</f>
        <v>0</v>
      </c>
      <c r="BE162" s="70" t="n">
        <v>0</v>
      </c>
      <c r="BF162" s="70" t="n">
        <f aca="false">162</f>
        <v>162</v>
      </c>
      <c r="BH162" s="70" t="n">
        <f aca="false">F162*AO162</f>
        <v>0</v>
      </c>
      <c r="BI162" s="70" t="n">
        <f aca="false">F162*AP162</f>
        <v>0</v>
      </c>
      <c r="BJ162" s="70" t="n">
        <f aca="false">F162*G162</f>
        <v>0</v>
      </c>
      <c r="BK162" s="70"/>
      <c r="BL162" s="70"/>
      <c r="BW162" s="70" t="n">
        <v>21</v>
      </c>
    </row>
    <row r="163" customFormat="false" ht="13.5" hidden="false" customHeight="true" outlineLevel="0" collapsed="false">
      <c r="A163" s="69" t="s">
        <v>482</v>
      </c>
      <c r="B163" s="10" t="s">
        <v>483</v>
      </c>
      <c r="C163" s="8" t="s">
        <v>484</v>
      </c>
      <c r="D163" s="8"/>
      <c r="E163" s="10" t="s">
        <v>326</v>
      </c>
      <c r="F163" s="70" t="n">
        <v>1</v>
      </c>
      <c r="G163" s="70" t="n">
        <v>0</v>
      </c>
      <c r="H163" s="70" t="n">
        <f aca="false">F163*AO163</f>
        <v>0</v>
      </c>
      <c r="I163" s="70" t="n">
        <f aca="false">F163*AP163</f>
        <v>0</v>
      </c>
      <c r="J163" s="70" t="n">
        <f aca="false">F163*G163</f>
        <v>0</v>
      </c>
      <c r="K163" s="71"/>
      <c r="Z163" s="70" t="n">
        <f aca="false">IF(AQ163="5",BJ163,0)</f>
        <v>0</v>
      </c>
      <c r="AB163" s="70" t="n">
        <f aca="false">IF(AQ163="1",BH163,0)</f>
        <v>0</v>
      </c>
      <c r="AC163" s="70" t="n">
        <f aca="false">IF(AQ163="1",BI163,0)</f>
        <v>0</v>
      </c>
      <c r="AD163" s="70" t="n">
        <f aca="false">IF(AQ163="7",BH163,0)</f>
        <v>0</v>
      </c>
      <c r="AE163" s="70" t="n">
        <f aca="false">IF(AQ163="7",BI163,0)</f>
        <v>0</v>
      </c>
      <c r="AF163" s="70" t="n">
        <f aca="false">IF(AQ163="2",BH163,0)</f>
        <v>0</v>
      </c>
      <c r="AG163" s="70" t="n">
        <f aca="false">IF(AQ163="2",BI163,0)</f>
        <v>0</v>
      </c>
      <c r="AH163" s="70" t="n">
        <f aca="false">IF(AQ163="0",BJ163,0)</f>
        <v>0</v>
      </c>
      <c r="AI163" s="55"/>
      <c r="AJ163" s="70" t="n">
        <f aca="false">IF(AN163=0,J163,0)</f>
        <v>0</v>
      </c>
      <c r="AK163" s="70" t="n">
        <f aca="false">IF(AN163=12,J163,0)</f>
        <v>0</v>
      </c>
      <c r="AL163" s="70" t="n">
        <f aca="false">IF(AN163=21,J163,0)</f>
        <v>0</v>
      </c>
      <c r="AN163" s="70" t="n">
        <v>21</v>
      </c>
      <c r="AO163" s="70" t="n">
        <f aca="false">G163*1</f>
        <v>0</v>
      </c>
      <c r="AP163" s="70" t="n">
        <f aca="false">G163*(1-1)</f>
        <v>0</v>
      </c>
      <c r="AQ163" s="72" t="s">
        <v>95</v>
      </c>
      <c r="AV163" s="70" t="n">
        <f aca="false">AW163+AX163</f>
        <v>0</v>
      </c>
      <c r="AW163" s="70" t="n">
        <f aca="false">F163*AO163</f>
        <v>0</v>
      </c>
      <c r="AX163" s="70" t="n">
        <f aca="false">F163*AP163</f>
        <v>0</v>
      </c>
      <c r="AY163" s="72" t="s">
        <v>327</v>
      </c>
      <c r="AZ163" s="72" t="s">
        <v>328</v>
      </c>
      <c r="BA163" s="55" t="s">
        <v>102</v>
      </c>
      <c r="BC163" s="70" t="n">
        <f aca="false">AW163+AX163</f>
        <v>0</v>
      </c>
      <c r="BD163" s="70" t="n">
        <f aca="false">G163/(100-BE163)*100</f>
        <v>0</v>
      </c>
      <c r="BE163" s="70" t="n">
        <v>0</v>
      </c>
      <c r="BF163" s="70" t="n">
        <f aca="false">163</f>
        <v>163</v>
      </c>
      <c r="BH163" s="70" t="n">
        <f aca="false">F163*AO163</f>
        <v>0</v>
      </c>
      <c r="BI163" s="70" t="n">
        <f aca="false">F163*AP163</f>
        <v>0</v>
      </c>
      <c r="BJ163" s="70" t="n">
        <f aca="false">F163*G163</f>
        <v>0</v>
      </c>
      <c r="BK163" s="70"/>
      <c r="BL163" s="70"/>
      <c r="BW163" s="70" t="n">
        <v>21</v>
      </c>
    </row>
    <row r="164" customFormat="false" ht="13.5" hidden="false" customHeight="true" outlineLevel="0" collapsed="false">
      <c r="A164" s="73"/>
      <c r="B164" s="74" t="s">
        <v>121</v>
      </c>
      <c r="C164" s="75" t="s">
        <v>485</v>
      </c>
      <c r="D164" s="75"/>
      <c r="E164" s="75"/>
      <c r="F164" s="75"/>
      <c r="G164" s="75"/>
      <c r="H164" s="75"/>
      <c r="I164" s="75"/>
      <c r="J164" s="75"/>
      <c r="K164" s="75"/>
    </row>
    <row r="165" customFormat="false" ht="13.5" hidden="false" customHeight="true" outlineLevel="0" collapsed="false">
      <c r="A165" s="69" t="s">
        <v>486</v>
      </c>
      <c r="B165" s="10" t="s">
        <v>487</v>
      </c>
      <c r="C165" s="8" t="s">
        <v>488</v>
      </c>
      <c r="D165" s="8"/>
      <c r="E165" s="10" t="s">
        <v>326</v>
      </c>
      <c r="F165" s="70" t="n">
        <v>1</v>
      </c>
      <c r="G165" s="70" t="n">
        <v>0</v>
      </c>
      <c r="H165" s="70" t="n">
        <f aca="false">F165*AO165</f>
        <v>0</v>
      </c>
      <c r="I165" s="70" t="n">
        <f aca="false">F165*AP165</f>
        <v>0</v>
      </c>
      <c r="J165" s="70" t="n">
        <f aca="false">F165*G165</f>
        <v>0</v>
      </c>
      <c r="K165" s="71"/>
      <c r="Z165" s="70" t="n">
        <f aca="false">IF(AQ165="5",BJ165,0)</f>
        <v>0</v>
      </c>
      <c r="AB165" s="70" t="n">
        <f aca="false">IF(AQ165="1",BH165,0)</f>
        <v>0</v>
      </c>
      <c r="AC165" s="70" t="n">
        <f aca="false">IF(AQ165="1",BI165,0)</f>
        <v>0</v>
      </c>
      <c r="AD165" s="70" t="n">
        <f aca="false">IF(AQ165="7",BH165,0)</f>
        <v>0</v>
      </c>
      <c r="AE165" s="70" t="n">
        <f aca="false">IF(AQ165="7",BI165,0)</f>
        <v>0</v>
      </c>
      <c r="AF165" s="70" t="n">
        <f aca="false">IF(AQ165="2",BH165,0)</f>
        <v>0</v>
      </c>
      <c r="AG165" s="70" t="n">
        <f aca="false">IF(AQ165="2",BI165,0)</f>
        <v>0</v>
      </c>
      <c r="AH165" s="70" t="n">
        <f aca="false">IF(AQ165="0",BJ165,0)</f>
        <v>0</v>
      </c>
      <c r="AI165" s="55"/>
      <c r="AJ165" s="70" t="n">
        <f aca="false">IF(AN165=0,J165,0)</f>
        <v>0</v>
      </c>
      <c r="AK165" s="70" t="n">
        <f aca="false">IF(AN165=12,J165,0)</f>
        <v>0</v>
      </c>
      <c r="AL165" s="70" t="n">
        <f aca="false">IF(AN165=21,J165,0)</f>
        <v>0</v>
      </c>
      <c r="AN165" s="70" t="n">
        <v>21</v>
      </c>
      <c r="AO165" s="70" t="n">
        <f aca="false">G165*1</f>
        <v>0</v>
      </c>
      <c r="AP165" s="70" t="n">
        <f aca="false">G165*(1-1)</f>
        <v>0</v>
      </c>
      <c r="AQ165" s="72" t="s">
        <v>95</v>
      </c>
      <c r="AV165" s="70" t="n">
        <f aca="false">AW165+AX165</f>
        <v>0</v>
      </c>
      <c r="AW165" s="70" t="n">
        <f aca="false">F165*AO165</f>
        <v>0</v>
      </c>
      <c r="AX165" s="70" t="n">
        <f aca="false">F165*AP165</f>
        <v>0</v>
      </c>
      <c r="AY165" s="72" t="s">
        <v>327</v>
      </c>
      <c r="AZ165" s="72" t="s">
        <v>328</v>
      </c>
      <c r="BA165" s="55" t="s">
        <v>102</v>
      </c>
      <c r="BC165" s="70" t="n">
        <f aca="false">AW165+AX165</f>
        <v>0</v>
      </c>
      <c r="BD165" s="70" t="n">
        <f aca="false">G165/(100-BE165)*100</f>
        <v>0</v>
      </c>
      <c r="BE165" s="70" t="n">
        <v>0</v>
      </c>
      <c r="BF165" s="70" t="n">
        <f aca="false">165</f>
        <v>165</v>
      </c>
      <c r="BH165" s="70" t="n">
        <f aca="false">F165*AO165</f>
        <v>0</v>
      </c>
      <c r="BI165" s="70" t="n">
        <f aca="false">F165*AP165</f>
        <v>0</v>
      </c>
      <c r="BJ165" s="70" t="n">
        <f aca="false">F165*G165</f>
        <v>0</v>
      </c>
      <c r="BK165" s="70"/>
      <c r="BL165" s="70"/>
      <c r="BW165" s="70" t="n">
        <v>21</v>
      </c>
    </row>
    <row r="166" customFormat="false" ht="13.5" hidden="false" customHeight="true" outlineLevel="0" collapsed="false">
      <c r="A166" s="73"/>
      <c r="B166" s="74" t="s">
        <v>121</v>
      </c>
      <c r="C166" s="75" t="s">
        <v>485</v>
      </c>
      <c r="D166" s="75"/>
      <c r="E166" s="75"/>
      <c r="F166" s="75"/>
      <c r="G166" s="75"/>
      <c r="H166" s="75"/>
      <c r="I166" s="75"/>
      <c r="J166" s="75"/>
      <c r="K166" s="75"/>
    </row>
    <row r="167" customFormat="false" ht="13.5" hidden="false" customHeight="true" outlineLevel="0" collapsed="false">
      <c r="A167" s="69" t="s">
        <v>489</v>
      </c>
      <c r="B167" s="10" t="s">
        <v>490</v>
      </c>
      <c r="C167" s="8" t="s">
        <v>491</v>
      </c>
      <c r="D167" s="8"/>
      <c r="E167" s="10" t="s">
        <v>326</v>
      </c>
      <c r="F167" s="70" t="n">
        <v>2</v>
      </c>
      <c r="G167" s="70" t="n">
        <v>0</v>
      </c>
      <c r="H167" s="70" t="n">
        <f aca="false">F167*AO167</f>
        <v>0</v>
      </c>
      <c r="I167" s="70" t="n">
        <f aca="false">F167*AP167</f>
        <v>0</v>
      </c>
      <c r="J167" s="70" t="n">
        <f aca="false">F167*G167</f>
        <v>0</v>
      </c>
      <c r="K167" s="71"/>
      <c r="Z167" s="70" t="n">
        <f aca="false">IF(AQ167="5",BJ167,0)</f>
        <v>0</v>
      </c>
      <c r="AB167" s="70" t="n">
        <f aca="false">IF(AQ167="1",BH167,0)</f>
        <v>0</v>
      </c>
      <c r="AC167" s="70" t="n">
        <f aca="false">IF(AQ167="1",BI167,0)</f>
        <v>0</v>
      </c>
      <c r="AD167" s="70" t="n">
        <f aca="false">IF(AQ167="7",BH167,0)</f>
        <v>0</v>
      </c>
      <c r="AE167" s="70" t="n">
        <f aca="false">IF(AQ167="7",BI167,0)</f>
        <v>0</v>
      </c>
      <c r="AF167" s="70" t="n">
        <f aca="false">IF(AQ167="2",BH167,0)</f>
        <v>0</v>
      </c>
      <c r="AG167" s="70" t="n">
        <f aca="false">IF(AQ167="2",BI167,0)</f>
        <v>0</v>
      </c>
      <c r="AH167" s="70" t="n">
        <f aca="false">IF(AQ167="0",BJ167,0)</f>
        <v>0</v>
      </c>
      <c r="AI167" s="55"/>
      <c r="AJ167" s="70" t="n">
        <f aca="false">IF(AN167=0,J167,0)</f>
        <v>0</v>
      </c>
      <c r="AK167" s="70" t="n">
        <f aca="false">IF(AN167=12,J167,0)</f>
        <v>0</v>
      </c>
      <c r="AL167" s="70" t="n">
        <f aca="false">IF(AN167=21,J167,0)</f>
        <v>0</v>
      </c>
      <c r="AN167" s="70" t="n">
        <v>21</v>
      </c>
      <c r="AO167" s="70" t="n">
        <f aca="false">G167*1</f>
        <v>0</v>
      </c>
      <c r="AP167" s="70" t="n">
        <f aca="false">G167*(1-1)</f>
        <v>0</v>
      </c>
      <c r="AQ167" s="72" t="s">
        <v>95</v>
      </c>
      <c r="AV167" s="70" t="n">
        <f aca="false">AW167+AX167</f>
        <v>0</v>
      </c>
      <c r="AW167" s="70" t="n">
        <f aca="false">F167*AO167</f>
        <v>0</v>
      </c>
      <c r="AX167" s="70" t="n">
        <f aca="false">F167*AP167</f>
        <v>0</v>
      </c>
      <c r="AY167" s="72" t="s">
        <v>327</v>
      </c>
      <c r="AZ167" s="72" t="s">
        <v>328</v>
      </c>
      <c r="BA167" s="55" t="s">
        <v>102</v>
      </c>
      <c r="BC167" s="70" t="n">
        <f aca="false">AW167+AX167</f>
        <v>0</v>
      </c>
      <c r="BD167" s="70" t="n">
        <f aca="false">G167/(100-BE167)*100</f>
        <v>0</v>
      </c>
      <c r="BE167" s="70" t="n">
        <v>0</v>
      </c>
      <c r="BF167" s="70" t="n">
        <f aca="false">167</f>
        <v>167</v>
      </c>
      <c r="BH167" s="70" t="n">
        <f aca="false">F167*AO167</f>
        <v>0</v>
      </c>
      <c r="BI167" s="70" t="n">
        <f aca="false">F167*AP167</f>
        <v>0</v>
      </c>
      <c r="BJ167" s="70" t="n">
        <f aca="false">F167*G167</f>
        <v>0</v>
      </c>
      <c r="BK167" s="70"/>
      <c r="BL167" s="70"/>
      <c r="BW167" s="70" t="n">
        <v>21</v>
      </c>
    </row>
    <row r="168" customFormat="false" ht="13.5" hidden="false" customHeight="true" outlineLevel="0" collapsed="false">
      <c r="A168" s="73"/>
      <c r="B168" s="74" t="s">
        <v>121</v>
      </c>
      <c r="C168" s="75" t="s">
        <v>485</v>
      </c>
      <c r="D168" s="75"/>
      <c r="E168" s="75"/>
      <c r="F168" s="75"/>
      <c r="G168" s="75"/>
      <c r="H168" s="75"/>
      <c r="I168" s="75"/>
      <c r="J168" s="75"/>
      <c r="K168" s="75"/>
    </row>
    <row r="169" customFormat="false" ht="13.5" hidden="false" customHeight="true" outlineLevel="0" collapsed="false">
      <c r="A169" s="69" t="s">
        <v>492</v>
      </c>
      <c r="B169" s="10" t="s">
        <v>493</v>
      </c>
      <c r="C169" s="8" t="s">
        <v>494</v>
      </c>
      <c r="D169" s="8"/>
      <c r="E169" s="10" t="s">
        <v>495</v>
      </c>
      <c r="F169" s="70" t="n">
        <v>4</v>
      </c>
      <c r="G169" s="70" t="n">
        <v>0</v>
      </c>
      <c r="H169" s="70" t="n">
        <f aca="false">F169*AO169</f>
        <v>0</v>
      </c>
      <c r="I169" s="70" t="n">
        <f aca="false">F169*AP169</f>
        <v>0</v>
      </c>
      <c r="J169" s="70" t="n">
        <f aca="false">F169*G169</f>
        <v>0</v>
      </c>
      <c r="K169" s="71"/>
      <c r="Z169" s="70" t="n">
        <f aca="false">IF(AQ169="5",BJ169,0)</f>
        <v>0</v>
      </c>
      <c r="AB169" s="70" t="n">
        <f aca="false">IF(AQ169="1",BH169,0)</f>
        <v>0</v>
      </c>
      <c r="AC169" s="70" t="n">
        <f aca="false">IF(AQ169="1",BI169,0)</f>
        <v>0</v>
      </c>
      <c r="AD169" s="70" t="n">
        <f aca="false">IF(AQ169="7",BH169,0)</f>
        <v>0</v>
      </c>
      <c r="AE169" s="70" t="n">
        <f aca="false">IF(AQ169="7",BI169,0)</f>
        <v>0</v>
      </c>
      <c r="AF169" s="70" t="n">
        <f aca="false">IF(AQ169="2",BH169,0)</f>
        <v>0</v>
      </c>
      <c r="AG169" s="70" t="n">
        <f aca="false">IF(AQ169="2",BI169,0)</f>
        <v>0</v>
      </c>
      <c r="AH169" s="70" t="n">
        <f aca="false">IF(AQ169="0",BJ169,0)</f>
        <v>0</v>
      </c>
      <c r="AI169" s="55"/>
      <c r="AJ169" s="70" t="n">
        <f aca="false">IF(AN169=0,J169,0)</f>
        <v>0</v>
      </c>
      <c r="AK169" s="70" t="n">
        <f aca="false">IF(AN169=12,J169,0)</f>
        <v>0</v>
      </c>
      <c r="AL169" s="70" t="n">
        <f aca="false">IF(AN169=21,J169,0)</f>
        <v>0</v>
      </c>
      <c r="AN169" s="70" t="n">
        <v>21</v>
      </c>
      <c r="AO169" s="70" t="n">
        <f aca="false">G169*1</f>
        <v>0</v>
      </c>
      <c r="AP169" s="70" t="n">
        <f aca="false">G169*(1-1)</f>
        <v>0</v>
      </c>
      <c r="AQ169" s="72" t="s">
        <v>95</v>
      </c>
      <c r="AV169" s="70" t="n">
        <f aca="false">AW169+AX169</f>
        <v>0</v>
      </c>
      <c r="AW169" s="70" t="n">
        <f aca="false">F169*AO169</f>
        <v>0</v>
      </c>
      <c r="AX169" s="70" t="n">
        <f aca="false">F169*AP169</f>
        <v>0</v>
      </c>
      <c r="AY169" s="72" t="s">
        <v>327</v>
      </c>
      <c r="AZ169" s="72" t="s">
        <v>328</v>
      </c>
      <c r="BA169" s="55" t="s">
        <v>102</v>
      </c>
      <c r="BC169" s="70" t="n">
        <f aca="false">AW169+AX169</f>
        <v>0</v>
      </c>
      <c r="BD169" s="70" t="n">
        <f aca="false">G169/(100-BE169)*100</f>
        <v>0</v>
      </c>
      <c r="BE169" s="70" t="n">
        <v>0</v>
      </c>
      <c r="BF169" s="70" t="n">
        <f aca="false">169</f>
        <v>169</v>
      </c>
      <c r="BH169" s="70" t="n">
        <f aca="false">F169*AO169</f>
        <v>0</v>
      </c>
      <c r="BI169" s="70" t="n">
        <f aca="false">F169*AP169</f>
        <v>0</v>
      </c>
      <c r="BJ169" s="70" t="n">
        <f aca="false">F169*G169</f>
        <v>0</v>
      </c>
      <c r="BK169" s="70"/>
      <c r="BL169" s="70"/>
      <c r="BW169" s="70" t="n">
        <v>21</v>
      </c>
    </row>
    <row r="170" customFormat="false" ht="13.5" hidden="false" customHeight="true" outlineLevel="0" collapsed="false">
      <c r="A170" s="69" t="s">
        <v>496</v>
      </c>
      <c r="B170" s="10" t="s">
        <v>497</v>
      </c>
      <c r="C170" s="8" t="s">
        <v>498</v>
      </c>
      <c r="D170" s="8"/>
      <c r="E170" s="10" t="s">
        <v>495</v>
      </c>
      <c r="F170" s="70" t="n">
        <v>1</v>
      </c>
      <c r="G170" s="70" t="n">
        <v>0</v>
      </c>
      <c r="H170" s="70" t="n">
        <f aca="false">F170*AO170</f>
        <v>0</v>
      </c>
      <c r="I170" s="70" t="n">
        <f aca="false">F170*AP170</f>
        <v>0</v>
      </c>
      <c r="J170" s="70" t="n">
        <f aca="false">F170*G170</f>
        <v>0</v>
      </c>
      <c r="K170" s="71"/>
      <c r="Z170" s="70" t="n">
        <f aca="false">IF(AQ170="5",BJ170,0)</f>
        <v>0</v>
      </c>
      <c r="AB170" s="70" t="n">
        <f aca="false">IF(AQ170="1",BH170,0)</f>
        <v>0</v>
      </c>
      <c r="AC170" s="70" t="n">
        <f aca="false">IF(AQ170="1",BI170,0)</f>
        <v>0</v>
      </c>
      <c r="AD170" s="70" t="n">
        <f aca="false">IF(AQ170="7",BH170,0)</f>
        <v>0</v>
      </c>
      <c r="AE170" s="70" t="n">
        <f aca="false">IF(AQ170="7",BI170,0)</f>
        <v>0</v>
      </c>
      <c r="AF170" s="70" t="n">
        <f aca="false">IF(AQ170="2",BH170,0)</f>
        <v>0</v>
      </c>
      <c r="AG170" s="70" t="n">
        <f aca="false">IF(AQ170="2",BI170,0)</f>
        <v>0</v>
      </c>
      <c r="AH170" s="70" t="n">
        <f aca="false">IF(AQ170="0",BJ170,0)</f>
        <v>0</v>
      </c>
      <c r="AI170" s="55"/>
      <c r="AJ170" s="70" t="n">
        <f aca="false">IF(AN170=0,J170,0)</f>
        <v>0</v>
      </c>
      <c r="AK170" s="70" t="n">
        <f aca="false">IF(AN170=12,J170,0)</f>
        <v>0</v>
      </c>
      <c r="AL170" s="70" t="n">
        <f aca="false">IF(AN170=21,J170,0)</f>
        <v>0</v>
      </c>
      <c r="AN170" s="70" t="n">
        <v>21</v>
      </c>
      <c r="AO170" s="70" t="n">
        <f aca="false">G170*1</f>
        <v>0</v>
      </c>
      <c r="AP170" s="70" t="n">
        <f aca="false">G170*(1-1)</f>
        <v>0</v>
      </c>
      <c r="AQ170" s="72" t="s">
        <v>95</v>
      </c>
      <c r="AV170" s="70" t="n">
        <f aca="false">AW170+AX170</f>
        <v>0</v>
      </c>
      <c r="AW170" s="70" t="n">
        <f aca="false">F170*AO170</f>
        <v>0</v>
      </c>
      <c r="AX170" s="70" t="n">
        <f aca="false">F170*AP170</f>
        <v>0</v>
      </c>
      <c r="AY170" s="72" t="s">
        <v>327</v>
      </c>
      <c r="AZ170" s="72" t="s">
        <v>328</v>
      </c>
      <c r="BA170" s="55" t="s">
        <v>102</v>
      </c>
      <c r="BC170" s="70" t="n">
        <f aca="false">AW170+AX170</f>
        <v>0</v>
      </c>
      <c r="BD170" s="70" t="n">
        <f aca="false">G170/(100-BE170)*100</f>
        <v>0</v>
      </c>
      <c r="BE170" s="70" t="n">
        <v>0</v>
      </c>
      <c r="BF170" s="70" t="n">
        <f aca="false">170</f>
        <v>170</v>
      </c>
      <c r="BH170" s="70" t="n">
        <f aca="false">F170*AO170</f>
        <v>0</v>
      </c>
      <c r="BI170" s="70" t="n">
        <f aca="false">F170*AP170</f>
        <v>0</v>
      </c>
      <c r="BJ170" s="70" t="n">
        <f aca="false">F170*G170</f>
        <v>0</v>
      </c>
      <c r="BK170" s="70"/>
      <c r="BL170" s="70"/>
      <c r="BW170" s="70" t="n">
        <v>21</v>
      </c>
    </row>
    <row r="171" customFormat="false" ht="13.5" hidden="false" customHeight="true" outlineLevel="0" collapsed="false">
      <c r="A171" s="69" t="s">
        <v>499</v>
      </c>
      <c r="B171" s="10" t="s">
        <v>500</v>
      </c>
      <c r="C171" s="8" t="s">
        <v>501</v>
      </c>
      <c r="D171" s="8"/>
      <c r="E171" s="10" t="s">
        <v>326</v>
      </c>
      <c r="F171" s="70" t="n">
        <v>1</v>
      </c>
      <c r="G171" s="70" t="n">
        <v>0</v>
      </c>
      <c r="H171" s="70" t="n">
        <f aca="false">F171*AO171</f>
        <v>0</v>
      </c>
      <c r="I171" s="70" t="n">
        <f aca="false">F171*AP171</f>
        <v>0</v>
      </c>
      <c r="J171" s="70" t="n">
        <f aca="false">F171*G171</f>
        <v>0</v>
      </c>
      <c r="K171" s="71"/>
      <c r="Z171" s="70" t="n">
        <f aca="false">IF(AQ171="5",BJ171,0)</f>
        <v>0</v>
      </c>
      <c r="AB171" s="70" t="n">
        <f aca="false">IF(AQ171="1",BH171,0)</f>
        <v>0</v>
      </c>
      <c r="AC171" s="70" t="n">
        <f aca="false">IF(AQ171="1",BI171,0)</f>
        <v>0</v>
      </c>
      <c r="AD171" s="70" t="n">
        <f aca="false">IF(AQ171="7",BH171,0)</f>
        <v>0</v>
      </c>
      <c r="AE171" s="70" t="n">
        <f aca="false">IF(AQ171="7",BI171,0)</f>
        <v>0</v>
      </c>
      <c r="AF171" s="70" t="n">
        <f aca="false">IF(AQ171="2",BH171,0)</f>
        <v>0</v>
      </c>
      <c r="AG171" s="70" t="n">
        <f aca="false">IF(AQ171="2",BI171,0)</f>
        <v>0</v>
      </c>
      <c r="AH171" s="70" t="n">
        <f aca="false">IF(AQ171="0",BJ171,0)</f>
        <v>0</v>
      </c>
      <c r="AI171" s="55"/>
      <c r="AJ171" s="70" t="n">
        <f aca="false">IF(AN171=0,J171,0)</f>
        <v>0</v>
      </c>
      <c r="AK171" s="70" t="n">
        <f aca="false">IF(AN171=12,J171,0)</f>
        <v>0</v>
      </c>
      <c r="AL171" s="70" t="n">
        <f aca="false">IF(AN171=21,J171,0)</f>
        <v>0</v>
      </c>
      <c r="AN171" s="70" t="n">
        <v>21</v>
      </c>
      <c r="AO171" s="70" t="n">
        <f aca="false">G171*1</f>
        <v>0</v>
      </c>
      <c r="AP171" s="70" t="n">
        <f aca="false">G171*(1-1)</f>
        <v>0</v>
      </c>
      <c r="AQ171" s="72" t="s">
        <v>95</v>
      </c>
      <c r="AV171" s="70" t="n">
        <f aca="false">AW171+AX171</f>
        <v>0</v>
      </c>
      <c r="AW171" s="70" t="n">
        <f aca="false">F171*AO171</f>
        <v>0</v>
      </c>
      <c r="AX171" s="70" t="n">
        <f aca="false">F171*AP171</f>
        <v>0</v>
      </c>
      <c r="AY171" s="72" t="s">
        <v>327</v>
      </c>
      <c r="AZ171" s="72" t="s">
        <v>328</v>
      </c>
      <c r="BA171" s="55" t="s">
        <v>102</v>
      </c>
      <c r="BC171" s="70" t="n">
        <f aca="false">AW171+AX171</f>
        <v>0</v>
      </c>
      <c r="BD171" s="70" t="n">
        <f aca="false">G171/(100-BE171)*100</f>
        <v>0</v>
      </c>
      <c r="BE171" s="70" t="n">
        <v>0</v>
      </c>
      <c r="BF171" s="70" t="n">
        <f aca="false">171</f>
        <v>171</v>
      </c>
      <c r="BH171" s="70" t="n">
        <f aca="false">F171*AO171</f>
        <v>0</v>
      </c>
      <c r="BI171" s="70" t="n">
        <f aca="false">F171*AP171</f>
        <v>0</v>
      </c>
      <c r="BJ171" s="70" t="n">
        <f aca="false">F171*G171</f>
        <v>0</v>
      </c>
      <c r="BK171" s="70"/>
      <c r="BL171" s="70"/>
      <c r="BW171" s="70" t="n">
        <v>21</v>
      </c>
    </row>
    <row r="172" customFormat="false" ht="13.5" hidden="false" customHeight="true" outlineLevel="0" collapsed="false">
      <c r="A172" s="73"/>
      <c r="B172" s="74" t="s">
        <v>121</v>
      </c>
      <c r="C172" s="75" t="s">
        <v>485</v>
      </c>
      <c r="D172" s="75"/>
      <c r="E172" s="75"/>
      <c r="F172" s="75"/>
      <c r="G172" s="75"/>
      <c r="H172" s="75"/>
      <c r="I172" s="75"/>
      <c r="J172" s="75"/>
      <c r="K172" s="75"/>
    </row>
    <row r="173" customFormat="false" ht="13.5" hidden="false" customHeight="true" outlineLevel="0" collapsed="false">
      <c r="A173" s="69" t="s">
        <v>502</v>
      </c>
      <c r="B173" s="10" t="s">
        <v>503</v>
      </c>
      <c r="C173" s="8" t="s">
        <v>504</v>
      </c>
      <c r="D173" s="8"/>
      <c r="E173" s="10" t="s">
        <v>495</v>
      </c>
      <c r="F173" s="70" t="n">
        <v>25</v>
      </c>
      <c r="G173" s="70" t="n">
        <v>0</v>
      </c>
      <c r="H173" s="70" t="n">
        <f aca="false">F173*AO173</f>
        <v>0</v>
      </c>
      <c r="I173" s="70" t="n">
        <f aca="false">F173*AP173</f>
        <v>0</v>
      </c>
      <c r="J173" s="70" t="n">
        <f aca="false">F173*G173</f>
        <v>0</v>
      </c>
      <c r="K173" s="71"/>
      <c r="Z173" s="70" t="n">
        <f aca="false">IF(AQ173="5",BJ173,0)</f>
        <v>0</v>
      </c>
      <c r="AB173" s="70" t="n">
        <f aca="false">IF(AQ173="1",BH173,0)</f>
        <v>0</v>
      </c>
      <c r="AC173" s="70" t="n">
        <f aca="false">IF(AQ173="1",BI173,0)</f>
        <v>0</v>
      </c>
      <c r="AD173" s="70" t="n">
        <f aca="false">IF(AQ173="7",BH173,0)</f>
        <v>0</v>
      </c>
      <c r="AE173" s="70" t="n">
        <f aca="false">IF(AQ173="7",BI173,0)</f>
        <v>0</v>
      </c>
      <c r="AF173" s="70" t="n">
        <f aca="false">IF(AQ173="2",BH173,0)</f>
        <v>0</v>
      </c>
      <c r="AG173" s="70" t="n">
        <f aca="false">IF(AQ173="2",BI173,0)</f>
        <v>0</v>
      </c>
      <c r="AH173" s="70" t="n">
        <f aca="false">IF(AQ173="0",BJ173,0)</f>
        <v>0</v>
      </c>
      <c r="AI173" s="55"/>
      <c r="AJ173" s="70" t="n">
        <f aca="false">IF(AN173=0,J173,0)</f>
        <v>0</v>
      </c>
      <c r="AK173" s="70" t="n">
        <f aca="false">IF(AN173=12,J173,0)</f>
        <v>0</v>
      </c>
      <c r="AL173" s="70" t="n">
        <f aca="false">IF(AN173=21,J173,0)</f>
        <v>0</v>
      </c>
      <c r="AN173" s="70" t="n">
        <v>21</v>
      </c>
      <c r="AO173" s="70" t="n">
        <f aca="false">G173*1</f>
        <v>0</v>
      </c>
      <c r="AP173" s="70" t="n">
        <f aca="false">G173*(1-1)</f>
        <v>0</v>
      </c>
      <c r="AQ173" s="72" t="s">
        <v>95</v>
      </c>
      <c r="AV173" s="70" t="n">
        <f aca="false">AW173+AX173</f>
        <v>0</v>
      </c>
      <c r="AW173" s="70" t="n">
        <f aca="false">F173*AO173</f>
        <v>0</v>
      </c>
      <c r="AX173" s="70" t="n">
        <f aca="false">F173*AP173</f>
        <v>0</v>
      </c>
      <c r="AY173" s="72" t="s">
        <v>327</v>
      </c>
      <c r="AZ173" s="72" t="s">
        <v>328</v>
      </c>
      <c r="BA173" s="55" t="s">
        <v>102</v>
      </c>
      <c r="BC173" s="70" t="n">
        <f aca="false">AW173+AX173</f>
        <v>0</v>
      </c>
      <c r="BD173" s="70" t="n">
        <f aca="false">G173/(100-BE173)*100</f>
        <v>0</v>
      </c>
      <c r="BE173" s="70" t="n">
        <v>0</v>
      </c>
      <c r="BF173" s="70" t="n">
        <f aca="false">173</f>
        <v>173</v>
      </c>
      <c r="BH173" s="70" t="n">
        <f aca="false">F173*AO173</f>
        <v>0</v>
      </c>
      <c r="BI173" s="70" t="n">
        <f aca="false">F173*AP173</f>
        <v>0</v>
      </c>
      <c r="BJ173" s="70" t="n">
        <f aca="false">F173*G173</f>
        <v>0</v>
      </c>
      <c r="BK173" s="70"/>
      <c r="BL173" s="70"/>
      <c r="BW173" s="70" t="n">
        <v>21</v>
      </c>
    </row>
    <row r="174" customFormat="false" ht="13.5" hidden="false" customHeight="true" outlineLevel="0" collapsed="false">
      <c r="A174" s="69" t="s">
        <v>505</v>
      </c>
      <c r="B174" s="10" t="s">
        <v>506</v>
      </c>
      <c r="C174" s="8" t="s">
        <v>507</v>
      </c>
      <c r="D174" s="8"/>
      <c r="E174" s="10" t="s">
        <v>326</v>
      </c>
      <c r="F174" s="70" t="n">
        <v>3</v>
      </c>
      <c r="G174" s="70" t="n">
        <v>0</v>
      </c>
      <c r="H174" s="70" t="n">
        <f aca="false">F174*AO174</f>
        <v>0</v>
      </c>
      <c r="I174" s="70" t="n">
        <f aca="false">F174*AP174</f>
        <v>0</v>
      </c>
      <c r="J174" s="70" t="n">
        <f aca="false">F174*G174</f>
        <v>0</v>
      </c>
      <c r="K174" s="71"/>
      <c r="Z174" s="70" t="n">
        <f aca="false">IF(AQ174="5",BJ174,0)</f>
        <v>0</v>
      </c>
      <c r="AB174" s="70" t="n">
        <f aca="false">IF(AQ174="1",BH174,0)</f>
        <v>0</v>
      </c>
      <c r="AC174" s="70" t="n">
        <f aca="false">IF(AQ174="1",BI174,0)</f>
        <v>0</v>
      </c>
      <c r="AD174" s="70" t="n">
        <f aca="false">IF(AQ174="7",BH174,0)</f>
        <v>0</v>
      </c>
      <c r="AE174" s="70" t="n">
        <f aca="false">IF(AQ174="7",BI174,0)</f>
        <v>0</v>
      </c>
      <c r="AF174" s="70" t="n">
        <f aca="false">IF(AQ174="2",BH174,0)</f>
        <v>0</v>
      </c>
      <c r="AG174" s="70" t="n">
        <f aca="false">IF(AQ174="2",BI174,0)</f>
        <v>0</v>
      </c>
      <c r="AH174" s="70" t="n">
        <f aca="false">IF(AQ174="0",BJ174,0)</f>
        <v>0</v>
      </c>
      <c r="AI174" s="55"/>
      <c r="AJ174" s="70" t="n">
        <f aca="false">IF(AN174=0,J174,0)</f>
        <v>0</v>
      </c>
      <c r="AK174" s="70" t="n">
        <f aca="false">IF(AN174=12,J174,0)</f>
        <v>0</v>
      </c>
      <c r="AL174" s="70" t="n">
        <f aca="false">IF(AN174=21,J174,0)</f>
        <v>0</v>
      </c>
      <c r="AN174" s="70" t="n">
        <v>21</v>
      </c>
      <c r="AO174" s="70" t="n">
        <f aca="false">G174*1</f>
        <v>0</v>
      </c>
      <c r="AP174" s="70" t="n">
        <f aca="false">G174*(1-1)</f>
        <v>0</v>
      </c>
      <c r="AQ174" s="72" t="s">
        <v>95</v>
      </c>
      <c r="AV174" s="70" t="n">
        <f aca="false">AW174+AX174</f>
        <v>0</v>
      </c>
      <c r="AW174" s="70" t="n">
        <f aca="false">F174*AO174</f>
        <v>0</v>
      </c>
      <c r="AX174" s="70" t="n">
        <f aca="false">F174*AP174</f>
        <v>0</v>
      </c>
      <c r="AY174" s="72" t="s">
        <v>327</v>
      </c>
      <c r="AZ174" s="72" t="s">
        <v>328</v>
      </c>
      <c r="BA174" s="55" t="s">
        <v>102</v>
      </c>
      <c r="BC174" s="70" t="n">
        <f aca="false">AW174+AX174</f>
        <v>0</v>
      </c>
      <c r="BD174" s="70" t="n">
        <f aca="false">G174/(100-BE174)*100</f>
        <v>0</v>
      </c>
      <c r="BE174" s="70" t="n">
        <v>0</v>
      </c>
      <c r="BF174" s="70" t="n">
        <f aca="false">174</f>
        <v>174</v>
      </c>
      <c r="BH174" s="70" t="n">
        <f aca="false">F174*AO174</f>
        <v>0</v>
      </c>
      <c r="BI174" s="70" t="n">
        <f aca="false">F174*AP174</f>
        <v>0</v>
      </c>
      <c r="BJ174" s="70" t="n">
        <f aca="false">F174*G174</f>
        <v>0</v>
      </c>
      <c r="BK174" s="70"/>
      <c r="BL174" s="70"/>
      <c r="BW174" s="70" t="n">
        <v>21</v>
      </c>
    </row>
    <row r="175" customFormat="false" ht="13.5" hidden="false" customHeight="true" outlineLevel="0" collapsed="false">
      <c r="A175" s="73"/>
      <c r="B175" s="74" t="s">
        <v>121</v>
      </c>
      <c r="C175" s="75" t="s">
        <v>485</v>
      </c>
      <c r="D175" s="75"/>
      <c r="E175" s="75"/>
      <c r="F175" s="75"/>
      <c r="G175" s="75"/>
      <c r="H175" s="75"/>
      <c r="I175" s="75"/>
      <c r="J175" s="75"/>
      <c r="K175" s="75"/>
    </row>
    <row r="176" customFormat="false" ht="13.5" hidden="false" customHeight="true" outlineLevel="0" collapsed="false">
      <c r="A176" s="69" t="s">
        <v>508</v>
      </c>
      <c r="B176" s="10" t="s">
        <v>509</v>
      </c>
      <c r="C176" s="8" t="s">
        <v>510</v>
      </c>
      <c r="D176" s="8"/>
      <c r="E176" s="10" t="s">
        <v>326</v>
      </c>
      <c r="F176" s="70" t="n">
        <v>10</v>
      </c>
      <c r="G176" s="70" t="n">
        <v>0</v>
      </c>
      <c r="H176" s="70" t="n">
        <f aca="false">F176*AO176</f>
        <v>0</v>
      </c>
      <c r="I176" s="70" t="n">
        <f aca="false">F176*AP176</f>
        <v>0</v>
      </c>
      <c r="J176" s="70" t="n">
        <f aca="false">F176*G176</f>
        <v>0</v>
      </c>
      <c r="K176" s="71"/>
      <c r="Z176" s="70" t="n">
        <f aca="false">IF(AQ176="5",BJ176,0)</f>
        <v>0</v>
      </c>
      <c r="AB176" s="70" t="n">
        <f aca="false">IF(AQ176="1",BH176,0)</f>
        <v>0</v>
      </c>
      <c r="AC176" s="70" t="n">
        <f aca="false">IF(AQ176="1",BI176,0)</f>
        <v>0</v>
      </c>
      <c r="AD176" s="70" t="n">
        <f aca="false">IF(AQ176="7",BH176,0)</f>
        <v>0</v>
      </c>
      <c r="AE176" s="70" t="n">
        <f aca="false">IF(AQ176="7",BI176,0)</f>
        <v>0</v>
      </c>
      <c r="AF176" s="70" t="n">
        <f aca="false">IF(AQ176="2",BH176,0)</f>
        <v>0</v>
      </c>
      <c r="AG176" s="70" t="n">
        <f aca="false">IF(AQ176="2",BI176,0)</f>
        <v>0</v>
      </c>
      <c r="AH176" s="70" t="n">
        <f aca="false">IF(AQ176="0",BJ176,0)</f>
        <v>0</v>
      </c>
      <c r="AI176" s="55"/>
      <c r="AJ176" s="70" t="n">
        <f aca="false">IF(AN176=0,J176,0)</f>
        <v>0</v>
      </c>
      <c r="AK176" s="70" t="n">
        <f aca="false">IF(AN176=12,J176,0)</f>
        <v>0</v>
      </c>
      <c r="AL176" s="70" t="n">
        <f aca="false">IF(AN176=21,J176,0)</f>
        <v>0</v>
      </c>
      <c r="AN176" s="70" t="n">
        <v>21</v>
      </c>
      <c r="AO176" s="70" t="n">
        <f aca="false">G176*1</f>
        <v>0</v>
      </c>
      <c r="AP176" s="70" t="n">
        <f aca="false">G176*(1-1)</f>
        <v>0</v>
      </c>
      <c r="AQ176" s="72" t="s">
        <v>95</v>
      </c>
      <c r="AV176" s="70" t="n">
        <f aca="false">AW176+AX176</f>
        <v>0</v>
      </c>
      <c r="AW176" s="70" t="n">
        <f aca="false">F176*AO176</f>
        <v>0</v>
      </c>
      <c r="AX176" s="70" t="n">
        <f aca="false">F176*AP176</f>
        <v>0</v>
      </c>
      <c r="AY176" s="72" t="s">
        <v>327</v>
      </c>
      <c r="AZ176" s="72" t="s">
        <v>328</v>
      </c>
      <c r="BA176" s="55" t="s">
        <v>102</v>
      </c>
      <c r="BC176" s="70" t="n">
        <f aca="false">AW176+AX176</f>
        <v>0</v>
      </c>
      <c r="BD176" s="70" t="n">
        <f aca="false">G176/(100-BE176)*100</f>
        <v>0</v>
      </c>
      <c r="BE176" s="70" t="n">
        <v>0</v>
      </c>
      <c r="BF176" s="70" t="n">
        <f aca="false">176</f>
        <v>176</v>
      </c>
      <c r="BH176" s="70" t="n">
        <f aca="false">F176*AO176</f>
        <v>0</v>
      </c>
      <c r="BI176" s="70" t="n">
        <f aca="false">F176*AP176</f>
        <v>0</v>
      </c>
      <c r="BJ176" s="70" t="n">
        <f aca="false">F176*G176</f>
        <v>0</v>
      </c>
      <c r="BK176" s="70"/>
      <c r="BL176" s="70"/>
      <c r="BW176" s="70" t="n">
        <v>21</v>
      </c>
    </row>
    <row r="177" customFormat="false" ht="13.5" hidden="false" customHeight="true" outlineLevel="0" collapsed="false">
      <c r="A177" s="73"/>
      <c r="B177" s="74" t="s">
        <v>121</v>
      </c>
      <c r="C177" s="75" t="s">
        <v>485</v>
      </c>
      <c r="D177" s="75"/>
      <c r="E177" s="75"/>
      <c r="F177" s="75"/>
      <c r="G177" s="75"/>
      <c r="H177" s="75"/>
      <c r="I177" s="75"/>
      <c r="J177" s="75"/>
      <c r="K177" s="75"/>
    </row>
    <row r="178" customFormat="false" ht="13.5" hidden="false" customHeight="true" outlineLevel="0" collapsed="false">
      <c r="A178" s="69" t="s">
        <v>511</v>
      </c>
      <c r="B178" s="10" t="s">
        <v>512</v>
      </c>
      <c r="C178" s="8" t="s">
        <v>513</v>
      </c>
      <c r="D178" s="8"/>
      <c r="E178" s="10" t="s">
        <v>326</v>
      </c>
      <c r="F178" s="70" t="n">
        <v>2</v>
      </c>
      <c r="G178" s="70" t="n">
        <v>0</v>
      </c>
      <c r="H178" s="70" t="n">
        <f aca="false">F178*AO178</f>
        <v>0</v>
      </c>
      <c r="I178" s="70" t="n">
        <f aca="false">F178*AP178</f>
        <v>0</v>
      </c>
      <c r="J178" s="70" t="n">
        <f aca="false">F178*G178</f>
        <v>0</v>
      </c>
      <c r="K178" s="71"/>
      <c r="Z178" s="70" t="n">
        <f aca="false">IF(AQ178="5",BJ178,0)</f>
        <v>0</v>
      </c>
      <c r="AB178" s="70" t="n">
        <f aca="false">IF(AQ178="1",BH178,0)</f>
        <v>0</v>
      </c>
      <c r="AC178" s="70" t="n">
        <f aca="false">IF(AQ178="1",BI178,0)</f>
        <v>0</v>
      </c>
      <c r="AD178" s="70" t="n">
        <f aca="false">IF(AQ178="7",BH178,0)</f>
        <v>0</v>
      </c>
      <c r="AE178" s="70" t="n">
        <f aca="false">IF(AQ178="7",BI178,0)</f>
        <v>0</v>
      </c>
      <c r="AF178" s="70" t="n">
        <f aca="false">IF(AQ178="2",BH178,0)</f>
        <v>0</v>
      </c>
      <c r="AG178" s="70" t="n">
        <f aca="false">IF(AQ178="2",BI178,0)</f>
        <v>0</v>
      </c>
      <c r="AH178" s="70" t="n">
        <f aca="false">IF(AQ178="0",BJ178,0)</f>
        <v>0</v>
      </c>
      <c r="AI178" s="55"/>
      <c r="AJ178" s="70" t="n">
        <f aca="false">IF(AN178=0,J178,0)</f>
        <v>0</v>
      </c>
      <c r="AK178" s="70" t="n">
        <f aca="false">IF(AN178=12,J178,0)</f>
        <v>0</v>
      </c>
      <c r="AL178" s="70" t="n">
        <f aca="false">IF(AN178=21,J178,0)</f>
        <v>0</v>
      </c>
      <c r="AN178" s="70" t="n">
        <v>21</v>
      </c>
      <c r="AO178" s="70" t="n">
        <f aca="false">G178*1</f>
        <v>0</v>
      </c>
      <c r="AP178" s="70" t="n">
        <f aca="false">G178*(1-1)</f>
        <v>0</v>
      </c>
      <c r="AQ178" s="72" t="s">
        <v>95</v>
      </c>
      <c r="AV178" s="70" t="n">
        <f aca="false">AW178+AX178</f>
        <v>0</v>
      </c>
      <c r="AW178" s="70" t="n">
        <f aca="false">F178*AO178</f>
        <v>0</v>
      </c>
      <c r="AX178" s="70" t="n">
        <f aca="false">F178*AP178</f>
        <v>0</v>
      </c>
      <c r="AY178" s="72" t="s">
        <v>327</v>
      </c>
      <c r="AZ178" s="72" t="s">
        <v>328</v>
      </c>
      <c r="BA178" s="55" t="s">
        <v>102</v>
      </c>
      <c r="BC178" s="70" t="n">
        <f aca="false">AW178+AX178</f>
        <v>0</v>
      </c>
      <c r="BD178" s="70" t="n">
        <f aca="false">G178/(100-BE178)*100</f>
        <v>0</v>
      </c>
      <c r="BE178" s="70" t="n">
        <v>0</v>
      </c>
      <c r="BF178" s="70" t="n">
        <f aca="false">178</f>
        <v>178</v>
      </c>
      <c r="BH178" s="70" t="n">
        <f aca="false">F178*AO178</f>
        <v>0</v>
      </c>
      <c r="BI178" s="70" t="n">
        <f aca="false">F178*AP178</f>
        <v>0</v>
      </c>
      <c r="BJ178" s="70" t="n">
        <f aca="false">F178*G178</f>
        <v>0</v>
      </c>
      <c r="BK178" s="70"/>
      <c r="BL178" s="70"/>
      <c r="BW178" s="70" t="n">
        <v>21</v>
      </c>
    </row>
    <row r="179" customFormat="false" ht="13.5" hidden="false" customHeight="true" outlineLevel="0" collapsed="false">
      <c r="A179" s="73"/>
      <c r="B179" s="74" t="s">
        <v>121</v>
      </c>
      <c r="C179" s="75" t="s">
        <v>485</v>
      </c>
      <c r="D179" s="75"/>
      <c r="E179" s="75"/>
      <c r="F179" s="75"/>
      <c r="G179" s="75"/>
      <c r="H179" s="75"/>
      <c r="I179" s="75"/>
      <c r="J179" s="75"/>
      <c r="K179" s="75"/>
    </row>
    <row r="180" customFormat="false" ht="13.5" hidden="false" customHeight="true" outlineLevel="0" collapsed="false">
      <c r="A180" s="69" t="s">
        <v>514</v>
      </c>
      <c r="B180" s="10" t="s">
        <v>515</v>
      </c>
      <c r="C180" s="8" t="s">
        <v>516</v>
      </c>
      <c r="D180" s="8"/>
      <c r="E180" s="10" t="s">
        <v>495</v>
      </c>
      <c r="F180" s="70" t="n">
        <v>16</v>
      </c>
      <c r="G180" s="70" t="n">
        <v>0</v>
      </c>
      <c r="H180" s="70" t="n">
        <f aca="false">F180*AO180</f>
        <v>0</v>
      </c>
      <c r="I180" s="70" t="n">
        <f aca="false">F180*AP180</f>
        <v>0</v>
      </c>
      <c r="J180" s="70" t="n">
        <f aca="false">F180*G180</f>
        <v>0</v>
      </c>
      <c r="K180" s="71"/>
      <c r="Z180" s="70" t="n">
        <f aca="false">IF(AQ180="5",BJ180,0)</f>
        <v>0</v>
      </c>
      <c r="AB180" s="70" t="n">
        <f aca="false">IF(AQ180="1",BH180,0)</f>
        <v>0</v>
      </c>
      <c r="AC180" s="70" t="n">
        <f aca="false">IF(AQ180="1",BI180,0)</f>
        <v>0</v>
      </c>
      <c r="AD180" s="70" t="n">
        <f aca="false">IF(AQ180="7",BH180,0)</f>
        <v>0</v>
      </c>
      <c r="AE180" s="70" t="n">
        <f aca="false">IF(AQ180="7",BI180,0)</f>
        <v>0</v>
      </c>
      <c r="AF180" s="70" t="n">
        <f aca="false">IF(AQ180="2",BH180,0)</f>
        <v>0</v>
      </c>
      <c r="AG180" s="70" t="n">
        <f aca="false">IF(AQ180="2",BI180,0)</f>
        <v>0</v>
      </c>
      <c r="AH180" s="70" t="n">
        <f aca="false">IF(AQ180="0",BJ180,0)</f>
        <v>0</v>
      </c>
      <c r="AI180" s="55"/>
      <c r="AJ180" s="70" t="n">
        <f aca="false">IF(AN180=0,J180,0)</f>
        <v>0</v>
      </c>
      <c r="AK180" s="70" t="n">
        <f aca="false">IF(AN180=12,J180,0)</f>
        <v>0</v>
      </c>
      <c r="AL180" s="70" t="n">
        <f aca="false">IF(AN180=21,J180,0)</f>
        <v>0</v>
      </c>
      <c r="AN180" s="70" t="n">
        <v>21</v>
      </c>
      <c r="AO180" s="70" t="n">
        <f aca="false">G180*1</f>
        <v>0</v>
      </c>
      <c r="AP180" s="70" t="n">
        <f aca="false">G180*(1-1)</f>
        <v>0</v>
      </c>
      <c r="AQ180" s="72" t="s">
        <v>95</v>
      </c>
      <c r="AV180" s="70" t="n">
        <f aca="false">AW180+AX180</f>
        <v>0</v>
      </c>
      <c r="AW180" s="70" t="n">
        <f aca="false">F180*AO180</f>
        <v>0</v>
      </c>
      <c r="AX180" s="70" t="n">
        <f aca="false">F180*AP180</f>
        <v>0</v>
      </c>
      <c r="AY180" s="72" t="s">
        <v>327</v>
      </c>
      <c r="AZ180" s="72" t="s">
        <v>328</v>
      </c>
      <c r="BA180" s="55" t="s">
        <v>102</v>
      </c>
      <c r="BC180" s="70" t="n">
        <f aca="false">AW180+AX180</f>
        <v>0</v>
      </c>
      <c r="BD180" s="70" t="n">
        <f aca="false">G180/(100-BE180)*100</f>
        <v>0</v>
      </c>
      <c r="BE180" s="70" t="n">
        <v>0</v>
      </c>
      <c r="BF180" s="70" t="n">
        <f aca="false">180</f>
        <v>180</v>
      </c>
      <c r="BH180" s="70" t="n">
        <f aca="false">F180*AO180</f>
        <v>0</v>
      </c>
      <c r="BI180" s="70" t="n">
        <f aca="false">F180*AP180</f>
        <v>0</v>
      </c>
      <c r="BJ180" s="70" t="n">
        <f aca="false">F180*G180</f>
        <v>0</v>
      </c>
      <c r="BK180" s="70"/>
      <c r="BL180" s="70"/>
      <c r="BW180" s="70" t="n">
        <v>21</v>
      </c>
    </row>
    <row r="181" customFormat="false" ht="13.5" hidden="false" customHeight="true" outlineLevel="0" collapsed="false">
      <c r="A181" s="73"/>
      <c r="B181" s="74" t="s">
        <v>121</v>
      </c>
      <c r="C181" s="75" t="s">
        <v>485</v>
      </c>
      <c r="D181" s="75"/>
      <c r="E181" s="75"/>
      <c r="F181" s="75"/>
      <c r="G181" s="75"/>
      <c r="H181" s="75"/>
      <c r="I181" s="75"/>
      <c r="J181" s="75"/>
      <c r="K181" s="75"/>
    </row>
    <row r="182" customFormat="false" ht="13.5" hidden="false" customHeight="true" outlineLevel="0" collapsed="false">
      <c r="A182" s="69" t="s">
        <v>517</v>
      </c>
      <c r="B182" s="10" t="s">
        <v>518</v>
      </c>
      <c r="C182" s="8" t="s">
        <v>519</v>
      </c>
      <c r="D182" s="8"/>
      <c r="E182" s="10" t="s">
        <v>326</v>
      </c>
      <c r="F182" s="70" t="n">
        <v>1</v>
      </c>
      <c r="G182" s="70" t="n">
        <v>0</v>
      </c>
      <c r="H182" s="70" t="n">
        <f aca="false">F182*AO182</f>
        <v>0</v>
      </c>
      <c r="I182" s="70" t="n">
        <f aca="false">F182*AP182</f>
        <v>0</v>
      </c>
      <c r="J182" s="70" t="n">
        <f aca="false">F182*G182</f>
        <v>0</v>
      </c>
      <c r="K182" s="71"/>
      <c r="Z182" s="70" t="n">
        <f aca="false">IF(AQ182="5",BJ182,0)</f>
        <v>0</v>
      </c>
      <c r="AB182" s="70" t="n">
        <f aca="false">IF(AQ182="1",BH182,0)</f>
        <v>0</v>
      </c>
      <c r="AC182" s="70" t="n">
        <f aca="false">IF(AQ182="1",BI182,0)</f>
        <v>0</v>
      </c>
      <c r="AD182" s="70" t="n">
        <f aca="false">IF(AQ182="7",BH182,0)</f>
        <v>0</v>
      </c>
      <c r="AE182" s="70" t="n">
        <f aca="false">IF(AQ182="7",BI182,0)</f>
        <v>0</v>
      </c>
      <c r="AF182" s="70" t="n">
        <f aca="false">IF(AQ182="2",BH182,0)</f>
        <v>0</v>
      </c>
      <c r="AG182" s="70" t="n">
        <f aca="false">IF(AQ182="2",BI182,0)</f>
        <v>0</v>
      </c>
      <c r="AH182" s="70" t="n">
        <f aca="false">IF(AQ182="0",BJ182,0)</f>
        <v>0</v>
      </c>
      <c r="AI182" s="55"/>
      <c r="AJ182" s="70" t="n">
        <f aca="false">IF(AN182=0,J182,0)</f>
        <v>0</v>
      </c>
      <c r="AK182" s="70" t="n">
        <f aca="false">IF(AN182=12,J182,0)</f>
        <v>0</v>
      </c>
      <c r="AL182" s="70" t="n">
        <f aca="false">IF(AN182=21,J182,0)</f>
        <v>0</v>
      </c>
      <c r="AN182" s="70" t="n">
        <v>21</v>
      </c>
      <c r="AO182" s="70" t="n">
        <f aca="false">G182*1</f>
        <v>0</v>
      </c>
      <c r="AP182" s="70" t="n">
        <f aca="false">G182*(1-1)</f>
        <v>0</v>
      </c>
      <c r="AQ182" s="72" t="s">
        <v>95</v>
      </c>
      <c r="AV182" s="70" t="n">
        <f aca="false">AW182+AX182</f>
        <v>0</v>
      </c>
      <c r="AW182" s="70" t="n">
        <f aca="false">F182*AO182</f>
        <v>0</v>
      </c>
      <c r="AX182" s="70" t="n">
        <f aca="false">F182*AP182</f>
        <v>0</v>
      </c>
      <c r="AY182" s="72" t="s">
        <v>327</v>
      </c>
      <c r="AZ182" s="72" t="s">
        <v>328</v>
      </c>
      <c r="BA182" s="55" t="s">
        <v>102</v>
      </c>
      <c r="BC182" s="70" t="n">
        <f aca="false">AW182+AX182</f>
        <v>0</v>
      </c>
      <c r="BD182" s="70" t="n">
        <f aca="false">G182/(100-BE182)*100</f>
        <v>0</v>
      </c>
      <c r="BE182" s="70" t="n">
        <v>0</v>
      </c>
      <c r="BF182" s="70" t="n">
        <f aca="false">182</f>
        <v>182</v>
      </c>
      <c r="BH182" s="70" t="n">
        <f aca="false">F182*AO182</f>
        <v>0</v>
      </c>
      <c r="BI182" s="70" t="n">
        <f aca="false">F182*AP182</f>
        <v>0</v>
      </c>
      <c r="BJ182" s="70" t="n">
        <f aca="false">F182*G182</f>
        <v>0</v>
      </c>
      <c r="BK182" s="70"/>
      <c r="BL182" s="70"/>
      <c r="BW182" s="70" t="n">
        <v>21</v>
      </c>
    </row>
    <row r="183" customFormat="false" ht="13.5" hidden="false" customHeight="true" outlineLevel="0" collapsed="false">
      <c r="A183" s="73"/>
      <c r="B183" s="74" t="s">
        <v>121</v>
      </c>
      <c r="C183" s="75" t="s">
        <v>520</v>
      </c>
      <c r="D183" s="75"/>
      <c r="E183" s="75"/>
      <c r="F183" s="75"/>
      <c r="G183" s="75"/>
      <c r="H183" s="75"/>
      <c r="I183" s="75"/>
      <c r="J183" s="75"/>
      <c r="K183" s="75"/>
    </row>
    <row r="184" customFormat="false" ht="13.5" hidden="false" customHeight="true" outlineLevel="0" collapsed="false">
      <c r="A184" s="69" t="s">
        <v>521</v>
      </c>
      <c r="B184" s="10" t="s">
        <v>522</v>
      </c>
      <c r="C184" s="8" t="s">
        <v>523</v>
      </c>
      <c r="D184" s="8"/>
      <c r="E184" s="10" t="s">
        <v>326</v>
      </c>
      <c r="F184" s="70" t="n">
        <v>2</v>
      </c>
      <c r="G184" s="70" t="n">
        <v>0</v>
      </c>
      <c r="H184" s="70" t="n">
        <f aca="false">F184*AO184</f>
        <v>0</v>
      </c>
      <c r="I184" s="70" t="n">
        <f aca="false">F184*AP184</f>
        <v>0</v>
      </c>
      <c r="J184" s="70" t="n">
        <f aca="false">F184*G184</f>
        <v>0</v>
      </c>
      <c r="K184" s="71"/>
      <c r="Z184" s="70" t="n">
        <f aca="false">IF(AQ184="5",BJ184,0)</f>
        <v>0</v>
      </c>
      <c r="AB184" s="70" t="n">
        <f aca="false">IF(AQ184="1",BH184,0)</f>
        <v>0</v>
      </c>
      <c r="AC184" s="70" t="n">
        <f aca="false">IF(AQ184="1",BI184,0)</f>
        <v>0</v>
      </c>
      <c r="AD184" s="70" t="n">
        <f aca="false">IF(AQ184="7",BH184,0)</f>
        <v>0</v>
      </c>
      <c r="AE184" s="70" t="n">
        <f aca="false">IF(AQ184="7",BI184,0)</f>
        <v>0</v>
      </c>
      <c r="AF184" s="70" t="n">
        <f aca="false">IF(AQ184="2",BH184,0)</f>
        <v>0</v>
      </c>
      <c r="AG184" s="70" t="n">
        <f aca="false">IF(AQ184="2",BI184,0)</f>
        <v>0</v>
      </c>
      <c r="AH184" s="70" t="n">
        <f aca="false">IF(AQ184="0",BJ184,0)</f>
        <v>0</v>
      </c>
      <c r="AI184" s="55"/>
      <c r="AJ184" s="70" t="n">
        <f aca="false">IF(AN184=0,J184,0)</f>
        <v>0</v>
      </c>
      <c r="AK184" s="70" t="n">
        <f aca="false">IF(AN184=12,J184,0)</f>
        <v>0</v>
      </c>
      <c r="AL184" s="70" t="n">
        <f aca="false">IF(AN184=21,J184,0)</f>
        <v>0</v>
      </c>
      <c r="AN184" s="70" t="n">
        <v>21</v>
      </c>
      <c r="AO184" s="70" t="n">
        <f aca="false">G184*1</f>
        <v>0</v>
      </c>
      <c r="AP184" s="70" t="n">
        <f aca="false">G184*(1-1)</f>
        <v>0</v>
      </c>
      <c r="AQ184" s="72" t="s">
        <v>95</v>
      </c>
      <c r="AV184" s="70" t="n">
        <f aca="false">AW184+AX184</f>
        <v>0</v>
      </c>
      <c r="AW184" s="70" t="n">
        <f aca="false">F184*AO184</f>
        <v>0</v>
      </c>
      <c r="AX184" s="70" t="n">
        <f aca="false">F184*AP184</f>
        <v>0</v>
      </c>
      <c r="AY184" s="72" t="s">
        <v>327</v>
      </c>
      <c r="AZ184" s="72" t="s">
        <v>328</v>
      </c>
      <c r="BA184" s="55" t="s">
        <v>102</v>
      </c>
      <c r="BC184" s="70" t="n">
        <f aca="false">AW184+AX184</f>
        <v>0</v>
      </c>
      <c r="BD184" s="70" t="n">
        <f aca="false">G184/(100-BE184)*100</f>
        <v>0</v>
      </c>
      <c r="BE184" s="70" t="n">
        <v>0</v>
      </c>
      <c r="BF184" s="70" t="n">
        <f aca="false">184</f>
        <v>184</v>
      </c>
      <c r="BH184" s="70" t="n">
        <f aca="false">F184*AO184</f>
        <v>0</v>
      </c>
      <c r="BI184" s="70" t="n">
        <f aca="false">F184*AP184</f>
        <v>0</v>
      </c>
      <c r="BJ184" s="70" t="n">
        <f aca="false">F184*G184</f>
        <v>0</v>
      </c>
      <c r="BK184" s="70"/>
      <c r="BL184" s="70"/>
      <c r="BW184" s="70" t="n">
        <v>21</v>
      </c>
    </row>
    <row r="185" customFormat="false" ht="13.5" hidden="false" customHeight="true" outlineLevel="0" collapsed="false">
      <c r="A185" s="73"/>
      <c r="B185" s="74" t="s">
        <v>121</v>
      </c>
      <c r="C185" s="75" t="s">
        <v>485</v>
      </c>
      <c r="D185" s="75"/>
      <c r="E185" s="75"/>
      <c r="F185" s="75"/>
      <c r="G185" s="75"/>
      <c r="H185" s="75"/>
      <c r="I185" s="75"/>
      <c r="J185" s="75"/>
      <c r="K185" s="75"/>
    </row>
    <row r="186" customFormat="false" ht="13.5" hidden="false" customHeight="true" outlineLevel="0" collapsed="false">
      <c r="A186" s="76" t="s">
        <v>524</v>
      </c>
      <c r="B186" s="14" t="s">
        <v>525</v>
      </c>
      <c r="C186" s="13" t="s">
        <v>526</v>
      </c>
      <c r="D186" s="13"/>
      <c r="E186" s="14" t="s">
        <v>100</v>
      </c>
      <c r="F186" s="77" t="n">
        <v>1</v>
      </c>
      <c r="G186" s="77" t="n">
        <v>0</v>
      </c>
      <c r="H186" s="77" t="n">
        <f aca="false">F186*AO186</f>
        <v>0</v>
      </c>
      <c r="I186" s="77" t="n">
        <f aca="false">F186*AP186</f>
        <v>0</v>
      </c>
      <c r="J186" s="77" t="n">
        <f aca="false">F186*G186</f>
        <v>0</v>
      </c>
      <c r="K186" s="78"/>
      <c r="Z186" s="70" t="n">
        <f aca="false">IF(AQ186="5",BJ186,0)</f>
        <v>0</v>
      </c>
      <c r="AB186" s="70" t="n">
        <f aca="false">IF(AQ186="1",BH186,0)</f>
        <v>0</v>
      </c>
      <c r="AC186" s="70" t="n">
        <f aca="false">IF(AQ186="1",BI186,0)</f>
        <v>0</v>
      </c>
      <c r="AD186" s="70" t="n">
        <f aca="false">IF(AQ186="7",BH186,0)</f>
        <v>0</v>
      </c>
      <c r="AE186" s="70" t="n">
        <f aca="false">IF(AQ186="7",BI186,0)</f>
        <v>0</v>
      </c>
      <c r="AF186" s="70" t="n">
        <f aca="false">IF(AQ186="2",BH186,0)</f>
        <v>0</v>
      </c>
      <c r="AG186" s="70" t="n">
        <f aca="false">IF(AQ186="2",BI186,0)</f>
        <v>0</v>
      </c>
      <c r="AH186" s="70" t="n">
        <f aca="false">IF(AQ186="0",BJ186,0)</f>
        <v>0</v>
      </c>
      <c r="AI186" s="55"/>
      <c r="AJ186" s="70" t="n">
        <f aca="false">IF(AN186=0,J186,0)</f>
        <v>0</v>
      </c>
      <c r="AK186" s="70" t="n">
        <f aca="false">IF(AN186=12,J186,0)</f>
        <v>0</v>
      </c>
      <c r="AL186" s="70" t="n">
        <f aca="false">IF(AN186=21,J186,0)</f>
        <v>0</v>
      </c>
      <c r="AN186" s="70" t="n">
        <v>21</v>
      </c>
      <c r="AO186" s="70" t="n">
        <f aca="false">G186*1</f>
        <v>0</v>
      </c>
      <c r="AP186" s="70" t="n">
        <f aca="false">G186*(1-1)</f>
        <v>0</v>
      </c>
      <c r="AQ186" s="72" t="s">
        <v>95</v>
      </c>
      <c r="AV186" s="70" t="n">
        <f aca="false">AW186+AX186</f>
        <v>0</v>
      </c>
      <c r="AW186" s="70" t="n">
        <f aca="false">F186*AO186</f>
        <v>0</v>
      </c>
      <c r="AX186" s="70" t="n">
        <f aca="false">F186*AP186</f>
        <v>0</v>
      </c>
      <c r="AY186" s="72" t="s">
        <v>327</v>
      </c>
      <c r="AZ186" s="72" t="s">
        <v>328</v>
      </c>
      <c r="BA186" s="55" t="s">
        <v>102</v>
      </c>
      <c r="BC186" s="70" t="n">
        <f aca="false">AW186+AX186</f>
        <v>0</v>
      </c>
      <c r="BD186" s="70" t="n">
        <f aca="false">G186/(100-BE186)*100</f>
        <v>0</v>
      </c>
      <c r="BE186" s="70" t="n">
        <v>0</v>
      </c>
      <c r="BF186" s="70" t="n">
        <f aca="false">186</f>
        <v>186</v>
      </c>
      <c r="BH186" s="70" t="n">
        <f aca="false">F186*AO186</f>
        <v>0</v>
      </c>
      <c r="BI186" s="70" t="n">
        <f aca="false">F186*AP186</f>
        <v>0</v>
      </c>
      <c r="BJ186" s="70" t="n">
        <f aca="false">F186*G186</f>
        <v>0</v>
      </c>
      <c r="BK186" s="70"/>
      <c r="BL186" s="70"/>
      <c r="BW186" s="70" t="n">
        <v>21</v>
      </c>
    </row>
    <row r="187" customFormat="false" ht="15" hidden="false" customHeight="false" outlineLevel="0" collapsed="false">
      <c r="H187" s="79" t="s">
        <v>527</v>
      </c>
      <c r="I187" s="79"/>
      <c r="J187" s="80" t="n">
        <f aca="false">J12+J14+J16+J25+J36+J84+J92</f>
        <v>0</v>
      </c>
    </row>
    <row r="188" customFormat="false" ht="15" hidden="false" customHeight="false" outlineLevel="0" collapsed="false">
      <c r="A188" s="45" t="s">
        <v>56</v>
      </c>
    </row>
    <row r="189" customFormat="false" ht="12.75" hidden="false" customHeight="tru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</row>
  </sheetData>
  <mergeCells count="205">
    <mergeCell ref="A1:K1"/>
    <mergeCell ref="A2:B3"/>
    <mergeCell ref="C2:D3"/>
    <mergeCell ref="E2:F3"/>
    <mergeCell ref="G2:G3"/>
    <mergeCell ref="H2:H3"/>
    <mergeCell ref="I2:K3"/>
    <mergeCell ref="A4:B5"/>
    <mergeCell ref="C4:D5"/>
    <mergeCell ref="E4:F5"/>
    <mergeCell ref="G4:G5"/>
    <mergeCell ref="H4:H5"/>
    <mergeCell ref="I4:K5"/>
    <mergeCell ref="A6:B7"/>
    <mergeCell ref="C6:D7"/>
    <mergeCell ref="E6:F7"/>
    <mergeCell ref="G6:G7"/>
    <mergeCell ref="H6:H7"/>
    <mergeCell ref="I6:K7"/>
    <mergeCell ref="A8:B9"/>
    <mergeCell ref="C8:D9"/>
    <mergeCell ref="E8:F9"/>
    <mergeCell ref="G8:G9"/>
    <mergeCell ref="H8:H9"/>
    <mergeCell ref="I8:K9"/>
    <mergeCell ref="C10:D10"/>
    <mergeCell ref="H10:J10"/>
    <mergeCell ref="C11:D11"/>
    <mergeCell ref="C12:D12"/>
    <mergeCell ref="C13:D13"/>
    <mergeCell ref="C14:D14"/>
    <mergeCell ref="C15:D15"/>
    <mergeCell ref="C16:D16"/>
    <mergeCell ref="C17:D17"/>
    <mergeCell ref="C18:K18"/>
    <mergeCell ref="C19:D19"/>
    <mergeCell ref="C20:K20"/>
    <mergeCell ref="C21:D21"/>
    <mergeCell ref="C22:K22"/>
    <mergeCell ref="C23:D23"/>
    <mergeCell ref="C24:K24"/>
    <mergeCell ref="C25:D25"/>
    <mergeCell ref="C26:D26"/>
    <mergeCell ref="C27:K27"/>
    <mergeCell ref="C28:D28"/>
    <mergeCell ref="C29:D29"/>
    <mergeCell ref="C30:K30"/>
    <mergeCell ref="C31:D31"/>
    <mergeCell ref="C32:D32"/>
    <mergeCell ref="C33:K33"/>
    <mergeCell ref="C34:D34"/>
    <mergeCell ref="C35:K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K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K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K111"/>
    <mergeCell ref="C112:D112"/>
    <mergeCell ref="C113:K113"/>
    <mergeCell ref="C114:D114"/>
    <mergeCell ref="C115:K115"/>
    <mergeCell ref="C116:D116"/>
    <mergeCell ref="C117:D117"/>
    <mergeCell ref="C118:D118"/>
    <mergeCell ref="C119:D119"/>
    <mergeCell ref="C120:K120"/>
    <mergeCell ref="C121:D121"/>
    <mergeCell ref="C122:K122"/>
    <mergeCell ref="C123:D123"/>
    <mergeCell ref="C124:K124"/>
    <mergeCell ref="C125:D125"/>
    <mergeCell ref="C126:K126"/>
    <mergeCell ref="C127:D127"/>
    <mergeCell ref="C128:K128"/>
    <mergeCell ref="C129:D129"/>
    <mergeCell ref="C130:D130"/>
    <mergeCell ref="C131:D131"/>
    <mergeCell ref="C132:K132"/>
    <mergeCell ref="C133:D133"/>
    <mergeCell ref="C134:K134"/>
    <mergeCell ref="C135:D135"/>
    <mergeCell ref="C136:K136"/>
    <mergeCell ref="C137:D137"/>
    <mergeCell ref="C138:K138"/>
    <mergeCell ref="C139:D139"/>
    <mergeCell ref="C140:K140"/>
    <mergeCell ref="C141:D141"/>
    <mergeCell ref="C142:K142"/>
    <mergeCell ref="C143:D143"/>
    <mergeCell ref="C144:K144"/>
    <mergeCell ref="C145:D145"/>
    <mergeCell ref="C146:K146"/>
    <mergeCell ref="C147:D147"/>
    <mergeCell ref="C148:K148"/>
    <mergeCell ref="C149:D149"/>
    <mergeCell ref="C150:D150"/>
    <mergeCell ref="C151:D151"/>
    <mergeCell ref="C152:K152"/>
    <mergeCell ref="C153:D153"/>
    <mergeCell ref="C154:D154"/>
    <mergeCell ref="C155:D155"/>
    <mergeCell ref="C156:D156"/>
    <mergeCell ref="C157:K157"/>
    <mergeCell ref="C158:D158"/>
    <mergeCell ref="C159:K159"/>
    <mergeCell ref="C160:D160"/>
    <mergeCell ref="C161:K161"/>
    <mergeCell ref="C162:D162"/>
    <mergeCell ref="C163:D163"/>
    <mergeCell ref="C164:K164"/>
    <mergeCell ref="C165:D165"/>
    <mergeCell ref="C166:K166"/>
    <mergeCell ref="C167:D167"/>
    <mergeCell ref="C168:K168"/>
    <mergeCell ref="C169:D169"/>
    <mergeCell ref="C170:D170"/>
    <mergeCell ref="C171:D171"/>
    <mergeCell ref="C172:K172"/>
    <mergeCell ref="C173:D173"/>
    <mergeCell ref="C174:D174"/>
    <mergeCell ref="C175:K175"/>
    <mergeCell ref="C176:D176"/>
    <mergeCell ref="C177:K177"/>
    <mergeCell ref="C178:D178"/>
    <mergeCell ref="C179:K179"/>
    <mergeCell ref="C180:D180"/>
    <mergeCell ref="C181:K181"/>
    <mergeCell ref="C182:D182"/>
    <mergeCell ref="C183:K183"/>
    <mergeCell ref="C184:D184"/>
    <mergeCell ref="C185:K185"/>
    <mergeCell ref="C186:D186"/>
    <mergeCell ref="H187:I187"/>
    <mergeCell ref="A189:K189"/>
  </mergeCells>
  <printOptions headings="false" gridLines="false" gridLinesSet="true" horizontalCentered="false" verticalCentered="false"/>
  <pageMargins left="0.39375" right="0.39375" top="0.590972222222222" bottom="0.590972222222222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7" activeCellId="0" sqref="A37"/>
    </sheetView>
  </sheetViews>
  <sheetFormatPr defaultRowHeight="1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86"/>
    <col collapsed="false" customWidth="true" hidden="false" outlineLevel="0" max="3" min="3" style="1" width="22.86"/>
    <col collapsed="false" customWidth="true" hidden="false" outlineLevel="0" max="4" min="4" style="1" width="10"/>
    <col collapsed="false" customWidth="true" hidden="false" outlineLevel="0" max="5" min="5" style="1" width="14.01"/>
    <col collapsed="false" customWidth="true" hidden="false" outlineLevel="0" max="6" min="6" style="1" width="22.86"/>
    <col collapsed="false" customWidth="true" hidden="false" outlineLevel="0" max="7" min="7" style="1" width="9.14"/>
    <col collapsed="false" customWidth="true" hidden="false" outlineLevel="0" max="8" min="8" style="1" width="17.14"/>
    <col collapsed="false" customWidth="true" hidden="false" outlineLevel="0" max="9" min="9" style="1" width="22.86"/>
    <col collapsed="false" customWidth="true" hidden="false" outlineLevel="0" max="1025" min="10" style="0" width="12.14"/>
  </cols>
  <sheetData>
    <row r="1" customFormat="false" ht="54.75" hidden="false" customHeight="true" outlineLevel="0" collapsed="false">
      <c r="A1" s="2" t="s">
        <v>528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ZAJIŠTĚNÍ PROVOZU KRIZOVÉHO ŠTÁBU</v>
      </c>
      <c r="D2" s="4"/>
      <c r="E2" s="5" t="s">
        <v>2</v>
      </c>
      <c r="F2" s="5" t="str">
        <f aca="false">'Stavební rozpočet'!I2</f>
        <v> </v>
      </c>
      <c r="G2" s="5"/>
      <c r="H2" s="5" t="s">
        <v>3</v>
      </c>
      <c r="I2" s="6"/>
    </row>
    <row r="3" customFormat="false" ht="15" hidden="false" customHeight="true" outlineLevel="0" collapsed="false">
      <c r="A3" s="3"/>
      <c r="B3" s="3"/>
      <c r="C3" s="4"/>
      <c r="D3" s="4"/>
      <c r="E3" s="5"/>
      <c r="F3" s="5"/>
      <c r="G3" s="5"/>
      <c r="H3" s="5"/>
      <c r="I3" s="6"/>
    </row>
    <row r="4" customFormat="false" ht="15" hidden="false" customHeight="true" outlineLevel="0" collapsed="false">
      <c r="A4" s="7" t="s">
        <v>4</v>
      </c>
      <c r="B4" s="7"/>
      <c r="C4" s="8" t="str">
        <f aca="false">'Stavební rozpočet'!C4</f>
        <v>HASIČSKÁ ZBROJNICE VARNSDORF</v>
      </c>
      <c r="D4" s="8"/>
      <c r="E4" s="8" t="s">
        <v>5</v>
      </c>
      <c r="F4" s="8" t="str">
        <f aca="false">'Stavební rozpočet'!I4</f>
        <v> </v>
      </c>
      <c r="G4" s="8"/>
      <c r="H4" s="8" t="s">
        <v>3</v>
      </c>
      <c r="I4" s="9"/>
    </row>
    <row r="5" customFormat="false" ht="15" hidden="false" customHeight="true" outlineLevel="0" collapsed="false">
      <c r="A5" s="7"/>
      <c r="B5" s="7"/>
      <c r="C5" s="8"/>
      <c r="D5" s="8"/>
      <c r="E5" s="8"/>
      <c r="F5" s="8"/>
      <c r="G5" s="8"/>
      <c r="H5" s="8"/>
      <c r="I5" s="9"/>
    </row>
    <row r="6" customFormat="false" ht="15" hidden="false" customHeight="true" outlineLevel="0" collapsed="false">
      <c r="A6" s="7" t="s">
        <v>6</v>
      </c>
      <c r="B6" s="7"/>
      <c r="C6" s="8" t="str">
        <f aca="false">'Stavební rozpočet'!C6</f>
        <v>Husova 552, 407 47 Varnsdorf</v>
      </c>
      <c r="D6" s="8"/>
      <c r="E6" s="8" t="s">
        <v>7</v>
      </c>
      <c r="F6" s="8" t="str">
        <f aca="false">'Stavební rozpočet'!I6</f>
        <v> </v>
      </c>
      <c r="G6" s="8"/>
      <c r="H6" s="8" t="s">
        <v>3</v>
      </c>
      <c r="I6" s="9"/>
    </row>
    <row r="7" customFormat="false" ht="15" hidden="false" customHeight="true" outlineLevel="0" collapsed="false">
      <c r="A7" s="7"/>
      <c r="B7" s="7"/>
      <c r="C7" s="8"/>
      <c r="D7" s="8"/>
      <c r="E7" s="8"/>
      <c r="F7" s="8"/>
      <c r="G7" s="8"/>
      <c r="H7" s="8"/>
      <c r="I7" s="9"/>
    </row>
    <row r="8" customFormat="false" ht="15" hidden="false" customHeight="true" outlineLevel="0" collapsed="false">
      <c r="A8" s="7" t="s">
        <v>8</v>
      </c>
      <c r="B8" s="7"/>
      <c r="C8" s="8" t="str">
        <f aca="false">'Stavební rozpočet'!G4</f>
        <v> </v>
      </c>
      <c r="D8" s="8"/>
      <c r="E8" s="8" t="s">
        <v>9</v>
      </c>
      <c r="F8" s="8" t="str">
        <f aca="false">'Stavební rozpočet'!G6</f>
        <v> </v>
      </c>
      <c r="G8" s="8"/>
      <c r="H8" s="10" t="s">
        <v>10</v>
      </c>
      <c r="I8" s="11" t="n">
        <v>127</v>
      </c>
    </row>
    <row r="9" customFormat="false" ht="15" hidden="false" customHeight="false" outlineLevel="0" collapsed="false">
      <c r="A9" s="7"/>
      <c r="B9" s="7"/>
      <c r="C9" s="8"/>
      <c r="D9" s="8"/>
      <c r="E9" s="8"/>
      <c r="F9" s="8"/>
      <c r="G9" s="8"/>
      <c r="H9" s="10"/>
      <c r="I9" s="11"/>
    </row>
    <row r="10" customFormat="false" ht="15" hidden="false" customHeight="true" outlineLevel="0" collapsed="false">
      <c r="A10" s="12" t="s">
        <v>11</v>
      </c>
      <c r="B10" s="12"/>
      <c r="C10" s="13" t="str">
        <f aca="false">'Stavební rozpočet'!C8</f>
        <v> </v>
      </c>
      <c r="D10" s="13"/>
      <c r="E10" s="13" t="s">
        <v>12</v>
      </c>
      <c r="F10" s="13" t="str">
        <f aca="false">'Stavební rozpočet'!I8</f>
        <v>Johana Poláková</v>
      </c>
      <c r="G10" s="13"/>
      <c r="H10" s="14" t="s">
        <v>13</v>
      </c>
      <c r="I10" s="15" t="str">
        <f aca="false">'Stavební rozpočet'!G8</f>
        <v>26.11.2024</v>
      </c>
    </row>
    <row r="11" customFormat="false" ht="15" hidden="false" customHeight="false" outlineLevel="0" collapsed="false">
      <c r="A11" s="12"/>
      <c r="B11" s="12"/>
      <c r="C11" s="13"/>
      <c r="D11" s="13"/>
      <c r="E11" s="13"/>
      <c r="F11" s="13"/>
      <c r="G11" s="13"/>
      <c r="H11" s="14"/>
      <c r="I11" s="15"/>
    </row>
    <row r="13" customFormat="false" ht="15" hidden="false" customHeight="false" outlineLevel="0" collapsed="false">
      <c r="A13" s="81" t="s">
        <v>529</v>
      </c>
      <c r="B13" s="81"/>
      <c r="C13" s="81"/>
      <c r="D13" s="81"/>
      <c r="E13" s="81"/>
    </row>
    <row r="14" customFormat="false" ht="15" hidden="false" customHeight="false" outlineLevel="0" collapsed="false">
      <c r="A14" s="82" t="s">
        <v>530</v>
      </c>
      <c r="B14" s="82"/>
      <c r="C14" s="82"/>
      <c r="D14" s="82"/>
      <c r="E14" s="82"/>
      <c r="F14" s="83" t="s">
        <v>531</v>
      </c>
      <c r="G14" s="83" t="s">
        <v>532</v>
      </c>
      <c r="H14" s="83" t="s">
        <v>533</v>
      </c>
      <c r="I14" s="83" t="s">
        <v>531</v>
      </c>
    </row>
    <row r="15" customFormat="false" ht="15" hidden="false" customHeight="false" outlineLevel="0" collapsed="false">
      <c r="A15" s="84" t="s">
        <v>23</v>
      </c>
      <c r="B15" s="84"/>
      <c r="C15" s="84"/>
      <c r="D15" s="84"/>
      <c r="E15" s="84"/>
      <c r="F15" s="85"/>
      <c r="G15" s="86" t="n">
        <v>2.5</v>
      </c>
      <c r="H15" s="86" t="n">
        <f aca="false">'Krycí list rozpočtu'!C22</f>
        <v>0</v>
      </c>
      <c r="I15" s="86" t="n">
        <f aca="false">ROUND((G15/100)*H15,2)</f>
        <v>0</v>
      </c>
    </row>
    <row r="16" customFormat="false" ht="15" hidden="false" customHeight="false" outlineLevel="0" collapsed="false">
      <c r="A16" s="84" t="s">
        <v>26</v>
      </c>
      <c r="B16" s="84"/>
      <c r="C16" s="84"/>
      <c r="D16" s="84"/>
      <c r="E16" s="84"/>
      <c r="F16" s="85"/>
      <c r="G16" s="86" t="n">
        <v>3</v>
      </c>
      <c r="H16" s="86" t="n">
        <f aca="false">'Krycí list rozpočtu'!C22</f>
        <v>0</v>
      </c>
      <c r="I16" s="86" t="n">
        <f aca="false">ROUND((G16/100)*H16,2)</f>
        <v>0</v>
      </c>
    </row>
    <row r="17" customFormat="false" ht="15" hidden="false" customHeight="false" outlineLevel="0" collapsed="false">
      <c r="A17" s="84" t="s">
        <v>29</v>
      </c>
      <c r="B17" s="84"/>
      <c r="C17" s="84"/>
      <c r="D17" s="84"/>
      <c r="E17" s="84"/>
      <c r="F17" s="85"/>
      <c r="G17" s="86" t="n">
        <v>1</v>
      </c>
      <c r="H17" s="86" t="n">
        <f aca="false">'Krycí list rozpočtu'!C22</f>
        <v>0</v>
      </c>
      <c r="I17" s="86" t="n">
        <f aca="false">ROUND((G17/100)*H17,2)</f>
        <v>0</v>
      </c>
    </row>
    <row r="18" customFormat="false" ht="15" hidden="false" customHeight="false" outlineLevel="0" collapsed="false">
      <c r="A18" s="87" t="s">
        <v>31</v>
      </c>
      <c r="B18" s="87"/>
      <c r="C18" s="87"/>
      <c r="D18" s="87"/>
      <c r="E18" s="87"/>
      <c r="F18" s="9"/>
      <c r="G18" s="88" t="n">
        <v>1.5</v>
      </c>
      <c r="H18" s="88" t="n">
        <f aca="false">'Krycí list rozpočtu'!C22</f>
        <v>0</v>
      </c>
      <c r="I18" s="88" t="n">
        <f aca="false">ROUND((G18/100)*H18,2)</f>
        <v>0</v>
      </c>
    </row>
    <row r="19" customFormat="false" ht="15" hidden="false" customHeight="false" outlineLevel="0" collapsed="false">
      <c r="A19" s="89" t="s">
        <v>534</v>
      </c>
      <c r="B19" s="89"/>
      <c r="C19" s="89"/>
      <c r="D19" s="89"/>
      <c r="E19" s="89"/>
      <c r="F19" s="90"/>
      <c r="G19" s="91"/>
      <c r="H19" s="91"/>
      <c r="I19" s="92" t="n">
        <f aca="false">SUM(I15:I18)</f>
        <v>0</v>
      </c>
    </row>
    <row r="21" customFormat="false" ht="15" hidden="false" customHeight="false" outlineLevel="0" collapsed="false">
      <c r="A21" s="82" t="s">
        <v>20</v>
      </c>
      <c r="B21" s="82"/>
      <c r="C21" s="82"/>
      <c r="D21" s="82"/>
      <c r="E21" s="82"/>
      <c r="F21" s="83" t="s">
        <v>531</v>
      </c>
      <c r="G21" s="83" t="s">
        <v>532</v>
      </c>
      <c r="H21" s="83" t="s">
        <v>533</v>
      </c>
      <c r="I21" s="83" t="s">
        <v>531</v>
      </c>
    </row>
    <row r="22" customFormat="false" ht="15" hidden="false" customHeight="false" outlineLevel="0" collapsed="false">
      <c r="A22" s="84" t="s">
        <v>24</v>
      </c>
      <c r="B22" s="84"/>
      <c r="C22" s="84"/>
      <c r="D22" s="84"/>
      <c r="E22" s="84"/>
      <c r="F22" s="86" t="n">
        <v>0</v>
      </c>
      <c r="G22" s="85"/>
      <c r="H22" s="85"/>
      <c r="I22" s="86" t="n">
        <f aca="false">F22</f>
        <v>0</v>
      </c>
    </row>
    <row r="23" customFormat="false" ht="15" hidden="false" customHeight="false" outlineLevel="0" collapsed="false">
      <c r="A23" s="84" t="s">
        <v>27</v>
      </c>
      <c r="B23" s="84"/>
      <c r="C23" s="84"/>
      <c r="D23" s="84"/>
      <c r="E23" s="84"/>
      <c r="F23" s="86" t="n">
        <v>0</v>
      </c>
      <c r="G23" s="85"/>
      <c r="H23" s="85"/>
      <c r="I23" s="86" t="n">
        <f aca="false">F23</f>
        <v>0</v>
      </c>
    </row>
    <row r="24" customFormat="false" ht="15" hidden="false" customHeight="false" outlineLevel="0" collapsed="false">
      <c r="A24" s="84" t="s">
        <v>30</v>
      </c>
      <c r="B24" s="84"/>
      <c r="C24" s="84"/>
      <c r="D24" s="84"/>
      <c r="E24" s="84"/>
      <c r="F24" s="86" t="n">
        <v>0</v>
      </c>
      <c r="G24" s="85"/>
      <c r="H24" s="85"/>
      <c r="I24" s="86" t="n">
        <f aca="false">F24</f>
        <v>0</v>
      </c>
    </row>
    <row r="25" customFormat="false" ht="15" hidden="false" customHeight="false" outlineLevel="0" collapsed="false">
      <c r="A25" s="84" t="s">
        <v>32</v>
      </c>
      <c r="B25" s="84"/>
      <c r="C25" s="84"/>
      <c r="D25" s="84"/>
      <c r="E25" s="84"/>
      <c r="F25" s="86" t="n">
        <v>0</v>
      </c>
      <c r="G25" s="85"/>
      <c r="H25" s="85"/>
      <c r="I25" s="86" t="n">
        <f aca="false">F25</f>
        <v>0</v>
      </c>
    </row>
    <row r="26" customFormat="false" ht="15" hidden="false" customHeight="false" outlineLevel="0" collapsed="false">
      <c r="A26" s="84" t="s">
        <v>34</v>
      </c>
      <c r="B26" s="84"/>
      <c r="C26" s="84"/>
      <c r="D26" s="84"/>
      <c r="E26" s="84"/>
      <c r="F26" s="86" t="n">
        <v>0</v>
      </c>
      <c r="G26" s="85"/>
      <c r="H26" s="85"/>
      <c r="I26" s="86" t="n">
        <f aca="false">F26</f>
        <v>0</v>
      </c>
    </row>
    <row r="27" customFormat="false" ht="15" hidden="false" customHeight="false" outlineLevel="0" collapsed="false">
      <c r="A27" s="87" t="s">
        <v>35</v>
      </c>
      <c r="B27" s="87"/>
      <c r="C27" s="87"/>
      <c r="D27" s="87"/>
      <c r="E27" s="87"/>
      <c r="F27" s="88" t="n">
        <v>0</v>
      </c>
      <c r="G27" s="9"/>
      <c r="H27" s="9"/>
      <c r="I27" s="88" t="n">
        <f aca="false">F27</f>
        <v>0</v>
      </c>
    </row>
    <row r="28" customFormat="false" ht="15" hidden="false" customHeight="false" outlineLevel="0" collapsed="false">
      <c r="A28" s="89" t="s">
        <v>535</v>
      </c>
      <c r="B28" s="89"/>
      <c r="C28" s="89"/>
      <c r="D28" s="89"/>
      <c r="E28" s="89"/>
      <c r="F28" s="90"/>
      <c r="G28" s="91"/>
      <c r="H28" s="91"/>
      <c r="I28" s="92" t="n">
        <f aca="false">SUM(I22:I27)</f>
        <v>0</v>
      </c>
    </row>
    <row r="30" customFormat="false" ht="15" hidden="false" customHeight="false" outlineLevel="0" collapsed="false">
      <c r="A30" s="93" t="s">
        <v>536</v>
      </c>
      <c r="B30" s="93"/>
      <c r="C30" s="93"/>
      <c r="D30" s="93"/>
      <c r="E30" s="93"/>
      <c r="F30" s="94" t="n">
        <f aca="false">I19+I28</f>
        <v>0</v>
      </c>
      <c r="G30" s="94"/>
      <c r="H30" s="94"/>
      <c r="I30" s="94"/>
    </row>
    <row r="34" customFormat="false" ht="15" hidden="false" customHeight="false" outlineLevel="0" collapsed="false">
      <c r="A34" s="81" t="s">
        <v>537</v>
      </c>
      <c r="B34" s="81"/>
      <c r="C34" s="81"/>
      <c r="D34" s="81"/>
      <c r="E34" s="81"/>
    </row>
    <row r="35" customFormat="false" ht="15" hidden="false" customHeight="false" outlineLevel="0" collapsed="false">
      <c r="A35" s="82" t="s">
        <v>538</v>
      </c>
      <c r="B35" s="82"/>
      <c r="C35" s="82"/>
      <c r="D35" s="82"/>
      <c r="E35" s="82"/>
      <c r="F35" s="83" t="s">
        <v>531</v>
      </c>
      <c r="G35" s="83" t="s">
        <v>532</v>
      </c>
      <c r="H35" s="83" t="s">
        <v>533</v>
      </c>
      <c r="I35" s="83" t="s">
        <v>531</v>
      </c>
    </row>
    <row r="36" customFormat="false" ht="15" hidden="false" customHeight="false" outlineLevel="0" collapsed="false">
      <c r="A36" s="87"/>
      <c r="B36" s="87"/>
      <c r="C36" s="87"/>
      <c r="D36" s="87"/>
      <c r="E36" s="87"/>
      <c r="F36" s="88" t="n">
        <v>0</v>
      </c>
      <c r="G36" s="9"/>
      <c r="H36" s="9"/>
      <c r="I36" s="88" t="n">
        <f aca="false">F36</f>
        <v>0</v>
      </c>
    </row>
    <row r="37" customFormat="false" ht="15" hidden="false" customHeight="false" outlineLevel="0" collapsed="false">
      <c r="A37" s="89" t="s">
        <v>539</v>
      </c>
      <c r="B37" s="89"/>
      <c r="C37" s="89"/>
      <c r="D37" s="89"/>
      <c r="E37" s="89"/>
      <c r="F37" s="90"/>
      <c r="G37" s="91"/>
      <c r="H37" s="91"/>
      <c r="I37" s="92" t="n">
        <f aca="false">SUM(I36:I36)</f>
        <v>0</v>
      </c>
    </row>
  </sheetData>
  <mergeCells count="52"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6:I7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10:I11"/>
    <mergeCell ref="A13:E13"/>
    <mergeCell ref="A14:E14"/>
    <mergeCell ref="A15:E15"/>
    <mergeCell ref="A16:E16"/>
    <mergeCell ref="A17:E17"/>
    <mergeCell ref="A18:E18"/>
    <mergeCell ref="A19:E19"/>
    <mergeCell ref="A21:E21"/>
    <mergeCell ref="A22:E22"/>
    <mergeCell ref="A23:E23"/>
    <mergeCell ref="A24:E24"/>
    <mergeCell ref="A25:E25"/>
    <mergeCell ref="A26:E26"/>
    <mergeCell ref="A27:E27"/>
    <mergeCell ref="A28:E28"/>
    <mergeCell ref="A30:E30"/>
    <mergeCell ref="F30:I30"/>
    <mergeCell ref="A34:E34"/>
    <mergeCell ref="A35:E35"/>
    <mergeCell ref="A36:E36"/>
    <mergeCell ref="A37:E37"/>
  </mergeCells>
  <printOptions headings="false" gridLines="false" gridLinesSet="true" horizontalCentered="false" verticalCentered="false"/>
  <pageMargins left="0.39375" right="0.39375" top="0.590972222222222" bottom="0.590972222222222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2021-06-10T20:06:38Z</dcterms:created>
  <dc:creator>HP</dc:creator>
  <dc:description/>
  <dc:language>cs-CZ</dc:language>
  <cp:lastModifiedBy/>
  <dcterms:modified xsi:type="dcterms:W3CDTF">2024-12-03T12:54:42Z</dcterms:modified>
  <cp:revision>1</cp:revision>
  <dc:subject/>
  <dc:title/>
</cp:coreProperties>
</file>