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40" windowHeight="8950" activeTab="0"/>
  </bookViews>
  <sheets>
    <sheet name="Rekapitulace stavby" sheetId="1" r:id="rId1"/>
    <sheet name="MUVARNSDORF - Rekonstrukc..." sheetId="2" r:id="rId2"/>
  </sheets>
  <definedNames>
    <definedName name="_xlnm.Print_Titles" localSheetId="1">'MUVARNSDORF - Rekonstrukc...'!$129:$129</definedName>
    <definedName name="_xlnm.Print_Titles" localSheetId="0">'Rekapitulace stavby'!$85:$85</definedName>
    <definedName name="_xlnm.Print_Area" localSheetId="1">'MUVARNSDORF - Rekonstrukc...'!$C$4:$Q$70,'MUVARNSDORF - Rekonstrukc...'!$C$76:$Q$114,'MUVARNSDORF - Rekonstrukc...'!$C$120:$Q$254</definedName>
    <definedName name="_xlnm.Print_Area" localSheetId="0">'Rekapitulace stavby'!$C$4:$AP$70,'Rekapitulace stavby'!$C$76:$AP$96</definedName>
  </definedNames>
  <calcPr fullCalcOnLoad="1"/>
</workbook>
</file>

<file path=xl/sharedStrings.xml><?xml version="1.0" encoding="utf-8"?>
<sst xmlns="http://schemas.openxmlformats.org/spreadsheetml/2006/main" count="1741" uniqueCount="570">
  <si>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</si>
  <si>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</si>
  <si>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</si>
  <si>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</si>
  <si>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</si>
  <si>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</si>
  <si>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</si>
  <si>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</si>
  <si>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</si>
  <si>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</si>
  <si>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</si>
  <si>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</si>
  <si>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</si>
  <si>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</si>
  <si>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</si>
  <si>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MUVARNSDORF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</si>
  <si>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</si>
  <si>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</si>
  <si>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Rekonstrukce sociálního zařízení a technické místnosti v areálu Technických služeb Varnsdorf</t>
  </si>
  <si>
    <t>0,1</t>
  </si>
  <si>
    <t>JKSO:</t>
  </si>
  <si>
    <t>CC-CZ:</t>
  </si>
  <si>
    <t>1</t>
  </si>
  <si>
    <t>Místo:</t>
  </si>
  <si>
    <t>Varnsdorf</t>
  </si>
  <si>
    <t>Datum:</t>
  </si>
  <si>
    <t>27.04.2016</t>
  </si>
  <si>
    <t>10</t>
  </si>
  <si>
    <t>100</t>
  </si>
  <si>
    <t>Objednavatel:</t>
  </si>
  <si>
    <t>IČ:</t>
  </si>
  <si>
    <t>Město Varnsdorf, nám. E. Beneše 470,</t>
  </si>
  <si>
    <t>DIČ:</t>
  </si>
  <si>
    <t>Zhotovitel:</t>
  </si>
  <si>
    <t>Vyplň údaj</t>
  </si>
  <si>
    <t>Projektant:</t>
  </si>
  <si>
    <t xml:space="preserve"> </t>
  </si>
  <si>
    <t>True</t>
  </si>
  <si>
    <t>Zpracovatel:</t>
  </si>
  <si>
    <t>Pavel Hruška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</si>
  <si>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</si>
  <si>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</si>
  <si>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</si>
  <si>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</si>
  <si>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</si>
  <si>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</si>
  <si>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</si>
  <si>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</si>
  <si>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</si>
  <si>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</si>
  <si>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</si>
  <si>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</si>
  <si>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</si>
  <si>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</si>
  <si>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</si>
  <si>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</si>
  <si>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</si>
  <si>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</si>
  <si>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</si>
  <si>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</si>
  <si>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</si>
  <si>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</si>
  <si>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</si>
  <si>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</si>
  <si>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</si>
  <si>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</si>
  <si>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</si>
  <si>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</si>
  <si>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</si>
  <si>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</si>
  <si>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</si>
  <si>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</si>
  <si>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</si>
  <si>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</si>
  <si>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</si>
  <si>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</si>
  <si>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</si>
  <si>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</si>
  <si>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</si>
  <si>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</si>
  <si>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</si>
  <si>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</si>
  <si>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{C5DA9DCA-FB5E-4093-84F3-E3DA7D65E241}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</si>
  <si>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</si>
  <si>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</si>
  <si>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</si>
  <si>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</si>
  <si>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</si>
  <si>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</si>
  <si>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</si>
  <si>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</si>
  <si>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</si>
  <si>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</si>
  <si>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</si>
  <si>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</si>
  <si>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</si>
  <si>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</si>
  <si>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</si>
  <si>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</si>
  <si>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</si>
  <si>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</si>
  <si>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</si>
  <si>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</si>
  <si>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</si>
  <si>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>3 - Svislé a kompletní konstrukce</t>
  </si>
  <si>
    <t>6 - Úpravy povrchů, podlahy a osazování výplní</t>
  </si>
  <si>
    <t>9 - Ostatní konstrukce a práce, bourání</t>
  </si>
  <si>
    <t>997 - Přesun sutě</t>
  </si>
  <si>
    <t>998 - Přesun hmot</t>
  </si>
  <si>
    <t>PSV - Práce a dodávky PSV</t>
  </si>
  <si>
    <t>721 - Zdravotechnika - vnitřní kanalizace</t>
  </si>
  <si>
    <t>722 - Zdravotechnika - vnitřní vodovod</t>
  </si>
  <si>
    <t>725 - Zdravotechnika - zařizovací předměty</t>
  </si>
  <si>
    <t>763 - Konstrukce suché výstavby</t>
  </si>
  <si>
    <t>766 - Konstrukce truhlářské</t>
  </si>
  <si>
    <t>771 - Podlahy z dlaždic</t>
  </si>
  <si>
    <t>781 - Dokončovací práce - obklady</t>
  </si>
  <si>
    <t>783 - Dokončovací práce - nátěry</t>
  </si>
  <si>
    <t>784 - Dokončovací práce - malby a tapety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</si>
  <si>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</si>
  <si>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</si>
  <si>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</si>
  <si>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</si>
  <si>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</si>
  <si>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</si>
  <si>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</si>
  <si>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</si>
  <si>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</si>
  <si>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</si>
  <si>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</si>
  <si>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</si>
  <si>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</si>
  <si>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</si>
  <si>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</si>
  <si>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</si>
  <si>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</si>
  <si>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</si>
  <si>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</si>
  <si>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</si>
  <si>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</si>
  <si>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</si>
  <si>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</si>
  <si>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</si>
  <si>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</si>
  <si>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</si>
  <si>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143</t>
  </si>
  <si>
    <t>K</t>
  </si>
  <si>
    <t>310238211</t>
  </si>
  <si>
    <t>Zazdívka otvorů pl do 1 m2 ve zdivu nadzákladovém cihlami pálenými na MVC</t>
  </si>
  <si>
    <t>m3</t>
  </si>
  <si>
    <t>4</t>
  </si>
  <si>
    <t>1890299607</t>
  </si>
  <si>
    <t>142</t>
  </si>
  <si>
    <t>340239233</t>
  </si>
  <si>
    <t>Zazdívka otvorů pl do 4 m2 v příčkách nebo stěnách z příčkovek Ytong tl 100 mm</t>
  </si>
  <si>
    <t>m2</t>
  </si>
  <si>
    <t>-1970657340</t>
  </si>
  <si>
    <t>141</t>
  </si>
  <si>
    <t>346272115</t>
  </si>
  <si>
    <t>Přizdívky ochranné tl 150 mm z pórobetonových přesných příčkovek Ytong objemové hmotnosti 500 kg/m3</t>
  </si>
  <si>
    <t>469310174</t>
  </si>
  <si>
    <t>160</t>
  </si>
  <si>
    <t>346481112</t>
  </si>
  <si>
    <t>Zaplentování rýh, potrubí, výklenků nebo nik ve stěnách keramickým pletivem</t>
  </si>
  <si>
    <t>-1116331092</t>
  </si>
  <si>
    <t>12</t>
  </si>
  <si>
    <t>611311131</t>
  </si>
  <si>
    <t>Potažení vnitřních rovných stropů vápenným štukem tloušťky do 3 mm</t>
  </si>
  <si>
    <t>911539662</t>
  </si>
  <si>
    <t>14</t>
  </si>
  <si>
    <t>612311131</t>
  </si>
  <si>
    <t>Potažení vnitřních stěn vápenným štukem tloušťky do 3 mm</t>
  </si>
  <si>
    <t>1286559322</t>
  </si>
  <si>
    <t>16</t>
  </si>
  <si>
    <t>612325302</t>
  </si>
  <si>
    <t>Vápenocementová štuková omítka ostění nebo nadpraží</t>
  </si>
  <si>
    <t>-2097421986</t>
  </si>
  <si>
    <t>17</t>
  </si>
  <si>
    <t>612335422</t>
  </si>
  <si>
    <t>Oprava vnitřní cementové štukové omítky stěn v rozsahu plochy do 30%</t>
  </si>
  <si>
    <t>782189187</t>
  </si>
  <si>
    <t>18</t>
  </si>
  <si>
    <t>619995001</t>
  </si>
  <si>
    <t>Začištění omítek kolem oken, dveří, podlah nebo obkladů</t>
  </si>
  <si>
    <t>m</t>
  </si>
  <si>
    <t>-459076604</t>
  </si>
  <si>
    <t>133</t>
  </si>
  <si>
    <t>631311114</t>
  </si>
  <si>
    <t>Mazanina tl do 80 mm z betonu prostého tř. C 16/20</t>
  </si>
  <si>
    <t>-685193478</t>
  </si>
  <si>
    <t>23</t>
  </si>
  <si>
    <t>949101111</t>
  </si>
  <si>
    <t>Lešení pomocné pro objekty pozemních staveb s lešeňovou podlahou v do 1,9 m zatížení do 150 kg/m2</t>
  </si>
  <si>
    <t>-1699580830</t>
  </si>
  <si>
    <t>24</t>
  </si>
  <si>
    <t>952901111</t>
  </si>
  <si>
    <t>Vyčištění budov bytové a občanské výstavby při výšce podlaží do 4 m</t>
  </si>
  <si>
    <t>1931078779</t>
  </si>
  <si>
    <t>132</t>
  </si>
  <si>
    <t>962031133</t>
  </si>
  <si>
    <t>Bourání příček z cihel pálených na MVC tl do 150 mm</t>
  </si>
  <si>
    <t>1367583798</t>
  </si>
  <si>
    <t>28</t>
  </si>
  <si>
    <t>965042131</t>
  </si>
  <si>
    <t>Bourání podkladů pod dlažby nebo mazanin betonových nebo z litého asfaltu tl do 100 mm pl do 4 m2</t>
  </si>
  <si>
    <t>2001441379</t>
  </si>
  <si>
    <t>29</t>
  </si>
  <si>
    <t>965081213</t>
  </si>
  <si>
    <t>Bourání podlah z dlaždic keramických nebo xylolitových tl do 10 mm plochy přes 1 m2</t>
  </si>
  <si>
    <t>220762640</t>
  </si>
  <si>
    <t>144</t>
  </si>
  <si>
    <t>971033351</t>
  </si>
  <si>
    <t>Vybourání otvorů ve zdivu cihelném pl do 0,09 m2 na MVC nebo MV tl do 450 mm</t>
  </si>
  <si>
    <t>kus</t>
  </si>
  <si>
    <t>375404414</t>
  </si>
  <si>
    <t>33</t>
  </si>
  <si>
    <t>973031812</t>
  </si>
  <si>
    <t>Vysekání kapes ve zdivu cihelném na MV nebo MVC pro zavázání příček tl do 100 mm</t>
  </si>
  <si>
    <t>1558950227</t>
  </si>
  <si>
    <t>34</t>
  </si>
  <si>
    <t>973031813</t>
  </si>
  <si>
    <t>Vysekání kapes ve zdivu cihelném na MV nebo MVC pro zavázání příček tl do 150 mm</t>
  </si>
  <si>
    <t>1523706781</t>
  </si>
  <si>
    <t>159</t>
  </si>
  <si>
    <t>974031144</t>
  </si>
  <si>
    <t>Vysekání rýh ve zdivu cihelném hl do 70 mm š do 150 mm</t>
  </si>
  <si>
    <t>384139962</t>
  </si>
  <si>
    <t>39</t>
  </si>
  <si>
    <t>978013141</t>
  </si>
  <si>
    <t>Otlučení vnitřní vápenné nebo vápenocementové omítky stěn stěn v rozsahu do 30 %</t>
  </si>
  <si>
    <t>-1230291786</t>
  </si>
  <si>
    <t>40</t>
  </si>
  <si>
    <t>978059541</t>
  </si>
  <si>
    <t>Odsekání a odebrání obkladů stěn z vnitřních obkládaček plochy přes 1 m2</t>
  </si>
  <si>
    <t>-1470581999</t>
  </si>
  <si>
    <t>41</t>
  </si>
  <si>
    <t>997002611</t>
  </si>
  <si>
    <t>Nakládání suti a vybouraných hmot</t>
  </si>
  <si>
    <t>t</t>
  </si>
  <si>
    <t>686057553</t>
  </si>
  <si>
    <t>42</t>
  </si>
  <si>
    <t>997013212</t>
  </si>
  <si>
    <t>Vnitrostaveništní doprava suti a vybouraných hmot pro budovy v do 9 m ručně</t>
  </si>
  <si>
    <t>-288317135</t>
  </si>
  <si>
    <t>43</t>
  </si>
  <si>
    <t>997013311</t>
  </si>
  <si>
    <t>Montáž a demontáž shozu suti v do 10 m</t>
  </si>
  <si>
    <t>-1512123541</t>
  </si>
  <si>
    <t>44</t>
  </si>
  <si>
    <t>997013501</t>
  </si>
  <si>
    <t>Odvoz suti a vybouraných hmot na skládku nebo meziskládku do 1 km se složením</t>
  </si>
  <si>
    <t>-1618266882</t>
  </si>
  <si>
    <t>45</t>
  </si>
  <si>
    <t>997013509</t>
  </si>
  <si>
    <t>Příplatek k odvozu suti a vybouraných hmot na skládku ZKD 1 km přes 1 km</t>
  </si>
  <si>
    <t>-1567803671</t>
  </si>
  <si>
    <t>46</t>
  </si>
  <si>
    <t>997013831</t>
  </si>
  <si>
    <t>Poplatek za uložení stavebního směsného odpadu na skládce (skládkovné)</t>
  </si>
  <si>
    <t>-1902498680</t>
  </si>
  <si>
    <t>152</t>
  </si>
  <si>
    <t>998011001</t>
  </si>
  <si>
    <t>Přesun hmot pro budovy zděné v do 6 m</t>
  </si>
  <si>
    <t>-787853227</t>
  </si>
  <si>
    <t>51</t>
  </si>
  <si>
    <t>721174043</t>
  </si>
  <si>
    <t>Potrubí kanalizační z PP připojovací systém HT DN 50</t>
  </si>
  <si>
    <t>-540554139</t>
  </si>
  <si>
    <t>53</t>
  </si>
  <si>
    <t>721174045</t>
  </si>
  <si>
    <t>Potrubí kanalizační z PP připojovací systém HT DN 100</t>
  </si>
  <si>
    <t>30589591</t>
  </si>
  <si>
    <t>56</t>
  </si>
  <si>
    <t>721194105</t>
  </si>
  <si>
    <t>Vyvedení a upevnění odpadních výpustek DN 50</t>
  </si>
  <si>
    <t>-381929333</t>
  </si>
  <si>
    <t>58</t>
  </si>
  <si>
    <t>721194109</t>
  </si>
  <si>
    <t>Vyvedení a upevnění odpadních výpustek DN 100</t>
  </si>
  <si>
    <t>1515977928</t>
  </si>
  <si>
    <t>59</t>
  </si>
  <si>
    <t>721200-R1</t>
  </si>
  <si>
    <t>Napojení na stávající rozvody kanalizace včetně dodávky potřebného materiálu</t>
  </si>
  <si>
    <t>-83336801</t>
  </si>
  <si>
    <t>60</t>
  </si>
  <si>
    <t>7212110-R</t>
  </si>
  <si>
    <t xml:space="preserve">Dodávka a montáž čistícího kusu DN 110 </t>
  </si>
  <si>
    <t>-1302812467</t>
  </si>
  <si>
    <t>61</t>
  </si>
  <si>
    <t>721274103</t>
  </si>
  <si>
    <t>Přivzdušňovací ventil venkovní odpadních potrubí DN 110</t>
  </si>
  <si>
    <t>767803774</t>
  </si>
  <si>
    <t>62</t>
  </si>
  <si>
    <t>721290111</t>
  </si>
  <si>
    <t>Zkouška těsnosti potrubí kanalizace vodou do DN 125</t>
  </si>
  <si>
    <t>-614531347</t>
  </si>
  <si>
    <t>63</t>
  </si>
  <si>
    <t>721-R1</t>
  </si>
  <si>
    <t>Stavební přípomoce k vnitřní kanalizaci</t>
  </si>
  <si>
    <t>soubor</t>
  </si>
  <si>
    <t>947565565</t>
  </si>
  <si>
    <t>153</t>
  </si>
  <si>
    <t>998721101</t>
  </si>
  <si>
    <t>Přesun hmot tonážní pro vnitřní kanalizace v objektech v do 6 m</t>
  </si>
  <si>
    <t>1698760987</t>
  </si>
  <si>
    <t>65</t>
  </si>
  <si>
    <t>998721181</t>
  </si>
  <si>
    <t>Příplatek k přesunu hmot tonážní 721 prováděný bez použití mechanizace</t>
  </si>
  <si>
    <t>1597006613</t>
  </si>
  <si>
    <t>66</t>
  </si>
  <si>
    <t>722174002</t>
  </si>
  <si>
    <t>Potrubí vodovodní plastové PPR svar polyfuze PN 16 D 20 x 2,8 mm</t>
  </si>
  <si>
    <t>-1586397827</t>
  </si>
  <si>
    <t>68</t>
  </si>
  <si>
    <t>7221740-R</t>
  </si>
  <si>
    <t>Příplatek za napojení na stávající rozvody včetně dodávky nutného materiálu</t>
  </si>
  <si>
    <t>-383605728</t>
  </si>
  <si>
    <t>69</t>
  </si>
  <si>
    <t>722181211</t>
  </si>
  <si>
    <t>Ochrana vodovodního potrubí přilepenými tepelně izolačními trubicemi z PE tl do 6 mm DN do 22 mm</t>
  </si>
  <si>
    <t>2002937265</t>
  </si>
  <si>
    <t>71</t>
  </si>
  <si>
    <t>722190401</t>
  </si>
  <si>
    <t>Vyvedení a upevnění výpustku do DN 25</t>
  </si>
  <si>
    <t>-1205684037</t>
  </si>
  <si>
    <t>72</t>
  </si>
  <si>
    <t>722220152</t>
  </si>
  <si>
    <t>Nástěnka závitová plastová PPR PN 20 DN 20 x G 1/2</t>
  </si>
  <si>
    <t>1095443968</t>
  </si>
  <si>
    <t>149</t>
  </si>
  <si>
    <t>722240101</t>
  </si>
  <si>
    <t>Ventily plastové PPR přímé DN 20</t>
  </si>
  <si>
    <t>1215679027</t>
  </si>
  <si>
    <t>75</t>
  </si>
  <si>
    <t>722290215</t>
  </si>
  <si>
    <t>Zkouška těsnosti vodovodního potrubí hrdlového nebo přírubového do DN 100</t>
  </si>
  <si>
    <t>746777682</t>
  </si>
  <si>
    <t>76</t>
  </si>
  <si>
    <t>722290234</t>
  </si>
  <si>
    <t>Proplach a dezinfekce vodovodního potrubí do DN 80</t>
  </si>
  <si>
    <t>-361121261</t>
  </si>
  <si>
    <t>77</t>
  </si>
  <si>
    <t>722-R1</t>
  </si>
  <si>
    <t>Stavební přípomoce k vodoinstalaci</t>
  </si>
  <si>
    <t>1292727149</t>
  </si>
  <si>
    <t>154</t>
  </si>
  <si>
    <t>998722101</t>
  </si>
  <si>
    <t>Přesun hmot tonážní tonážní pro vnitřní vodovod v objektech v do 6 m</t>
  </si>
  <si>
    <t>634326609</t>
  </si>
  <si>
    <t>79</t>
  </si>
  <si>
    <t>998722181</t>
  </si>
  <si>
    <t>Příplatek k přesunu hmot tonážní 722 prováděný bez použití mechanizace</t>
  </si>
  <si>
    <t>-345067417</t>
  </si>
  <si>
    <t>80</t>
  </si>
  <si>
    <t>725110811</t>
  </si>
  <si>
    <t>Demontáž klozetů splachovací s nádrží</t>
  </si>
  <si>
    <t>185582225</t>
  </si>
  <si>
    <t>147</t>
  </si>
  <si>
    <t>725112021</t>
  </si>
  <si>
    <t>Klozet keramický závěsný na nosné stěny s hlubokým splachováním odpad vodorovný</t>
  </si>
  <si>
    <t>-1188282651</t>
  </si>
  <si>
    <t>145</t>
  </si>
  <si>
    <t>725210821</t>
  </si>
  <si>
    <t>Demontáž umyvadel bez výtokových armatur</t>
  </si>
  <si>
    <t>-1984376892</t>
  </si>
  <si>
    <t>82</t>
  </si>
  <si>
    <t>725211601</t>
  </si>
  <si>
    <t>Umyvadlo keramické připevněné na stěnu šrouby bílé bez krytu na sifon 500 mm</t>
  </si>
  <si>
    <t>1369451325</t>
  </si>
  <si>
    <t>163</t>
  </si>
  <si>
    <t>725291311</t>
  </si>
  <si>
    <t>Doplňky zařízení koupelen a záchodů keramické věšák trojitý</t>
  </si>
  <si>
    <t>1725795375</t>
  </si>
  <si>
    <t>164</t>
  </si>
  <si>
    <t>725291511</t>
  </si>
  <si>
    <t>Doplňky zařízení koupelen a záchodů plastové dávkovač tekutého mýdla na 350 ml</t>
  </si>
  <si>
    <t>1197246613</t>
  </si>
  <si>
    <t>165</t>
  </si>
  <si>
    <t>725291521</t>
  </si>
  <si>
    <t>Doplňky zařízení koupelen a záchodů plastové zásobník toaletních papírů</t>
  </si>
  <si>
    <t>1922931067</t>
  </si>
  <si>
    <t>166</t>
  </si>
  <si>
    <t>725291531</t>
  </si>
  <si>
    <t>Doplňky zařízení koupelen a záchodů plastové zásobník papírových ručníků</t>
  </si>
  <si>
    <t>-1549140769</t>
  </si>
  <si>
    <t>167</t>
  </si>
  <si>
    <t>7252915-R1</t>
  </si>
  <si>
    <t>Dodávka + osazení odpadkového koše</t>
  </si>
  <si>
    <t>118330344</t>
  </si>
  <si>
    <t>86</t>
  </si>
  <si>
    <t>725311121</t>
  </si>
  <si>
    <t>Dřez jednoduchý nerezový se zápachovou uzávěrkou s odkapávací plochou 560x480 mm a miskou</t>
  </si>
  <si>
    <t>1065759530</t>
  </si>
  <si>
    <t>148</t>
  </si>
  <si>
    <t>725331111</t>
  </si>
  <si>
    <t>Výlevka bez výtokových armatur keramická se sklopnou plastovou mřížkou 425 mm</t>
  </si>
  <si>
    <t>1217311510</t>
  </si>
  <si>
    <t>146</t>
  </si>
  <si>
    <t>725820801</t>
  </si>
  <si>
    <t>Demontáž baterie nástěnné do G 3 / 4</t>
  </si>
  <si>
    <t>1314831097</t>
  </si>
  <si>
    <t>88</t>
  </si>
  <si>
    <t>725821326</t>
  </si>
  <si>
    <t>Baterie dřezové stojánkové pákové s otáčivým kulatým ústím a délkou ramínka 265 mm</t>
  </si>
  <si>
    <t>-2109002743</t>
  </si>
  <si>
    <t>89</t>
  </si>
  <si>
    <t>725822612</t>
  </si>
  <si>
    <t>Baterie umyvadlové stojánkové pákové s výpustí</t>
  </si>
  <si>
    <t>-503030314</t>
  </si>
  <si>
    <t>158</t>
  </si>
  <si>
    <t>998725101</t>
  </si>
  <si>
    <t>Přesun hmot tonážní pro zařizovací předměty v objektech v do 6 m</t>
  </si>
  <si>
    <t>988586344</t>
  </si>
  <si>
    <t>134</t>
  </si>
  <si>
    <t>763131411</t>
  </si>
  <si>
    <t>SDK podhled desky 1xA 12,5 bez TI dvouvrstvá spodní kce profil CD+UD</t>
  </si>
  <si>
    <t>665187550</t>
  </si>
  <si>
    <t>135</t>
  </si>
  <si>
    <t>763131713</t>
  </si>
  <si>
    <t>SDK podhled napojení na obvodové konstrukce profilem</t>
  </si>
  <si>
    <t>1746197292</t>
  </si>
  <si>
    <t>136</t>
  </si>
  <si>
    <t>763131751</t>
  </si>
  <si>
    <t>Montáž parotěsné zábrany do SDK podhledu</t>
  </si>
  <si>
    <t>-1257379091</t>
  </si>
  <si>
    <t>137</t>
  </si>
  <si>
    <t>M</t>
  </si>
  <si>
    <t>283292100</t>
  </si>
  <si>
    <t>zábrana parotěsná PK-BAR SPECIÁL role 1,5 x 50 m</t>
  </si>
  <si>
    <t>32</t>
  </si>
  <si>
    <t>-866292452</t>
  </si>
  <si>
    <t>138</t>
  </si>
  <si>
    <t>763131761</t>
  </si>
  <si>
    <t>Příplatek k SDK podhledu za plochu do 3 m2 jednotlivě</t>
  </si>
  <si>
    <t>-2047625160</t>
  </si>
  <si>
    <t>139</t>
  </si>
  <si>
    <t>763131765</t>
  </si>
  <si>
    <t>Příplatek k SDK podhledu za výšku zavěšení přes 0,5 do 1,0 m</t>
  </si>
  <si>
    <t>-747564924</t>
  </si>
  <si>
    <t>140</t>
  </si>
  <si>
    <t>998763301</t>
  </si>
  <si>
    <t>Přesun hmot tonážní pro sádrokartonové konstrukce v objektech v do 6 m</t>
  </si>
  <si>
    <t>921742224</t>
  </si>
  <si>
    <t>150</t>
  </si>
  <si>
    <t>766622216</t>
  </si>
  <si>
    <t>Montáž plastových oken plochy do 1 m2 otevíravých s rámem do zdiva</t>
  </si>
  <si>
    <t>1375725976</t>
  </si>
  <si>
    <t>151</t>
  </si>
  <si>
    <t>61130510-R1</t>
  </si>
  <si>
    <t>okno jednokřídlové otvíravé a sklápěcí plastové bílé 65x105 cm</t>
  </si>
  <si>
    <t>-1350165218</t>
  </si>
  <si>
    <t>94</t>
  </si>
  <si>
    <t>766660001</t>
  </si>
  <si>
    <t>Montáž dveřních křídel otvíravých 1křídlových š do 0,8 m do ocelové zárubně</t>
  </si>
  <si>
    <t>-1789614362</t>
  </si>
  <si>
    <t>95</t>
  </si>
  <si>
    <t>6116005-R1</t>
  </si>
  <si>
    <t>dveře dřevěné vnitřní hladké plné 1křídlové 60x197 včetně WC kování - parametry dle výpisu výplní otvorů</t>
  </si>
  <si>
    <t>1725100175</t>
  </si>
  <si>
    <t>97</t>
  </si>
  <si>
    <t>6116005-R3</t>
  </si>
  <si>
    <t>dveře dřevěné vnitřní hladké prosklené 2/3 1křídlové 80x197 včetně kování - parametry dle výpisu výplní otvorů</t>
  </si>
  <si>
    <t>2077944805</t>
  </si>
  <si>
    <t>98</t>
  </si>
  <si>
    <t>766691914</t>
  </si>
  <si>
    <t>Vyvěšení nebo zavěšení dřevěných křídel dveří pl do 2 m2</t>
  </si>
  <si>
    <t>1690278312</t>
  </si>
  <si>
    <t>99</t>
  </si>
  <si>
    <t>766811-R1</t>
  </si>
  <si>
    <t>Dodávka a montáž kuchyňské pracovní desky dl. 1250 mm včetně podpěrné ocelové konstrukce a zabudování nerezového dřezu dle požadavku investora</t>
  </si>
  <si>
    <t>284449988</t>
  </si>
  <si>
    <t>157</t>
  </si>
  <si>
    <t>998766101</t>
  </si>
  <si>
    <t>Přesun hmot tonážní pro konstrukce truhlářské v objektech v do 6 m</t>
  </si>
  <si>
    <t>764650463</t>
  </si>
  <si>
    <t>101</t>
  </si>
  <si>
    <t>771574113</t>
  </si>
  <si>
    <t>Montáž podlah keramických režných hladkých lepených flexibilním lepidlem do 12 ks/m2</t>
  </si>
  <si>
    <t>1415930916</t>
  </si>
  <si>
    <t>102</t>
  </si>
  <si>
    <t>597611-R1</t>
  </si>
  <si>
    <t>dlaždice keramické RAKO - koupelny  - dle výběru investora</t>
  </si>
  <si>
    <t>12775095</t>
  </si>
  <si>
    <t>103</t>
  </si>
  <si>
    <t>771589191</t>
  </si>
  <si>
    <t>Příplatek k montáž podlah z mozaiky za plochu do 5 m2</t>
  </si>
  <si>
    <t>-300408571</t>
  </si>
  <si>
    <t>104</t>
  </si>
  <si>
    <t>771589192</t>
  </si>
  <si>
    <t>Příplatek k montáž podlah z mozaiky za omezený prostor</t>
  </si>
  <si>
    <t>146074286</t>
  </si>
  <si>
    <t>105</t>
  </si>
  <si>
    <t>771591111</t>
  </si>
  <si>
    <t>Podlahy penetrace podkladu</t>
  </si>
  <si>
    <t>-795674369</t>
  </si>
  <si>
    <t>106</t>
  </si>
  <si>
    <t>771591115</t>
  </si>
  <si>
    <t>Podlahy spárování silikonem</t>
  </si>
  <si>
    <t>-635456651</t>
  </si>
  <si>
    <t>107</t>
  </si>
  <si>
    <t>771990111</t>
  </si>
  <si>
    <t>Vyrovnání podkladu samonivelační stěrkou tl 4 mm pevnosti 15 Mpa</t>
  </si>
  <si>
    <t>-970363876</t>
  </si>
  <si>
    <t>156</t>
  </si>
  <si>
    <t>998771101</t>
  </si>
  <si>
    <t>Přesun hmot tonážní pro podlahy z dlaždic v objektech v do 6 m</t>
  </si>
  <si>
    <t>1399533572</t>
  </si>
  <si>
    <t>119</t>
  </si>
  <si>
    <t>781474114</t>
  </si>
  <si>
    <t>Montáž obkladů vnitřních keramických hladkých do 22 ks/m2 lepených flexibilním lepidlem</t>
  </si>
  <si>
    <t>-447761500</t>
  </si>
  <si>
    <t>162</t>
  </si>
  <si>
    <t>5976103-R1</t>
  </si>
  <si>
    <t>obkládačky keramické RAKO - koupelny 20x25 cm - dle výběru investora</t>
  </si>
  <si>
    <t>672010959</t>
  </si>
  <si>
    <t>121</t>
  </si>
  <si>
    <t>781495111</t>
  </si>
  <si>
    <t>Penetrace podkladu vnitřních obkladů</t>
  </si>
  <si>
    <t>-427992607</t>
  </si>
  <si>
    <t>122</t>
  </si>
  <si>
    <t>781495115</t>
  </si>
  <si>
    <t>Spárování vnitřních obkladů silikonem</t>
  </si>
  <si>
    <t>-14112731</t>
  </si>
  <si>
    <t>161</t>
  </si>
  <si>
    <t>781674113</t>
  </si>
  <si>
    <t>Montáž obkladů parapetů šířky do 200 mm z dlaždic keramických lepených flexibilním lepidlem</t>
  </si>
  <si>
    <t>-1724831279</t>
  </si>
  <si>
    <t>120</t>
  </si>
  <si>
    <t>-1102505266</t>
  </si>
  <si>
    <t>123</t>
  </si>
  <si>
    <t>781779191</t>
  </si>
  <si>
    <t>Příplatek k montáži obkladů vnějších z dlaždic keramických za plochu do 10 m2</t>
  </si>
  <si>
    <t>-444187136</t>
  </si>
  <si>
    <t>124</t>
  </si>
  <si>
    <t>781779192</t>
  </si>
  <si>
    <t>Příplatek k montáži obkladů vnějších z dlaždic keramických za omezený prostor</t>
  </si>
  <si>
    <t>-14969642</t>
  </si>
  <si>
    <t>155</t>
  </si>
  <si>
    <t>998781101</t>
  </si>
  <si>
    <t>Přesun hmot tonážní pro obklady keramické v objektech v do 6 m</t>
  </si>
  <si>
    <t>1806257751</t>
  </si>
  <si>
    <t>126</t>
  </si>
  <si>
    <t>783221121</t>
  </si>
  <si>
    <t>Nátěry syntetické KDK barva dražší matný povrch 1x antikorozní, 1x základní, 1x email</t>
  </si>
  <si>
    <t>1850511332</t>
  </si>
  <si>
    <t>127</t>
  </si>
  <si>
    <t>784111001</t>
  </si>
  <si>
    <t>Oprášení (ometení ) podkladu v místnostech výšky do 3,80 m</t>
  </si>
  <si>
    <t>-896762480</t>
  </si>
  <si>
    <t>128</t>
  </si>
  <si>
    <t>784111011</t>
  </si>
  <si>
    <t>Obroušení podkladu omítnutého v místnostech výšky do 3,80 m</t>
  </si>
  <si>
    <t>781382913</t>
  </si>
  <si>
    <t>129</t>
  </si>
  <si>
    <t>784121001</t>
  </si>
  <si>
    <t>Oškrabání malby v mísnostech výšky do 3,80 m</t>
  </si>
  <si>
    <t>-984947815</t>
  </si>
  <si>
    <t>130</t>
  </si>
  <si>
    <t>784221101</t>
  </si>
  <si>
    <t>Dvojnásobné bílé malby  ze směsí za sucha dobře otěruvzdorných v místnostech do 3,80 m</t>
  </si>
  <si>
    <t>-1163209114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</si>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</sst>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0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i/>
      <sz val="8"/>
      <color indexed="12"/>
      <name val="Trebuchet 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2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0" fontId="15" fillId="0" borderId="24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5" fillId="0" borderId="25" xfId="0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19" xfId="0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7" fillId="0" borderId="22" xfId="0" applyNumberFormat="1" applyFont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164" fontId="17" fillId="0" borderId="23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19" fillId="0" borderId="14" xfId="0" applyFont="1" applyBorder="1" applyAlignment="1" applyProtection="1">
      <alignment horizontal="left" vertical="center"/>
      <protection/>
    </xf>
    <xf numFmtId="164" fontId="22" fillId="0" borderId="24" xfId="0" applyNumberFormat="1" applyFont="1" applyBorder="1" applyAlignment="1" applyProtection="1">
      <alignment horizontal="right" vertical="center"/>
      <protection/>
    </xf>
    <xf numFmtId="164" fontId="22" fillId="0" borderId="25" xfId="0" applyNumberFormat="1" applyFont="1" applyBorder="1" applyAlignment="1" applyProtection="1">
      <alignment horizontal="right" vertical="center"/>
      <protection/>
    </xf>
    <xf numFmtId="167" fontId="22" fillId="0" borderId="25" xfId="0" applyNumberFormat="1" applyFont="1" applyBorder="1" applyAlignment="1" applyProtection="1">
      <alignment horizontal="right" vertical="center"/>
      <protection/>
    </xf>
    <xf numFmtId="164" fontId="22" fillId="0" borderId="26" xfId="0" applyNumberFormat="1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 applyProtection="1">
      <alignment horizontal="right" vertical="center"/>
      <protection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 applyProtection="1">
      <alignment horizontal="right" vertical="center"/>
      <protection/>
    </xf>
    <xf numFmtId="0" fontId="18" fillId="35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13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14" xfId="0" applyFont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15" fillId="0" borderId="34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15" fillId="0" borderId="35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30" xfId="0" applyFont="1" applyFill="1" applyBorder="1" applyAlignment="1" applyProtection="1">
      <alignment horizontal="center" vertical="center" wrapText="1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67" fontId="26" fillId="0" borderId="20" xfId="0" applyNumberFormat="1" applyFont="1" applyBorder="1" applyAlignment="1" applyProtection="1">
      <alignment horizontal="right"/>
      <protection/>
    </xf>
    <xf numFmtId="167" fontId="26" fillId="0" borderId="21" xfId="0" applyNumberFormat="1" applyFont="1" applyBorder="1" applyAlignment="1" applyProtection="1">
      <alignment horizontal="right"/>
      <protection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8" fillId="0" borderId="13" xfId="0" applyFont="1" applyBorder="1" applyAlignment="1" applyProtection="1">
      <alignment horizontal="left"/>
      <protection/>
    </xf>
    <xf numFmtId="0" fontId="28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28" fillId="0" borderId="14" xfId="0" applyFont="1" applyBorder="1" applyAlignment="1" applyProtection="1">
      <alignment horizontal="left"/>
      <protection/>
    </xf>
    <xf numFmtId="0" fontId="28" fillId="0" borderId="22" xfId="0" applyFont="1" applyBorder="1" applyAlignment="1" applyProtection="1">
      <alignment horizontal="left"/>
      <protection/>
    </xf>
    <xf numFmtId="167" fontId="28" fillId="0" borderId="0" xfId="0" applyNumberFormat="1" applyFont="1" applyAlignment="1" applyProtection="1">
      <alignment horizontal="right"/>
      <protection/>
    </xf>
    <xf numFmtId="167" fontId="28" fillId="0" borderId="23" xfId="0" applyNumberFormat="1" applyFont="1" applyBorder="1" applyAlignment="1" applyProtection="1">
      <alignment horizontal="right"/>
      <protection/>
    </xf>
    <xf numFmtId="0" fontId="28" fillId="0" borderId="0" xfId="0" applyFont="1" applyAlignment="1">
      <alignment horizontal="left"/>
    </xf>
    <xf numFmtId="164" fontId="28" fillId="0" borderId="0" xfId="0" applyNumberFormat="1" applyFont="1" applyAlignment="1">
      <alignment horizontal="right" vertical="center"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68" fontId="0" fillId="0" borderId="33" xfId="0" applyNumberFormat="1" applyFont="1" applyBorder="1" applyAlignment="1" applyProtection="1">
      <alignment horizontal="right" vertical="center"/>
      <protection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 applyProtection="1">
      <alignment horizontal="right" vertical="center"/>
      <protection/>
    </xf>
    <xf numFmtId="167" fontId="13" fillId="0" borderId="23" xfId="0" applyNumberFormat="1" applyFont="1" applyBorder="1" applyAlignment="1" applyProtection="1">
      <alignment horizontal="right" vertical="center"/>
      <protection/>
    </xf>
    <xf numFmtId="0" fontId="29" fillId="0" borderId="33" xfId="0" applyFont="1" applyBorder="1" applyAlignment="1" applyProtection="1">
      <alignment horizontal="center" vertical="center"/>
      <protection/>
    </xf>
    <xf numFmtId="49" fontId="29" fillId="0" borderId="33" xfId="0" applyNumberFormat="1" applyFont="1" applyBorder="1" applyAlignment="1" applyProtection="1">
      <alignment horizontal="left" vertical="center" wrapText="1"/>
      <protection/>
    </xf>
    <xf numFmtId="0" fontId="29" fillId="0" borderId="33" xfId="0" applyFont="1" applyBorder="1" applyAlignment="1" applyProtection="1">
      <alignment horizontal="center" vertical="center" wrapText="1"/>
      <protection/>
    </xf>
    <xf numFmtId="168" fontId="29" fillId="0" borderId="33" xfId="0" applyNumberFormat="1" applyFont="1" applyBorder="1" applyAlignment="1" applyProtection="1">
      <alignment horizontal="right" vertical="center"/>
      <protection/>
    </xf>
    <xf numFmtId="0" fontId="0" fillId="34" borderId="33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center" vertical="center" wrapText="1"/>
    </xf>
    <xf numFmtId="168" fontId="0" fillId="34" borderId="33" xfId="0" applyNumberFormat="1" applyFont="1" applyFill="1" applyBorder="1" applyAlignment="1">
      <alignment horizontal="right" vertical="center"/>
    </xf>
    <xf numFmtId="0" fontId="13" fillId="34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164" fontId="12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36" xfId="0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164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164" fontId="23" fillId="34" borderId="0" xfId="0" applyNumberFormat="1" applyFont="1" applyFill="1" applyAlignment="1">
      <alignment horizontal="right" vertical="center"/>
    </xf>
    <xf numFmtId="164" fontId="23" fillId="0" borderId="0" xfId="0" applyNumberFormat="1" applyFont="1" applyAlignment="1" applyProtection="1">
      <alignment horizontal="right" vertical="center"/>
      <protection/>
    </xf>
    <xf numFmtId="0" fontId="23" fillId="34" borderId="0" xfId="0" applyFont="1" applyFill="1" applyAlignment="1">
      <alignment horizontal="left" vertical="center"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8" fillId="35" borderId="0" xfId="0" applyNumberFormat="1" applyFont="1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3" fillId="35" borderId="0" xfId="0" applyFont="1" applyFill="1" applyAlignment="1">
      <alignment horizontal="center" vertical="center"/>
    </xf>
    <xf numFmtId="166" fontId="7" fillId="34" borderId="0" xfId="0" applyNumberFormat="1" applyFont="1" applyFill="1" applyAlignment="1">
      <alignment horizontal="left" vertical="top"/>
    </xf>
    <xf numFmtId="0" fontId="7" fillId="34" borderId="0" xfId="0" applyFont="1" applyFill="1" applyAlignment="1">
      <alignment horizontal="left" vertical="center"/>
    </xf>
    <xf numFmtId="0" fontId="0" fillId="0" borderId="0" xfId="0" applyAlignment="1" applyProtection="1">
      <alignment horizontal="left" vertical="center" wrapText="1"/>
      <protection/>
    </xf>
    <xf numFmtId="164" fontId="12" fillId="0" borderId="0" xfId="0" applyNumberFormat="1" applyFont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7" fillId="35" borderId="0" xfId="0" applyFont="1" applyFill="1" applyAlignment="1" applyProtection="1">
      <alignment horizontal="center" vertical="center"/>
      <protection/>
    </xf>
    <xf numFmtId="164" fontId="25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164" fontId="25" fillId="0" borderId="0" xfId="0" applyNumberFormat="1" applyFont="1" applyAlignment="1" applyProtection="1">
      <alignment horizontal="right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35" borderId="31" xfId="0" applyFill="1" applyBorder="1" applyAlignment="1" applyProtection="1">
      <alignment horizontal="center" vertical="center" wrapText="1"/>
      <protection/>
    </xf>
    <xf numFmtId="0" fontId="0" fillId="35" borderId="32" xfId="0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left" vertical="center"/>
      <protection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 applyProtection="1">
      <alignment horizontal="right" vertical="center"/>
      <protection/>
    </xf>
    <xf numFmtId="0" fontId="29" fillId="0" borderId="33" xfId="0" applyFont="1" applyBorder="1" applyAlignment="1" applyProtection="1">
      <alignment horizontal="left" vertical="center" wrapText="1"/>
      <protection/>
    </xf>
    <xf numFmtId="0" fontId="29" fillId="0" borderId="33" xfId="0" applyFont="1" applyBorder="1" applyAlignment="1" applyProtection="1">
      <alignment horizontal="left" vertical="center"/>
      <protection/>
    </xf>
    <xf numFmtId="164" fontId="29" fillId="34" borderId="33" xfId="0" applyNumberFormat="1" applyFont="1" applyFill="1" applyBorder="1" applyAlignment="1">
      <alignment horizontal="right" vertical="center"/>
    </xf>
    <xf numFmtId="164" fontId="29" fillId="0" borderId="33" xfId="0" applyNumberFormat="1" applyFont="1" applyBorder="1" applyAlignment="1" applyProtection="1">
      <alignment horizontal="right" vertical="center"/>
      <protection/>
    </xf>
    <xf numFmtId="0" fontId="0" fillId="34" borderId="33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/>
    </xf>
    <xf numFmtId="164" fontId="18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 horizontal="left"/>
      <protection/>
    </xf>
    <xf numFmtId="0" fontId="68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9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69" fillId="33" borderId="0" xfId="36" applyFont="1" applyFill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9D1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B77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219" t="s">
        <v>0</v>
      </c>
      <c r="B1" s="220"/>
      <c r="C1" s="220"/>
      <c r="D1" s="221" t="s">
        <v>1</v>
      </c>
      <c r="E1" s="220"/>
      <c r="F1" s="220"/>
      <c r="G1" s="220"/>
      <c r="H1" s="220"/>
      <c r="I1" s="220"/>
      <c r="J1" s="220"/>
      <c r="K1" s="222" t="s">
        <v>563</v>
      </c>
      <c r="L1" s="222"/>
      <c r="M1" s="222"/>
      <c r="N1" s="222"/>
      <c r="O1" s="222"/>
      <c r="P1" s="222"/>
      <c r="Q1" s="222"/>
      <c r="R1" s="222"/>
      <c r="S1" s="222"/>
      <c r="T1" s="220"/>
      <c r="U1" s="220"/>
      <c r="V1" s="220"/>
      <c r="W1" s="222" t="s">
        <v>564</v>
      </c>
      <c r="X1" s="222"/>
      <c r="Y1" s="222"/>
      <c r="Z1" s="222"/>
      <c r="AA1" s="222"/>
      <c r="AB1" s="222"/>
      <c r="AC1" s="222"/>
      <c r="AD1" s="222"/>
      <c r="AE1" s="222"/>
      <c r="AF1" s="222"/>
      <c r="AG1" s="220"/>
      <c r="AH1" s="220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51" t="s">
        <v>5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R2" s="192" t="s">
        <v>6</v>
      </c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C4" s="153" t="s">
        <v>10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2"/>
      <c r="AS4" s="13" t="s">
        <v>11</v>
      </c>
      <c r="BE4" s="14" t="s">
        <v>12</v>
      </c>
      <c r="BS4" s="6" t="s">
        <v>13</v>
      </c>
    </row>
    <row r="5" spans="2:71" s="2" customFormat="1" ht="15" customHeight="1">
      <c r="B5" s="10"/>
      <c r="C5" s="11"/>
      <c r="D5" s="15" t="s">
        <v>14</v>
      </c>
      <c r="E5" s="11"/>
      <c r="F5" s="11"/>
      <c r="G5" s="11"/>
      <c r="H5" s="11"/>
      <c r="I5" s="11"/>
      <c r="J5" s="11"/>
      <c r="K5" s="158" t="s">
        <v>15</v>
      </c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1"/>
      <c r="AQ5" s="12"/>
      <c r="BE5" s="155" t="s">
        <v>16</v>
      </c>
      <c r="BS5" s="6" t="s">
        <v>7</v>
      </c>
    </row>
    <row r="6" spans="2:71" s="2" customFormat="1" ht="37.5" customHeight="1">
      <c r="B6" s="10"/>
      <c r="C6" s="11"/>
      <c r="D6" s="17" t="s">
        <v>17</v>
      </c>
      <c r="E6" s="11"/>
      <c r="F6" s="11"/>
      <c r="G6" s="11"/>
      <c r="H6" s="11"/>
      <c r="I6" s="11"/>
      <c r="J6" s="11"/>
      <c r="K6" s="159" t="s">
        <v>18</v>
      </c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1"/>
      <c r="AQ6" s="12"/>
      <c r="BE6" s="152"/>
      <c r="BS6" s="6" t="s">
        <v>19</v>
      </c>
    </row>
    <row r="7" spans="2:71" s="2" customFormat="1" ht="15" customHeight="1">
      <c r="B7" s="10"/>
      <c r="C7" s="11"/>
      <c r="D7" s="18" t="s">
        <v>20</v>
      </c>
      <c r="E7" s="11"/>
      <c r="F7" s="11"/>
      <c r="G7" s="11"/>
      <c r="H7" s="11"/>
      <c r="I7" s="11"/>
      <c r="J7" s="11"/>
      <c r="K7" s="16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8" t="s">
        <v>21</v>
      </c>
      <c r="AL7" s="11"/>
      <c r="AM7" s="11"/>
      <c r="AN7" s="16"/>
      <c r="AO7" s="11"/>
      <c r="AP7" s="11"/>
      <c r="AQ7" s="12"/>
      <c r="BE7" s="152"/>
      <c r="BS7" s="6" t="s">
        <v>22</v>
      </c>
    </row>
    <row r="8" spans="2:71" s="2" customFormat="1" ht="15" customHeight="1">
      <c r="B8" s="10"/>
      <c r="C8" s="11"/>
      <c r="D8" s="18" t="s">
        <v>23</v>
      </c>
      <c r="E8" s="11"/>
      <c r="F8" s="11"/>
      <c r="G8" s="11"/>
      <c r="H8" s="11"/>
      <c r="I8" s="11"/>
      <c r="J8" s="11"/>
      <c r="K8" s="16" t="s">
        <v>24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8" t="s">
        <v>25</v>
      </c>
      <c r="AL8" s="11"/>
      <c r="AM8" s="11"/>
      <c r="AN8" s="19" t="s">
        <v>26</v>
      </c>
      <c r="AO8" s="11"/>
      <c r="AP8" s="11"/>
      <c r="AQ8" s="12"/>
      <c r="BE8" s="152"/>
      <c r="BS8" s="6" t="s">
        <v>27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152"/>
      <c r="BS9" s="6" t="s">
        <v>28</v>
      </c>
    </row>
    <row r="10" spans="2:71" s="2" customFormat="1" ht="15" customHeight="1">
      <c r="B10" s="10"/>
      <c r="C10" s="11"/>
      <c r="D10" s="18" t="s">
        <v>29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8" t="s">
        <v>30</v>
      </c>
      <c r="AL10" s="11"/>
      <c r="AM10" s="11"/>
      <c r="AN10" s="16"/>
      <c r="AO10" s="11"/>
      <c r="AP10" s="11"/>
      <c r="AQ10" s="12"/>
      <c r="BE10" s="152"/>
      <c r="BS10" s="6" t="s">
        <v>19</v>
      </c>
    </row>
    <row r="11" spans="2:71" s="2" customFormat="1" ht="19.5" customHeight="1">
      <c r="B11" s="10"/>
      <c r="C11" s="11"/>
      <c r="D11" s="11"/>
      <c r="E11" s="16" t="s">
        <v>31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8" t="s">
        <v>32</v>
      </c>
      <c r="AL11" s="11"/>
      <c r="AM11" s="11"/>
      <c r="AN11" s="16"/>
      <c r="AO11" s="11"/>
      <c r="AP11" s="11"/>
      <c r="AQ11" s="12"/>
      <c r="BE11" s="152"/>
      <c r="BS11" s="6" t="s">
        <v>19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152"/>
      <c r="BS12" s="6" t="s">
        <v>19</v>
      </c>
    </row>
    <row r="13" spans="2:71" s="2" customFormat="1" ht="15" customHeight="1">
      <c r="B13" s="10"/>
      <c r="C13" s="11"/>
      <c r="D13" s="18" t="s">
        <v>33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30</v>
      </c>
      <c r="AL13" s="11"/>
      <c r="AM13" s="11"/>
      <c r="AN13" s="20" t="s">
        <v>34</v>
      </c>
      <c r="AO13" s="11"/>
      <c r="AP13" s="11"/>
      <c r="AQ13" s="12"/>
      <c r="BE13" s="152"/>
      <c r="BS13" s="6" t="s">
        <v>19</v>
      </c>
    </row>
    <row r="14" spans="2:71" s="2" customFormat="1" ht="15.75" customHeight="1">
      <c r="B14" s="10"/>
      <c r="C14" s="11"/>
      <c r="D14" s="11"/>
      <c r="E14" s="160" t="s">
        <v>34</v>
      </c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8" t="s">
        <v>32</v>
      </c>
      <c r="AL14" s="11"/>
      <c r="AM14" s="11"/>
      <c r="AN14" s="20" t="s">
        <v>34</v>
      </c>
      <c r="AO14" s="11"/>
      <c r="AP14" s="11"/>
      <c r="AQ14" s="12"/>
      <c r="BE14" s="152"/>
      <c r="BS14" s="6" t="s">
        <v>19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152"/>
      <c r="BS15" s="6" t="s">
        <v>4</v>
      </c>
    </row>
    <row r="16" spans="2:71" s="2" customFormat="1" ht="15" customHeight="1">
      <c r="B16" s="10"/>
      <c r="C16" s="11"/>
      <c r="D16" s="18" t="s">
        <v>35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8" t="s">
        <v>30</v>
      </c>
      <c r="AL16" s="11"/>
      <c r="AM16" s="11"/>
      <c r="AN16" s="16"/>
      <c r="AO16" s="11"/>
      <c r="AP16" s="11"/>
      <c r="AQ16" s="12"/>
      <c r="BE16" s="152"/>
      <c r="BS16" s="6" t="s">
        <v>4</v>
      </c>
    </row>
    <row r="17" spans="2:71" s="2" customFormat="1" ht="19.5" customHeight="1">
      <c r="B17" s="10"/>
      <c r="C17" s="11"/>
      <c r="D17" s="11"/>
      <c r="E17" s="16" t="s">
        <v>36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8" t="s">
        <v>32</v>
      </c>
      <c r="AL17" s="11"/>
      <c r="AM17" s="11"/>
      <c r="AN17" s="16"/>
      <c r="AO17" s="11"/>
      <c r="AP17" s="11"/>
      <c r="AQ17" s="12"/>
      <c r="BE17" s="152"/>
      <c r="BS17" s="6" t="s">
        <v>37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152"/>
      <c r="BS18" s="6" t="s">
        <v>7</v>
      </c>
    </row>
    <row r="19" spans="2:71" s="2" customFormat="1" ht="15" customHeight="1">
      <c r="B19" s="10"/>
      <c r="C19" s="11"/>
      <c r="D19" s="18" t="s">
        <v>38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8" t="s">
        <v>30</v>
      </c>
      <c r="AL19" s="11"/>
      <c r="AM19" s="11"/>
      <c r="AN19" s="16"/>
      <c r="AO19" s="11"/>
      <c r="AP19" s="11"/>
      <c r="AQ19" s="12"/>
      <c r="BE19" s="152"/>
      <c r="BS19" s="6" t="s">
        <v>7</v>
      </c>
    </row>
    <row r="20" spans="2:57" s="2" customFormat="1" ht="15.75" customHeight="1">
      <c r="B20" s="10"/>
      <c r="C20" s="11"/>
      <c r="D20" s="11"/>
      <c r="E20" s="16" t="s">
        <v>39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8" t="s">
        <v>32</v>
      </c>
      <c r="AL20" s="11"/>
      <c r="AM20" s="11"/>
      <c r="AN20" s="16"/>
      <c r="AO20" s="11"/>
      <c r="AP20" s="11"/>
      <c r="AQ20" s="12"/>
      <c r="BE20" s="152"/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152"/>
    </row>
    <row r="22" spans="2:57" s="2" customFormat="1" ht="15.75" customHeight="1">
      <c r="B22" s="10"/>
      <c r="C22" s="11"/>
      <c r="D22" s="18" t="s">
        <v>40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  <c r="BE22" s="152"/>
    </row>
    <row r="23" spans="2:57" s="2" customFormat="1" ht="15.75" customHeight="1">
      <c r="B23" s="10"/>
      <c r="C23" s="11"/>
      <c r="D23" s="11"/>
      <c r="E23" s="161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1"/>
      <c r="AP23" s="11"/>
      <c r="AQ23" s="12"/>
      <c r="BE23" s="152"/>
    </row>
    <row r="24" spans="2:57" s="2" customFormat="1" ht="7.5" customHeight="1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2"/>
      <c r="BE24" s="152"/>
    </row>
    <row r="25" spans="2:57" s="2" customFormat="1" ht="7.5" customHeight="1">
      <c r="B25" s="10"/>
      <c r="C25" s="1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11"/>
      <c r="AQ25" s="12"/>
      <c r="BE25" s="152"/>
    </row>
    <row r="26" spans="2:57" s="2" customFormat="1" ht="15" customHeight="1">
      <c r="B26" s="10"/>
      <c r="C26" s="11"/>
      <c r="D26" s="22" t="s">
        <v>41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62">
        <f>ROUND($AG$87,2)</f>
        <v>0</v>
      </c>
      <c r="AL26" s="154"/>
      <c r="AM26" s="154"/>
      <c r="AN26" s="154"/>
      <c r="AO26" s="154"/>
      <c r="AP26" s="11"/>
      <c r="AQ26" s="12"/>
      <c r="BE26" s="152"/>
    </row>
    <row r="27" spans="2:57" s="2" customFormat="1" ht="15" customHeight="1">
      <c r="B27" s="10"/>
      <c r="C27" s="11"/>
      <c r="D27" s="22" t="s">
        <v>42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62">
        <f>ROUND($AG$90,2)</f>
        <v>0</v>
      </c>
      <c r="AL27" s="154"/>
      <c r="AM27" s="154"/>
      <c r="AN27" s="154"/>
      <c r="AO27" s="154"/>
      <c r="AP27" s="11"/>
      <c r="AQ27" s="12"/>
      <c r="BE27" s="152"/>
    </row>
    <row r="28" spans="2:57" s="6" customFormat="1" ht="7.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5"/>
      <c r="BE28" s="156"/>
    </row>
    <row r="29" spans="2:57" s="6" customFormat="1" ht="27" customHeight="1">
      <c r="B29" s="23"/>
      <c r="C29" s="24"/>
      <c r="D29" s="26" t="s">
        <v>43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163">
        <f>ROUND($AK$26+$AK$27,2)</f>
        <v>0</v>
      </c>
      <c r="AL29" s="164"/>
      <c r="AM29" s="164"/>
      <c r="AN29" s="164"/>
      <c r="AO29" s="164"/>
      <c r="AP29" s="24"/>
      <c r="AQ29" s="25"/>
      <c r="BE29" s="156"/>
    </row>
    <row r="30" spans="2:57" s="6" customFormat="1" ht="7.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5"/>
      <c r="BE30" s="156"/>
    </row>
    <row r="31" spans="2:57" s="6" customFormat="1" ht="15" customHeight="1">
      <c r="B31" s="28"/>
      <c r="C31" s="29"/>
      <c r="D31" s="29" t="s">
        <v>44</v>
      </c>
      <c r="E31" s="29"/>
      <c r="F31" s="29" t="s">
        <v>45</v>
      </c>
      <c r="G31" s="29"/>
      <c r="H31" s="29"/>
      <c r="I31" s="29"/>
      <c r="J31" s="29"/>
      <c r="K31" s="29"/>
      <c r="L31" s="165">
        <v>0.21</v>
      </c>
      <c r="M31" s="166"/>
      <c r="N31" s="166"/>
      <c r="O31" s="166"/>
      <c r="P31" s="29"/>
      <c r="Q31" s="29"/>
      <c r="R31" s="29"/>
      <c r="S31" s="29"/>
      <c r="T31" s="31" t="s">
        <v>46</v>
      </c>
      <c r="U31" s="29"/>
      <c r="V31" s="29"/>
      <c r="W31" s="167">
        <f>ROUND($AZ$87+SUM($CD$91:$CD$95),2)</f>
        <v>0</v>
      </c>
      <c r="X31" s="166"/>
      <c r="Y31" s="166"/>
      <c r="Z31" s="166"/>
      <c r="AA31" s="166"/>
      <c r="AB31" s="166"/>
      <c r="AC31" s="166"/>
      <c r="AD31" s="166"/>
      <c r="AE31" s="166"/>
      <c r="AF31" s="29"/>
      <c r="AG31" s="29"/>
      <c r="AH31" s="29"/>
      <c r="AI31" s="29"/>
      <c r="AJ31" s="29"/>
      <c r="AK31" s="167">
        <f>ROUND($AV$87+SUM($BY$91:$BY$95),2)</f>
        <v>0</v>
      </c>
      <c r="AL31" s="166"/>
      <c r="AM31" s="166"/>
      <c r="AN31" s="166"/>
      <c r="AO31" s="166"/>
      <c r="AP31" s="29"/>
      <c r="AQ31" s="32"/>
      <c r="BE31" s="157"/>
    </row>
    <row r="32" spans="2:57" s="6" customFormat="1" ht="15" customHeight="1">
      <c r="B32" s="28"/>
      <c r="C32" s="29"/>
      <c r="D32" s="29"/>
      <c r="E32" s="29"/>
      <c r="F32" s="29" t="s">
        <v>47</v>
      </c>
      <c r="G32" s="29"/>
      <c r="H32" s="29"/>
      <c r="I32" s="29"/>
      <c r="J32" s="29"/>
      <c r="K32" s="29"/>
      <c r="L32" s="165">
        <v>0.15</v>
      </c>
      <c r="M32" s="166"/>
      <c r="N32" s="166"/>
      <c r="O32" s="166"/>
      <c r="P32" s="29"/>
      <c r="Q32" s="29"/>
      <c r="R32" s="29"/>
      <c r="S32" s="29"/>
      <c r="T32" s="31" t="s">
        <v>46</v>
      </c>
      <c r="U32" s="29"/>
      <c r="V32" s="29"/>
      <c r="W32" s="167">
        <f>ROUND($BA$87+SUM($CE$91:$CE$95),2)</f>
        <v>0</v>
      </c>
      <c r="X32" s="166"/>
      <c r="Y32" s="166"/>
      <c r="Z32" s="166"/>
      <c r="AA32" s="166"/>
      <c r="AB32" s="166"/>
      <c r="AC32" s="166"/>
      <c r="AD32" s="166"/>
      <c r="AE32" s="166"/>
      <c r="AF32" s="29"/>
      <c r="AG32" s="29"/>
      <c r="AH32" s="29"/>
      <c r="AI32" s="29"/>
      <c r="AJ32" s="29"/>
      <c r="AK32" s="167">
        <f>ROUND($AW$87+SUM($BZ$91:$BZ$95),2)</f>
        <v>0</v>
      </c>
      <c r="AL32" s="166"/>
      <c r="AM32" s="166"/>
      <c r="AN32" s="166"/>
      <c r="AO32" s="166"/>
      <c r="AP32" s="29"/>
      <c r="AQ32" s="32"/>
      <c r="BE32" s="157"/>
    </row>
    <row r="33" spans="2:57" s="6" customFormat="1" ht="15" customHeight="1" hidden="1">
      <c r="B33" s="28"/>
      <c r="C33" s="29"/>
      <c r="D33" s="29"/>
      <c r="E33" s="29"/>
      <c r="F33" s="29" t="s">
        <v>48</v>
      </c>
      <c r="G33" s="29"/>
      <c r="H33" s="29"/>
      <c r="I33" s="29"/>
      <c r="J33" s="29"/>
      <c r="K33" s="29"/>
      <c r="L33" s="165">
        <v>0.21</v>
      </c>
      <c r="M33" s="166"/>
      <c r="N33" s="166"/>
      <c r="O33" s="166"/>
      <c r="P33" s="29"/>
      <c r="Q33" s="29"/>
      <c r="R33" s="29"/>
      <c r="S33" s="29"/>
      <c r="T33" s="31" t="s">
        <v>46</v>
      </c>
      <c r="U33" s="29"/>
      <c r="V33" s="29"/>
      <c r="W33" s="167">
        <f>ROUND($BB$87+SUM($CF$91:$CF$95),2)</f>
        <v>0</v>
      </c>
      <c r="X33" s="166"/>
      <c r="Y33" s="166"/>
      <c r="Z33" s="166"/>
      <c r="AA33" s="166"/>
      <c r="AB33" s="166"/>
      <c r="AC33" s="166"/>
      <c r="AD33" s="166"/>
      <c r="AE33" s="166"/>
      <c r="AF33" s="29"/>
      <c r="AG33" s="29"/>
      <c r="AH33" s="29"/>
      <c r="AI33" s="29"/>
      <c r="AJ33" s="29"/>
      <c r="AK33" s="167">
        <v>0</v>
      </c>
      <c r="AL33" s="166"/>
      <c r="AM33" s="166"/>
      <c r="AN33" s="166"/>
      <c r="AO33" s="166"/>
      <c r="AP33" s="29"/>
      <c r="AQ33" s="32"/>
      <c r="BE33" s="157"/>
    </row>
    <row r="34" spans="2:57" s="6" customFormat="1" ht="15" customHeight="1" hidden="1">
      <c r="B34" s="28"/>
      <c r="C34" s="29"/>
      <c r="D34" s="29"/>
      <c r="E34" s="29"/>
      <c r="F34" s="29" t="s">
        <v>49</v>
      </c>
      <c r="G34" s="29"/>
      <c r="H34" s="29"/>
      <c r="I34" s="29"/>
      <c r="J34" s="29"/>
      <c r="K34" s="29"/>
      <c r="L34" s="165">
        <v>0.15</v>
      </c>
      <c r="M34" s="166"/>
      <c r="N34" s="166"/>
      <c r="O34" s="166"/>
      <c r="P34" s="29"/>
      <c r="Q34" s="29"/>
      <c r="R34" s="29"/>
      <c r="S34" s="29"/>
      <c r="T34" s="31" t="s">
        <v>46</v>
      </c>
      <c r="U34" s="29"/>
      <c r="V34" s="29"/>
      <c r="W34" s="167">
        <f>ROUND($BC$87+SUM($CG$91:$CG$95),2)</f>
        <v>0</v>
      </c>
      <c r="X34" s="166"/>
      <c r="Y34" s="166"/>
      <c r="Z34" s="166"/>
      <c r="AA34" s="166"/>
      <c r="AB34" s="166"/>
      <c r="AC34" s="166"/>
      <c r="AD34" s="166"/>
      <c r="AE34" s="166"/>
      <c r="AF34" s="29"/>
      <c r="AG34" s="29"/>
      <c r="AH34" s="29"/>
      <c r="AI34" s="29"/>
      <c r="AJ34" s="29"/>
      <c r="AK34" s="167">
        <v>0</v>
      </c>
      <c r="AL34" s="166"/>
      <c r="AM34" s="166"/>
      <c r="AN34" s="166"/>
      <c r="AO34" s="166"/>
      <c r="AP34" s="29"/>
      <c r="AQ34" s="32"/>
      <c r="BE34" s="157"/>
    </row>
    <row r="35" spans="2:43" s="6" customFormat="1" ht="15" customHeight="1" hidden="1">
      <c r="B35" s="28"/>
      <c r="C35" s="29"/>
      <c r="D35" s="29"/>
      <c r="E35" s="29"/>
      <c r="F35" s="29" t="s">
        <v>50</v>
      </c>
      <c r="G35" s="29"/>
      <c r="H35" s="29"/>
      <c r="I35" s="29"/>
      <c r="J35" s="29"/>
      <c r="K35" s="29"/>
      <c r="L35" s="165">
        <v>0</v>
      </c>
      <c r="M35" s="166"/>
      <c r="N35" s="166"/>
      <c r="O35" s="166"/>
      <c r="P35" s="29"/>
      <c r="Q35" s="29"/>
      <c r="R35" s="29"/>
      <c r="S35" s="29"/>
      <c r="T35" s="31" t="s">
        <v>46</v>
      </c>
      <c r="U35" s="29"/>
      <c r="V35" s="29"/>
      <c r="W35" s="167">
        <f>ROUND($BD$87+SUM($CH$91:$CH$95),2)</f>
        <v>0</v>
      </c>
      <c r="X35" s="166"/>
      <c r="Y35" s="166"/>
      <c r="Z35" s="166"/>
      <c r="AA35" s="166"/>
      <c r="AB35" s="166"/>
      <c r="AC35" s="166"/>
      <c r="AD35" s="166"/>
      <c r="AE35" s="166"/>
      <c r="AF35" s="29"/>
      <c r="AG35" s="29"/>
      <c r="AH35" s="29"/>
      <c r="AI35" s="29"/>
      <c r="AJ35" s="29"/>
      <c r="AK35" s="167">
        <v>0</v>
      </c>
      <c r="AL35" s="166"/>
      <c r="AM35" s="166"/>
      <c r="AN35" s="166"/>
      <c r="AO35" s="166"/>
      <c r="AP35" s="29"/>
      <c r="AQ35" s="32"/>
    </row>
    <row r="36" spans="2:43" s="6" customFormat="1" ht="7.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5"/>
    </row>
    <row r="37" spans="2:43" s="6" customFormat="1" ht="27" customHeight="1">
      <c r="B37" s="23"/>
      <c r="C37" s="33"/>
      <c r="D37" s="34" t="s">
        <v>51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6" t="s">
        <v>52</v>
      </c>
      <c r="U37" s="35"/>
      <c r="V37" s="35"/>
      <c r="W37" s="35"/>
      <c r="X37" s="168" t="s">
        <v>53</v>
      </c>
      <c r="Y37" s="169"/>
      <c r="Z37" s="169"/>
      <c r="AA37" s="169"/>
      <c r="AB37" s="169"/>
      <c r="AC37" s="35"/>
      <c r="AD37" s="35"/>
      <c r="AE37" s="35"/>
      <c r="AF37" s="35"/>
      <c r="AG37" s="35"/>
      <c r="AH37" s="35"/>
      <c r="AI37" s="35"/>
      <c r="AJ37" s="35"/>
      <c r="AK37" s="170">
        <f>SUM($AK$29:$AK$35)</f>
        <v>0</v>
      </c>
      <c r="AL37" s="169"/>
      <c r="AM37" s="169"/>
      <c r="AN37" s="169"/>
      <c r="AO37" s="171"/>
      <c r="AP37" s="33"/>
      <c r="AQ37" s="25"/>
    </row>
    <row r="38" spans="2:43" s="6" customFormat="1" ht="1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5"/>
    </row>
    <row r="39" spans="2:43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2"/>
    </row>
    <row r="40" spans="2:43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2"/>
    </row>
    <row r="41" spans="2:43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2"/>
    </row>
    <row r="42" spans="2:43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2"/>
    </row>
    <row r="43" spans="2:43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2"/>
    </row>
    <row r="44" spans="2:43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2"/>
    </row>
    <row r="45" spans="2:43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2"/>
    </row>
    <row r="46" spans="2:43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2"/>
    </row>
    <row r="47" spans="2:43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2"/>
    </row>
    <row r="48" spans="2:43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2"/>
    </row>
    <row r="49" spans="2:43" s="6" customFormat="1" ht="15.75" customHeight="1">
      <c r="B49" s="23"/>
      <c r="C49" s="24"/>
      <c r="D49" s="37" t="s">
        <v>54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24"/>
      <c r="AB49" s="24"/>
      <c r="AC49" s="37" t="s">
        <v>55</v>
      </c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9"/>
      <c r="AP49" s="24"/>
      <c r="AQ49" s="25"/>
    </row>
    <row r="50" spans="2:43" s="2" customFormat="1" ht="14.25" customHeight="1">
      <c r="B50" s="10"/>
      <c r="C50" s="11"/>
      <c r="D50" s="4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41"/>
      <c r="AA50" s="11"/>
      <c r="AB50" s="11"/>
      <c r="AC50" s="40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41"/>
      <c r="AP50" s="11"/>
      <c r="AQ50" s="12"/>
    </row>
    <row r="51" spans="2:43" s="2" customFormat="1" ht="14.25" customHeight="1">
      <c r="B51" s="10"/>
      <c r="C51" s="11"/>
      <c r="D51" s="4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41"/>
      <c r="AA51" s="11"/>
      <c r="AB51" s="11"/>
      <c r="AC51" s="40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41"/>
      <c r="AP51" s="11"/>
      <c r="AQ51" s="12"/>
    </row>
    <row r="52" spans="2:43" s="2" customFormat="1" ht="14.25" customHeight="1">
      <c r="B52" s="10"/>
      <c r="C52" s="11"/>
      <c r="D52" s="4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41"/>
      <c r="AA52" s="11"/>
      <c r="AB52" s="11"/>
      <c r="AC52" s="40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41"/>
      <c r="AP52" s="11"/>
      <c r="AQ52" s="12"/>
    </row>
    <row r="53" spans="2:43" s="2" customFormat="1" ht="14.25" customHeight="1">
      <c r="B53" s="10"/>
      <c r="C53" s="11"/>
      <c r="D53" s="4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41"/>
      <c r="AA53" s="11"/>
      <c r="AB53" s="11"/>
      <c r="AC53" s="40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41"/>
      <c r="AP53" s="11"/>
      <c r="AQ53" s="12"/>
    </row>
    <row r="54" spans="2:43" s="2" customFormat="1" ht="14.25" customHeight="1">
      <c r="B54" s="10"/>
      <c r="C54" s="11"/>
      <c r="D54" s="4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41"/>
      <c r="AA54" s="11"/>
      <c r="AB54" s="11"/>
      <c r="AC54" s="4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41"/>
      <c r="AP54" s="11"/>
      <c r="AQ54" s="12"/>
    </row>
    <row r="55" spans="2:43" s="2" customFormat="1" ht="14.25" customHeight="1">
      <c r="B55" s="10"/>
      <c r="C55" s="11"/>
      <c r="D55" s="4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41"/>
      <c r="AA55" s="11"/>
      <c r="AB55" s="11"/>
      <c r="AC55" s="40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41"/>
      <c r="AP55" s="11"/>
      <c r="AQ55" s="12"/>
    </row>
    <row r="56" spans="2:43" s="2" customFormat="1" ht="14.25" customHeight="1">
      <c r="B56" s="10"/>
      <c r="C56" s="11"/>
      <c r="D56" s="4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41"/>
      <c r="AA56" s="11"/>
      <c r="AB56" s="11"/>
      <c r="AC56" s="40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41"/>
      <c r="AP56" s="11"/>
      <c r="AQ56" s="12"/>
    </row>
    <row r="57" spans="2:43" s="2" customFormat="1" ht="14.25" customHeight="1">
      <c r="B57" s="10"/>
      <c r="C57" s="11"/>
      <c r="D57" s="4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41"/>
      <c r="AA57" s="11"/>
      <c r="AB57" s="11"/>
      <c r="AC57" s="40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41"/>
      <c r="AP57" s="11"/>
      <c r="AQ57" s="12"/>
    </row>
    <row r="58" spans="2:43" s="6" customFormat="1" ht="15.75" customHeight="1">
      <c r="B58" s="23"/>
      <c r="C58" s="24"/>
      <c r="D58" s="42" t="s">
        <v>56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 t="s">
        <v>57</v>
      </c>
      <c r="S58" s="43"/>
      <c r="T58" s="43"/>
      <c r="U58" s="43"/>
      <c r="V58" s="43"/>
      <c r="W58" s="43"/>
      <c r="X58" s="43"/>
      <c r="Y58" s="43"/>
      <c r="Z58" s="45"/>
      <c r="AA58" s="24"/>
      <c r="AB58" s="24"/>
      <c r="AC58" s="42" t="s">
        <v>56</v>
      </c>
      <c r="AD58" s="43"/>
      <c r="AE58" s="43"/>
      <c r="AF58" s="43"/>
      <c r="AG58" s="43"/>
      <c r="AH58" s="43"/>
      <c r="AI58" s="43"/>
      <c r="AJ58" s="43"/>
      <c r="AK58" s="43"/>
      <c r="AL58" s="43"/>
      <c r="AM58" s="44" t="s">
        <v>57</v>
      </c>
      <c r="AN58" s="43"/>
      <c r="AO58" s="45"/>
      <c r="AP58" s="24"/>
      <c r="AQ58" s="25"/>
    </row>
    <row r="59" spans="2:43" s="2" customFormat="1" ht="14.25" customHeight="1"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2"/>
    </row>
    <row r="60" spans="2:43" s="6" customFormat="1" ht="15.75" customHeight="1">
      <c r="B60" s="23"/>
      <c r="C60" s="24"/>
      <c r="D60" s="37" t="s">
        <v>58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9"/>
      <c r="AA60" s="24"/>
      <c r="AB60" s="24"/>
      <c r="AC60" s="37" t="s">
        <v>59</v>
      </c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9"/>
      <c r="AP60" s="24"/>
      <c r="AQ60" s="25"/>
    </row>
    <row r="61" spans="2:43" s="2" customFormat="1" ht="14.25" customHeight="1">
      <c r="B61" s="10"/>
      <c r="C61" s="11"/>
      <c r="D61" s="4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41"/>
      <c r="AA61" s="11"/>
      <c r="AB61" s="11"/>
      <c r="AC61" s="40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41"/>
      <c r="AP61" s="11"/>
      <c r="AQ61" s="12"/>
    </row>
    <row r="62" spans="2:43" s="2" customFormat="1" ht="14.25" customHeight="1">
      <c r="B62" s="10"/>
      <c r="C62" s="11"/>
      <c r="D62" s="4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41"/>
      <c r="AA62" s="11"/>
      <c r="AB62" s="11"/>
      <c r="AC62" s="40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41"/>
      <c r="AP62" s="11"/>
      <c r="AQ62" s="12"/>
    </row>
    <row r="63" spans="2:43" s="2" customFormat="1" ht="14.25" customHeight="1">
      <c r="B63" s="10"/>
      <c r="C63" s="11"/>
      <c r="D63" s="4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41"/>
      <c r="AA63" s="11"/>
      <c r="AB63" s="11"/>
      <c r="AC63" s="40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41"/>
      <c r="AP63" s="11"/>
      <c r="AQ63" s="12"/>
    </row>
    <row r="64" spans="2:43" s="2" customFormat="1" ht="14.25" customHeight="1">
      <c r="B64" s="10"/>
      <c r="C64" s="11"/>
      <c r="D64" s="4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41"/>
      <c r="AA64" s="11"/>
      <c r="AB64" s="11"/>
      <c r="AC64" s="40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41"/>
      <c r="AP64" s="11"/>
      <c r="AQ64" s="12"/>
    </row>
    <row r="65" spans="2:43" s="2" customFormat="1" ht="14.25" customHeight="1">
      <c r="B65" s="10"/>
      <c r="C65" s="11"/>
      <c r="D65" s="4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41"/>
      <c r="AA65" s="11"/>
      <c r="AB65" s="11"/>
      <c r="AC65" s="40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41"/>
      <c r="AP65" s="11"/>
      <c r="AQ65" s="12"/>
    </row>
    <row r="66" spans="2:43" s="2" customFormat="1" ht="14.25" customHeight="1">
      <c r="B66" s="10"/>
      <c r="C66" s="11"/>
      <c r="D66" s="4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41"/>
      <c r="AA66" s="11"/>
      <c r="AB66" s="11"/>
      <c r="AC66" s="40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41"/>
      <c r="AP66" s="11"/>
      <c r="AQ66" s="12"/>
    </row>
    <row r="67" spans="2:43" s="2" customFormat="1" ht="14.25" customHeight="1">
      <c r="B67" s="10"/>
      <c r="C67" s="11"/>
      <c r="D67" s="4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41"/>
      <c r="AA67" s="11"/>
      <c r="AB67" s="11"/>
      <c r="AC67" s="40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41"/>
      <c r="AP67" s="11"/>
      <c r="AQ67" s="12"/>
    </row>
    <row r="68" spans="2:43" s="2" customFormat="1" ht="14.25" customHeight="1">
      <c r="B68" s="10"/>
      <c r="C68" s="11"/>
      <c r="D68" s="4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41"/>
      <c r="AA68" s="11"/>
      <c r="AB68" s="11"/>
      <c r="AC68" s="40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41"/>
      <c r="AP68" s="11"/>
      <c r="AQ68" s="12"/>
    </row>
    <row r="69" spans="2:43" s="6" customFormat="1" ht="15.75" customHeight="1">
      <c r="B69" s="23"/>
      <c r="C69" s="24"/>
      <c r="D69" s="42" t="s">
        <v>56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4" t="s">
        <v>57</v>
      </c>
      <c r="S69" s="43"/>
      <c r="T69" s="43"/>
      <c r="U69" s="43"/>
      <c r="V69" s="43"/>
      <c r="W69" s="43"/>
      <c r="X69" s="43"/>
      <c r="Y69" s="43"/>
      <c r="Z69" s="45"/>
      <c r="AA69" s="24"/>
      <c r="AB69" s="24"/>
      <c r="AC69" s="42" t="s">
        <v>56</v>
      </c>
      <c r="AD69" s="43"/>
      <c r="AE69" s="43"/>
      <c r="AF69" s="43"/>
      <c r="AG69" s="43"/>
      <c r="AH69" s="43"/>
      <c r="AI69" s="43"/>
      <c r="AJ69" s="43"/>
      <c r="AK69" s="43"/>
      <c r="AL69" s="43"/>
      <c r="AM69" s="44" t="s">
        <v>57</v>
      </c>
      <c r="AN69" s="43"/>
      <c r="AO69" s="45"/>
      <c r="AP69" s="24"/>
      <c r="AQ69" s="25"/>
    </row>
    <row r="70" spans="2:43" s="6" customFormat="1" ht="7.5" customHeight="1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5"/>
    </row>
    <row r="71" spans="2:43" s="6" customFormat="1" ht="7.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8"/>
    </row>
    <row r="75" spans="2:43" s="6" customFormat="1" ht="7.5" customHeight="1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1"/>
    </row>
    <row r="76" spans="2:43" s="6" customFormat="1" ht="37.5" customHeight="1">
      <c r="B76" s="23"/>
      <c r="C76" s="153" t="s">
        <v>60</v>
      </c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25"/>
    </row>
    <row r="77" spans="2:43" s="52" customFormat="1" ht="15" customHeight="1">
      <c r="B77" s="53"/>
      <c r="C77" s="18" t="s">
        <v>14</v>
      </c>
      <c r="D77" s="16"/>
      <c r="E77" s="16"/>
      <c r="F77" s="16"/>
      <c r="G77" s="16"/>
      <c r="H77" s="16"/>
      <c r="I77" s="16"/>
      <c r="J77" s="16"/>
      <c r="K77" s="16"/>
      <c r="L77" s="16" t="str">
        <f>$K$5</f>
        <v>MUVARNSDORF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54"/>
    </row>
    <row r="78" spans="2:43" s="55" customFormat="1" ht="37.5" customHeight="1">
      <c r="B78" s="56"/>
      <c r="C78" s="57" t="s">
        <v>17</v>
      </c>
      <c r="D78" s="57"/>
      <c r="E78" s="57"/>
      <c r="F78" s="57"/>
      <c r="G78" s="57"/>
      <c r="H78" s="57"/>
      <c r="I78" s="57"/>
      <c r="J78" s="57"/>
      <c r="K78" s="57"/>
      <c r="L78" s="173" t="str">
        <f>$K$6</f>
        <v>Rekonstrukce sociálního zařízení a technické místnosti v areálu Technických služeb Varnsdorf</v>
      </c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57"/>
      <c r="AQ78" s="58"/>
    </row>
    <row r="79" spans="2:43" s="6" customFormat="1" ht="7.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5"/>
    </row>
    <row r="80" spans="2:43" s="6" customFormat="1" ht="15.75" customHeight="1">
      <c r="B80" s="23"/>
      <c r="C80" s="18" t="s">
        <v>23</v>
      </c>
      <c r="D80" s="24"/>
      <c r="E80" s="24"/>
      <c r="F80" s="24"/>
      <c r="G80" s="24"/>
      <c r="H80" s="24"/>
      <c r="I80" s="24"/>
      <c r="J80" s="24"/>
      <c r="K80" s="24"/>
      <c r="L80" s="59" t="str">
        <f>IF($K$8="","",$K$8)</f>
        <v>Varnsdorf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18" t="s">
        <v>25</v>
      </c>
      <c r="AJ80" s="24"/>
      <c r="AK80" s="24"/>
      <c r="AL80" s="24"/>
      <c r="AM80" s="60" t="str">
        <f>IF($AN$8="","",$AN$8)</f>
        <v>27.04.2016</v>
      </c>
      <c r="AN80" s="24"/>
      <c r="AO80" s="24"/>
      <c r="AP80" s="24"/>
      <c r="AQ80" s="25"/>
    </row>
    <row r="81" spans="2:43" s="6" customFormat="1" ht="7.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5"/>
    </row>
    <row r="82" spans="2:56" s="6" customFormat="1" ht="18.75" customHeight="1">
      <c r="B82" s="23"/>
      <c r="C82" s="18" t="s">
        <v>29</v>
      </c>
      <c r="D82" s="24"/>
      <c r="E82" s="24"/>
      <c r="F82" s="24"/>
      <c r="G82" s="24"/>
      <c r="H82" s="24"/>
      <c r="I82" s="24"/>
      <c r="J82" s="24"/>
      <c r="K82" s="24"/>
      <c r="L82" s="16" t="str">
        <f>IF($E$11="","",$E$11)</f>
        <v>Město Varnsdorf, nám. E. Beneše 470,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18" t="s">
        <v>35</v>
      </c>
      <c r="AJ82" s="24"/>
      <c r="AK82" s="24"/>
      <c r="AL82" s="24"/>
      <c r="AM82" s="158" t="str">
        <f>IF($E$17="","",$E$17)</f>
        <v> </v>
      </c>
      <c r="AN82" s="172"/>
      <c r="AO82" s="172"/>
      <c r="AP82" s="172"/>
      <c r="AQ82" s="25"/>
      <c r="AS82" s="175" t="s">
        <v>61</v>
      </c>
      <c r="AT82" s="176"/>
      <c r="AU82" s="61"/>
      <c r="AV82" s="61"/>
      <c r="AW82" s="61"/>
      <c r="AX82" s="61"/>
      <c r="AY82" s="61"/>
      <c r="AZ82" s="61"/>
      <c r="BA82" s="61"/>
      <c r="BB82" s="61"/>
      <c r="BC82" s="61"/>
      <c r="BD82" s="62"/>
    </row>
    <row r="83" spans="2:56" s="6" customFormat="1" ht="15.75" customHeight="1">
      <c r="B83" s="23"/>
      <c r="C83" s="18" t="s">
        <v>33</v>
      </c>
      <c r="D83" s="24"/>
      <c r="E83" s="24"/>
      <c r="F83" s="24"/>
      <c r="G83" s="24"/>
      <c r="H83" s="24"/>
      <c r="I83" s="24"/>
      <c r="J83" s="24"/>
      <c r="K83" s="24"/>
      <c r="L83" s="16">
        <f>IF($E$14="Vyplň údaj","",$E$14)</f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18" t="s">
        <v>38</v>
      </c>
      <c r="AJ83" s="24"/>
      <c r="AK83" s="24"/>
      <c r="AL83" s="24"/>
      <c r="AM83" s="158" t="str">
        <f>IF($E$20="","",$E$20)</f>
        <v>Pavel Hruška</v>
      </c>
      <c r="AN83" s="172"/>
      <c r="AO83" s="172"/>
      <c r="AP83" s="172"/>
      <c r="AQ83" s="25"/>
      <c r="AS83" s="177"/>
      <c r="AT83" s="156"/>
      <c r="BD83" s="63"/>
    </row>
    <row r="84" spans="2:56" s="6" customFormat="1" ht="12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S84" s="178"/>
      <c r="AT84" s="172"/>
      <c r="AU84" s="24"/>
      <c r="AV84" s="24"/>
      <c r="AW84" s="24"/>
      <c r="AX84" s="24"/>
      <c r="AY84" s="24"/>
      <c r="AZ84" s="24"/>
      <c r="BA84" s="24"/>
      <c r="BB84" s="24"/>
      <c r="BC84" s="24"/>
      <c r="BD84" s="65"/>
    </row>
    <row r="85" spans="2:57" s="6" customFormat="1" ht="30" customHeight="1">
      <c r="B85" s="23"/>
      <c r="C85" s="179" t="s">
        <v>62</v>
      </c>
      <c r="D85" s="169"/>
      <c r="E85" s="169"/>
      <c r="F85" s="169"/>
      <c r="G85" s="169"/>
      <c r="H85" s="35"/>
      <c r="I85" s="180" t="s">
        <v>63</v>
      </c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80" t="s">
        <v>64</v>
      </c>
      <c r="AH85" s="169"/>
      <c r="AI85" s="169"/>
      <c r="AJ85" s="169"/>
      <c r="AK85" s="169"/>
      <c r="AL85" s="169"/>
      <c r="AM85" s="169"/>
      <c r="AN85" s="180" t="s">
        <v>65</v>
      </c>
      <c r="AO85" s="169"/>
      <c r="AP85" s="171"/>
      <c r="AQ85" s="25"/>
      <c r="AS85" s="66" t="s">
        <v>66</v>
      </c>
      <c r="AT85" s="67" t="s">
        <v>67</v>
      </c>
      <c r="AU85" s="67" t="s">
        <v>68</v>
      </c>
      <c r="AV85" s="67" t="s">
        <v>69</v>
      </c>
      <c r="AW85" s="67" t="s">
        <v>70</v>
      </c>
      <c r="AX85" s="67" t="s">
        <v>71</v>
      </c>
      <c r="AY85" s="67" t="s">
        <v>72</v>
      </c>
      <c r="AZ85" s="67" t="s">
        <v>73</v>
      </c>
      <c r="BA85" s="67" t="s">
        <v>74</v>
      </c>
      <c r="BB85" s="67" t="s">
        <v>75</v>
      </c>
      <c r="BC85" s="67" t="s">
        <v>76</v>
      </c>
      <c r="BD85" s="68" t="s">
        <v>77</v>
      </c>
      <c r="BE85" s="69"/>
    </row>
    <row r="86" spans="2:56" s="6" customFormat="1" ht="12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5"/>
      <c r="AS86" s="70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9"/>
    </row>
    <row r="87" spans="2:76" s="55" customFormat="1" ht="33" customHeight="1">
      <c r="B87" s="56"/>
      <c r="C87" s="71" t="s">
        <v>78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188">
        <f>ROUND($AG$88,2)</f>
        <v>0</v>
      </c>
      <c r="AH87" s="189"/>
      <c r="AI87" s="189"/>
      <c r="AJ87" s="189"/>
      <c r="AK87" s="189"/>
      <c r="AL87" s="189"/>
      <c r="AM87" s="189"/>
      <c r="AN87" s="188">
        <f>SUM($AG$87,$AT$87)</f>
        <v>0</v>
      </c>
      <c r="AO87" s="189"/>
      <c r="AP87" s="189"/>
      <c r="AQ87" s="58"/>
      <c r="AS87" s="72">
        <f>ROUND($AS$88,2)</f>
        <v>0</v>
      </c>
      <c r="AT87" s="73">
        <f>ROUND(SUM($AV$87:$AW$87),2)</f>
        <v>0</v>
      </c>
      <c r="AU87" s="74">
        <f>ROUND($AU$88,5)</f>
        <v>0</v>
      </c>
      <c r="AV87" s="73">
        <f>ROUND($AZ$87*$L$31,2)</f>
        <v>0</v>
      </c>
      <c r="AW87" s="73">
        <f>ROUND($BA$87*$L$32,2)</f>
        <v>0</v>
      </c>
      <c r="AX87" s="73">
        <f>ROUND($BB$87*$L$31,2)</f>
        <v>0</v>
      </c>
      <c r="AY87" s="73">
        <f>ROUND($BC$87*$L$32,2)</f>
        <v>0</v>
      </c>
      <c r="AZ87" s="73">
        <f>ROUND($AZ$88,2)</f>
        <v>0</v>
      </c>
      <c r="BA87" s="73">
        <f>ROUND($BA$88,2)</f>
        <v>0</v>
      </c>
      <c r="BB87" s="73">
        <f>ROUND($BB$88,2)</f>
        <v>0</v>
      </c>
      <c r="BC87" s="73">
        <f>ROUND($BC$88,2)</f>
        <v>0</v>
      </c>
      <c r="BD87" s="75">
        <f>ROUND($BD$88,2)</f>
        <v>0</v>
      </c>
      <c r="BS87" s="55" t="s">
        <v>79</v>
      </c>
      <c r="BT87" s="55" t="s">
        <v>80</v>
      </c>
      <c r="BV87" s="55" t="s">
        <v>81</v>
      </c>
      <c r="BW87" s="55" t="s">
        <v>82</v>
      </c>
      <c r="BX87" s="55" t="s">
        <v>83</v>
      </c>
    </row>
    <row r="88" spans="1:76" s="76" customFormat="1" ht="28.5" customHeight="1">
      <c r="A88" s="218" t="s">
        <v>565</v>
      </c>
      <c r="B88" s="77"/>
      <c r="C88" s="78"/>
      <c r="D88" s="183" t="s">
        <v>15</v>
      </c>
      <c r="E88" s="184"/>
      <c r="F88" s="184"/>
      <c r="G88" s="184"/>
      <c r="H88" s="184"/>
      <c r="I88" s="78"/>
      <c r="J88" s="183" t="s">
        <v>18</v>
      </c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1">
        <f>'MUVARNSDORF - Rekonstrukc...'!$M$29</f>
        <v>0</v>
      </c>
      <c r="AH88" s="182"/>
      <c r="AI88" s="182"/>
      <c r="AJ88" s="182"/>
      <c r="AK88" s="182"/>
      <c r="AL88" s="182"/>
      <c r="AM88" s="182"/>
      <c r="AN88" s="181">
        <f>SUM($AG$88,$AT$88)</f>
        <v>0</v>
      </c>
      <c r="AO88" s="182"/>
      <c r="AP88" s="182"/>
      <c r="AQ88" s="79"/>
      <c r="AS88" s="80">
        <f>'MUVARNSDORF - Rekonstrukc...'!$M$27</f>
        <v>0</v>
      </c>
      <c r="AT88" s="81">
        <f>ROUND(SUM($AV$88:$AW$88),2)</f>
        <v>0</v>
      </c>
      <c r="AU88" s="82">
        <f>'MUVARNSDORF - Rekonstrukc...'!$W$130</f>
        <v>0</v>
      </c>
      <c r="AV88" s="81">
        <f>'MUVARNSDORF - Rekonstrukc...'!$M$31</f>
        <v>0</v>
      </c>
      <c r="AW88" s="81">
        <f>'MUVARNSDORF - Rekonstrukc...'!$M$32</f>
        <v>0</v>
      </c>
      <c r="AX88" s="81">
        <f>'MUVARNSDORF - Rekonstrukc...'!$M$33</f>
        <v>0</v>
      </c>
      <c r="AY88" s="81">
        <f>'MUVARNSDORF - Rekonstrukc...'!$M$34</f>
        <v>0</v>
      </c>
      <c r="AZ88" s="81">
        <f>'MUVARNSDORF - Rekonstrukc...'!$H$31</f>
        <v>0</v>
      </c>
      <c r="BA88" s="81">
        <f>'MUVARNSDORF - Rekonstrukc...'!$H$32</f>
        <v>0</v>
      </c>
      <c r="BB88" s="81">
        <f>'MUVARNSDORF - Rekonstrukc...'!$H$33</f>
        <v>0</v>
      </c>
      <c r="BC88" s="81">
        <f>'MUVARNSDORF - Rekonstrukc...'!$H$34</f>
        <v>0</v>
      </c>
      <c r="BD88" s="83">
        <f>'MUVARNSDORF - Rekonstrukc...'!$H$35</f>
        <v>0</v>
      </c>
      <c r="BT88" s="76" t="s">
        <v>22</v>
      </c>
      <c r="BU88" s="76" t="s">
        <v>84</v>
      </c>
      <c r="BV88" s="76" t="s">
        <v>81</v>
      </c>
      <c r="BW88" s="76" t="s">
        <v>82</v>
      </c>
      <c r="BX88" s="76" t="s">
        <v>83</v>
      </c>
    </row>
    <row r="89" spans="2:43" s="2" customFormat="1" ht="14.25" customHeight="1">
      <c r="B89" s="10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2"/>
    </row>
    <row r="90" spans="2:49" s="6" customFormat="1" ht="30.75" customHeight="1">
      <c r="B90" s="23"/>
      <c r="C90" s="71" t="s">
        <v>85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188">
        <f>ROUND(SUM($AG$91:$AG$94),2)</f>
        <v>0</v>
      </c>
      <c r="AH90" s="172"/>
      <c r="AI90" s="172"/>
      <c r="AJ90" s="172"/>
      <c r="AK90" s="172"/>
      <c r="AL90" s="172"/>
      <c r="AM90" s="172"/>
      <c r="AN90" s="188">
        <f>ROUND(SUM($AN$91:$AN$94),2)</f>
        <v>0</v>
      </c>
      <c r="AO90" s="172"/>
      <c r="AP90" s="172"/>
      <c r="AQ90" s="25"/>
      <c r="AS90" s="66" t="s">
        <v>86</v>
      </c>
      <c r="AT90" s="67" t="s">
        <v>87</v>
      </c>
      <c r="AU90" s="67" t="s">
        <v>44</v>
      </c>
      <c r="AV90" s="68" t="s">
        <v>67</v>
      </c>
      <c r="AW90" s="69"/>
    </row>
    <row r="91" spans="2:89" s="6" customFormat="1" ht="21" customHeight="1">
      <c r="B91" s="23"/>
      <c r="C91" s="24"/>
      <c r="D91" s="84" t="s">
        <v>88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185">
        <f>ROUND($AG$87*$AS$91,2)</f>
        <v>0</v>
      </c>
      <c r="AH91" s="172"/>
      <c r="AI91" s="172"/>
      <c r="AJ91" s="172"/>
      <c r="AK91" s="172"/>
      <c r="AL91" s="172"/>
      <c r="AM91" s="172"/>
      <c r="AN91" s="186">
        <f>ROUND($AG$91+$AV$91,2)</f>
        <v>0</v>
      </c>
      <c r="AO91" s="172"/>
      <c r="AP91" s="172"/>
      <c r="AQ91" s="25"/>
      <c r="AS91" s="85">
        <v>0</v>
      </c>
      <c r="AT91" s="86" t="s">
        <v>89</v>
      </c>
      <c r="AU91" s="86" t="s">
        <v>45</v>
      </c>
      <c r="AV91" s="87">
        <f>ROUND(IF($AU$91="základní",$AG$91*$L$31,IF($AU$91="snížená",$AG$91*$L$32,0)),2)</f>
        <v>0</v>
      </c>
      <c r="BV91" s="6" t="s">
        <v>90</v>
      </c>
      <c r="BY91" s="88">
        <f>IF($AU$91="základní",$AV$91,0)</f>
        <v>0</v>
      </c>
      <c r="BZ91" s="88">
        <f>IF($AU$91="snížená",$AV$91,0)</f>
        <v>0</v>
      </c>
      <c r="CA91" s="88">
        <v>0</v>
      </c>
      <c r="CB91" s="88">
        <v>0</v>
      </c>
      <c r="CC91" s="88">
        <v>0</v>
      </c>
      <c r="CD91" s="88">
        <f>IF($AU$91="základní",$AG$91,0)</f>
        <v>0</v>
      </c>
      <c r="CE91" s="88">
        <f>IF($AU$91="snížená",$AG$91,0)</f>
        <v>0</v>
      </c>
      <c r="CF91" s="88">
        <f>IF($AU$91="zákl. přenesená",$AG$91,0)</f>
        <v>0</v>
      </c>
      <c r="CG91" s="88">
        <f>IF($AU$91="sníž. přenesená",$AG$91,0)</f>
        <v>0</v>
      </c>
      <c r="CH91" s="88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3"/>
      <c r="C92" s="24"/>
      <c r="D92" s="187" t="s">
        <v>91</v>
      </c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24"/>
      <c r="AD92" s="24"/>
      <c r="AE92" s="24"/>
      <c r="AF92" s="24"/>
      <c r="AG92" s="185">
        <f>$AG$87*$AS$92</f>
        <v>0</v>
      </c>
      <c r="AH92" s="172"/>
      <c r="AI92" s="172"/>
      <c r="AJ92" s="172"/>
      <c r="AK92" s="172"/>
      <c r="AL92" s="172"/>
      <c r="AM92" s="172"/>
      <c r="AN92" s="186">
        <f>$AG$92+$AV$92</f>
        <v>0</v>
      </c>
      <c r="AO92" s="172"/>
      <c r="AP92" s="172"/>
      <c r="AQ92" s="25"/>
      <c r="AS92" s="89">
        <v>0</v>
      </c>
      <c r="AT92" s="90" t="s">
        <v>89</v>
      </c>
      <c r="AU92" s="90" t="s">
        <v>45</v>
      </c>
      <c r="AV92" s="91">
        <f>ROUND(IF($AU$92="nulová",0,IF(OR($AU$92="základní",$AU$92="zákl. přenesená"),$AG$92*$L$31,$AG$92*$L$32)),2)</f>
        <v>0</v>
      </c>
      <c r="BV92" s="6" t="s">
        <v>92</v>
      </c>
      <c r="BY92" s="88">
        <f>IF($AU$92="základní",$AV$92,0)</f>
        <v>0</v>
      </c>
      <c r="BZ92" s="88">
        <f>IF($AU$92="snížená",$AV$92,0)</f>
        <v>0</v>
      </c>
      <c r="CA92" s="88">
        <f>IF($AU$92="zákl. přenesená",$AV$92,0)</f>
        <v>0</v>
      </c>
      <c r="CB92" s="88">
        <f>IF($AU$92="sníž. přenesená",$AV$92,0)</f>
        <v>0</v>
      </c>
      <c r="CC92" s="88">
        <f>IF($AU$92="nulová",$AV$92,0)</f>
        <v>0</v>
      </c>
      <c r="CD92" s="88">
        <f>IF($AU$92="základní",$AG$92,0)</f>
        <v>0</v>
      </c>
      <c r="CE92" s="88">
        <f>IF($AU$92="snížená",$AG$92,0)</f>
        <v>0</v>
      </c>
      <c r="CF92" s="88">
        <f>IF($AU$92="zákl. přenesená",$AG$92,0)</f>
        <v>0</v>
      </c>
      <c r="CG92" s="88">
        <f>IF($AU$92="sníž. přenesená",$AG$92,0)</f>
        <v>0</v>
      </c>
      <c r="CH92" s="88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>
        <f>IF($D$92="Vyplň vlastní","","x")</f>
      </c>
    </row>
    <row r="93" spans="2:89" s="6" customFormat="1" ht="21" customHeight="1">
      <c r="B93" s="23"/>
      <c r="C93" s="24"/>
      <c r="D93" s="187" t="s">
        <v>91</v>
      </c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24"/>
      <c r="AD93" s="24"/>
      <c r="AE93" s="24"/>
      <c r="AF93" s="24"/>
      <c r="AG93" s="185">
        <f>$AG$87*$AS$93</f>
        <v>0</v>
      </c>
      <c r="AH93" s="172"/>
      <c r="AI93" s="172"/>
      <c r="AJ93" s="172"/>
      <c r="AK93" s="172"/>
      <c r="AL93" s="172"/>
      <c r="AM93" s="172"/>
      <c r="AN93" s="186">
        <f>$AG$93+$AV$93</f>
        <v>0</v>
      </c>
      <c r="AO93" s="172"/>
      <c r="AP93" s="172"/>
      <c r="AQ93" s="25"/>
      <c r="AS93" s="89">
        <v>0</v>
      </c>
      <c r="AT93" s="90" t="s">
        <v>89</v>
      </c>
      <c r="AU93" s="90" t="s">
        <v>45</v>
      </c>
      <c r="AV93" s="91">
        <f>ROUND(IF($AU$93="nulová",0,IF(OR($AU$93="základní",$AU$93="zákl. přenesená"),$AG$93*$L$31,$AG$93*$L$32)),2)</f>
        <v>0</v>
      </c>
      <c r="BV93" s="6" t="s">
        <v>92</v>
      </c>
      <c r="BY93" s="88">
        <f>IF($AU$93="základní",$AV$93,0)</f>
        <v>0</v>
      </c>
      <c r="BZ93" s="88">
        <f>IF($AU$93="snížená",$AV$93,0)</f>
        <v>0</v>
      </c>
      <c r="CA93" s="88">
        <f>IF($AU$93="zákl. přenesená",$AV$93,0)</f>
        <v>0</v>
      </c>
      <c r="CB93" s="88">
        <f>IF($AU$93="sníž. přenesená",$AV$93,0)</f>
        <v>0</v>
      </c>
      <c r="CC93" s="88">
        <f>IF($AU$93="nulová",$AV$93,0)</f>
        <v>0</v>
      </c>
      <c r="CD93" s="88">
        <f>IF($AU$93="základní",$AG$93,0)</f>
        <v>0</v>
      </c>
      <c r="CE93" s="88">
        <f>IF($AU$93="snížená",$AG$93,0)</f>
        <v>0</v>
      </c>
      <c r="CF93" s="88">
        <f>IF($AU$93="zákl. přenesená",$AG$93,0)</f>
        <v>0</v>
      </c>
      <c r="CG93" s="88">
        <f>IF($AU$93="sníž. přenesená",$AG$93,0)</f>
        <v>0</v>
      </c>
      <c r="CH93" s="88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>
        <f>IF($D$93="Vyplň vlastní","","x")</f>
      </c>
    </row>
    <row r="94" spans="2:89" s="6" customFormat="1" ht="21" customHeight="1">
      <c r="B94" s="23"/>
      <c r="C94" s="24"/>
      <c r="D94" s="187" t="s">
        <v>91</v>
      </c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24"/>
      <c r="AD94" s="24"/>
      <c r="AE94" s="24"/>
      <c r="AF94" s="24"/>
      <c r="AG94" s="185">
        <f>$AG$87*$AS$94</f>
        <v>0</v>
      </c>
      <c r="AH94" s="172"/>
      <c r="AI94" s="172"/>
      <c r="AJ94" s="172"/>
      <c r="AK94" s="172"/>
      <c r="AL94" s="172"/>
      <c r="AM94" s="172"/>
      <c r="AN94" s="186">
        <f>$AG$94+$AV$94</f>
        <v>0</v>
      </c>
      <c r="AO94" s="172"/>
      <c r="AP94" s="172"/>
      <c r="AQ94" s="25"/>
      <c r="AS94" s="92">
        <v>0</v>
      </c>
      <c r="AT94" s="93" t="s">
        <v>89</v>
      </c>
      <c r="AU94" s="93" t="s">
        <v>45</v>
      </c>
      <c r="AV94" s="94">
        <f>ROUND(IF($AU$94="nulová",0,IF(OR($AU$94="základní",$AU$94="zákl. přenesená"),$AG$94*$L$31,$AG$94*$L$32)),2)</f>
        <v>0</v>
      </c>
      <c r="BV94" s="6" t="s">
        <v>92</v>
      </c>
      <c r="BY94" s="88">
        <f>IF($AU$94="základní",$AV$94,0)</f>
        <v>0</v>
      </c>
      <c r="BZ94" s="88">
        <f>IF($AU$94="snížená",$AV$94,0)</f>
        <v>0</v>
      </c>
      <c r="CA94" s="88">
        <f>IF($AU$94="zákl. přenesená",$AV$94,0)</f>
        <v>0</v>
      </c>
      <c r="CB94" s="88">
        <f>IF($AU$94="sníž. přenesená",$AV$94,0)</f>
        <v>0</v>
      </c>
      <c r="CC94" s="88">
        <f>IF($AU$94="nulová",$AV$94,0)</f>
        <v>0</v>
      </c>
      <c r="CD94" s="88">
        <f>IF($AU$94="základní",$AG$94,0)</f>
        <v>0</v>
      </c>
      <c r="CE94" s="88">
        <f>IF($AU$94="snížená",$AG$94,0)</f>
        <v>0</v>
      </c>
      <c r="CF94" s="88">
        <f>IF($AU$94="zákl. přenesená",$AG$94,0)</f>
        <v>0</v>
      </c>
      <c r="CG94" s="88">
        <f>IF($AU$94="sníž. přenesená",$AG$94,0)</f>
        <v>0</v>
      </c>
      <c r="CH94" s="88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>
        <f>IF($D$94="Vyplň vlastní","","x")</f>
      </c>
    </row>
    <row r="95" spans="2:43" s="6" customFormat="1" ht="12" customHeight="1"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5"/>
    </row>
    <row r="96" spans="2:43" s="6" customFormat="1" ht="30.75" customHeight="1">
      <c r="B96" s="23"/>
      <c r="C96" s="95" t="s">
        <v>93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190">
        <f>ROUND($AG$87+$AG$90,2)</f>
        <v>0</v>
      </c>
      <c r="AH96" s="191"/>
      <c r="AI96" s="191"/>
      <c r="AJ96" s="191"/>
      <c r="AK96" s="191"/>
      <c r="AL96" s="191"/>
      <c r="AM96" s="191"/>
      <c r="AN96" s="190">
        <f>$AN$87+$AN$90</f>
        <v>0</v>
      </c>
      <c r="AO96" s="191"/>
      <c r="AP96" s="191"/>
      <c r="AQ96" s="25"/>
    </row>
    <row r="97" spans="2:43" s="6" customFormat="1" ht="7.5" customHeight="1"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8"/>
    </row>
  </sheetData>
  <sheetProtection password="CC35" sheet="1" objects="1" scenarios="1" formatColumns="0" formatRows="0" sort="0" autoFilter="0"/>
  <mergeCells count="58">
    <mergeCell ref="AG96:AM96"/>
    <mergeCell ref="AN96:AP96"/>
    <mergeCell ref="AR2:BE2"/>
    <mergeCell ref="D94:AB94"/>
    <mergeCell ref="AG94:AM94"/>
    <mergeCell ref="AN94:AP94"/>
    <mergeCell ref="AG87:AM87"/>
    <mergeCell ref="AN87:AP87"/>
    <mergeCell ref="AG90:AM90"/>
    <mergeCell ref="AN90:AP90"/>
    <mergeCell ref="D92:AB92"/>
    <mergeCell ref="AG92:AM92"/>
    <mergeCell ref="AN92:AP92"/>
    <mergeCell ref="D93:AB93"/>
    <mergeCell ref="AG93:AM93"/>
    <mergeCell ref="AN93:AP93"/>
    <mergeCell ref="AN88:AP88"/>
    <mergeCell ref="AG88:AM88"/>
    <mergeCell ref="D88:H88"/>
    <mergeCell ref="J88:AF88"/>
    <mergeCell ref="AG91:AM91"/>
    <mergeCell ref="AN91:AP91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MUVARNSDORF - Rekonstrukc...'!C2" tooltip="MUVARNSDORF - Rekonstrukc...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23"/>
      <c r="B1" s="220"/>
      <c r="C1" s="220"/>
      <c r="D1" s="221" t="s">
        <v>1</v>
      </c>
      <c r="E1" s="220"/>
      <c r="F1" s="222" t="s">
        <v>566</v>
      </c>
      <c r="G1" s="222"/>
      <c r="H1" s="224" t="s">
        <v>567</v>
      </c>
      <c r="I1" s="224"/>
      <c r="J1" s="224"/>
      <c r="K1" s="224"/>
      <c r="L1" s="222" t="s">
        <v>568</v>
      </c>
      <c r="M1" s="220"/>
      <c r="N1" s="220"/>
      <c r="O1" s="221" t="s">
        <v>94</v>
      </c>
      <c r="P1" s="220"/>
      <c r="Q1" s="220"/>
      <c r="R1" s="220"/>
      <c r="S1" s="222" t="s">
        <v>569</v>
      </c>
      <c r="T1" s="222"/>
      <c r="U1" s="223"/>
      <c r="V1" s="22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1" t="s">
        <v>5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S2" s="192" t="s">
        <v>6</v>
      </c>
      <c r="T2" s="152"/>
      <c r="U2" s="152"/>
      <c r="V2" s="152"/>
      <c r="W2" s="152"/>
      <c r="X2" s="152"/>
      <c r="Y2" s="152"/>
      <c r="Z2" s="152"/>
      <c r="AA2" s="152"/>
      <c r="AB2" s="152"/>
      <c r="AC2" s="152"/>
      <c r="AT2" s="2" t="s">
        <v>82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95</v>
      </c>
    </row>
    <row r="4" spans="2:46" s="2" customFormat="1" ht="37.5" customHeight="1">
      <c r="B4" s="10"/>
      <c r="C4" s="153" t="s">
        <v>96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6" customFormat="1" ht="33.75" customHeight="1">
      <c r="B6" s="23"/>
      <c r="C6" s="24"/>
      <c r="D6" s="17" t="s">
        <v>17</v>
      </c>
      <c r="E6" s="24"/>
      <c r="F6" s="159" t="s">
        <v>18</v>
      </c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24"/>
      <c r="R6" s="25"/>
    </row>
    <row r="7" spans="2:18" s="6" customFormat="1" ht="15" customHeight="1">
      <c r="B7" s="23"/>
      <c r="C7" s="24"/>
      <c r="D7" s="18" t="s">
        <v>20</v>
      </c>
      <c r="E7" s="24"/>
      <c r="F7" s="16"/>
      <c r="G7" s="24"/>
      <c r="H7" s="24"/>
      <c r="I7" s="24"/>
      <c r="J7" s="24"/>
      <c r="K7" s="24"/>
      <c r="L7" s="24"/>
      <c r="M7" s="18" t="s">
        <v>21</v>
      </c>
      <c r="N7" s="24"/>
      <c r="O7" s="16"/>
      <c r="P7" s="24"/>
      <c r="Q7" s="24"/>
      <c r="R7" s="25"/>
    </row>
    <row r="8" spans="2:18" s="6" customFormat="1" ht="15" customHeight="1">
      <c r="B8" s="23"/>
      <c r="C8" s="24"/>
      <c r="D8" s="18" t="s">
        <v>23</v>
      </c>
      <c r="E8" s="24"/>
      <c r="F8" s="16" t="s">
        <v>24</v>
      </c>
      <c r="G8" s="24"/>
      <c r="H8" s="24"/>
      <c r="I8" s="24"/>
      <c r="J8" s="24"/>
      <c r="K8" s="24"/>
      <c r="L8" s="24"/>
      <c r="M8" s="18" t="s">
        <v>25</v>
      </c>
      <c r="N8" s="24"/>
      <c r="O8" s="193" t="str">
        <f>'Rekapitulace stavby'!$AN$8</f>
        <v>27.04.2016</v>
      </c>
      <c r="P8" s="172"/>
      <c r="Q8" s="24"/>
      <c r="R8" s="25"/>
    </row>
    <row r="9" spans="2:18" s="6" customFormat="1" ht="12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</row>
    <row r="10" spans="2:18" s="6" customFormat="1" ht="15" customHeight="1">
      <c r="B10" s="23"/>
      <c r="C10" s="24"/>
      <c r="D10" s="18" t="s">
        <v>29</v>
      </c>
      <c r="E10" s="24"/>
      <c r="F10" s="24"/>
      <c r="G10" s="24"/>
      <c r="H10" s="24"/>
      <c r="I10" s="24"/>
      <c r="J10" s="24"/>
      <c r="K10" s="24"/>
      <c r="L10" s="24"/>
      <c r="M10" s="18" t="s">
        <v>30</v>
      </c>
      <c r="N10" s="24"/>
      <c r="O10" s="158"/>
      <c r="P10" s="172"/>
      <c r="Q10" s="24"/>
      <c r="R10" s="25"/>
    </row>
    <row r="11" spans="2:18" s="6" customFormat="1" ht="18.75" customHeight="1">
      <c r="B11" s="23"/>
      <c r="C11" s="24"/>
      <c r="D11" s="24"/>
      <c r="E11" s="16" t="s">
        <v>31</v>
      </c>
      <c r="F11" s="24"/>
      <c r="G11" s="24"/>
      <c r="H11" s="24"/>
      <c r="I11" s="24"/>
      <c r="J11" s="24"/>
      <c r="K11" s="24"/>
      <c r="L11" s="24"/>
      <c r="M11" s="18" t="s">
        <v>32</v>
      </c>
      <c r="N11" s="24"/>
      <c r="O11" s="158"/>
      <c r="P11" s="172"/>
      <c r="Q11" s="24"/>
      <c r="R11" s="25"/>
    </row>
    <row r="12" spans="2:18" s="6" customFormat="1" ht="7.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5"/>
    </row>
    <row r="13" spans="2:18" s="6" customFormat="1" ht="15" customHeight="1">
      <c r="B13" s="23"/>
      <c r="C13" s="24"/>
      <c r="D13" s="18" t="s">
        <v>33</v>
      </c>
      <c r="E13" s="24"/>
      <c r="F13" s="24"/>
      <c r="G13" s="24"/>
      <c r="H13" s="24"/>
      <c r="I13" s="24"/>
      <c r="J13" s="24"/>
      <c r="K13" s="24"/>
      <c r="L13" s="24"/>
      <c r="M13" s="18" t="s">
        <v>30</v>
      </c>
      <c r="N13" s="24"/>
      <c r="O13" s="194" t="str">
        <f>IF('Rekapitulace stavby'!$AN$13="","",'Rekapitulace stavby'!$AN$13)</f>
        <v>Vyplň údaj</v>
      </c>
      <c r="P13" s="172"/>
      <c r="Q13" s="24"/>
      <c r="R13" s="25"/>
    </row>
    <row r="14" spans="2:18" s="6" customFormat="1" ht="18.75" customHeight="1">
      <c r="B14" s="23"/>
      <c r="C14" s="24"/>
      <c r="D14" s="24"/>
      <c r="E14" s="194" t="str">
        <f>IF('Rekapitulace stavby'!$E$14="","",'Rekapitulace stavby'!$E$14)</f>
        <v>Vyplň údaj</v>
      </c>
      <c r="F14" s="172"/>
      <c r="G14" s="172"/>
      <c r="H14" s="172"/>
      <c r="I14" s="172"/>
      <c r="J14" s="172"/>
      <c r="K14" s="172"/>
      <c r="L14" s="172"/>
      <c r="M14" s="18" t="s">
        <v>32</v>
      </c>
      <c r="N14" s="24"/>
      <c r="O14" s="194" t="str">
        <f>IF('Rekapitulace stavby'!$AN$14="","",'Rekapitulace stavby'!$AN$14)</f>
        <v>Vyplň údaj</v>
      </c>
      <c r="P14" s="172"/>
      <c r="Q14" s="24"/>
      <c r="R14" s="25"/>
    </row>
    <row r="15" spans="2:18" s="6" customFormat="1" ht="7.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5"/>
    </row>
    <row r="16" spans="2:18" s="6" customFormat="1" ht="15" customHeight="1">
      <c r="B16" s="23"/>
      <c r="C16" s="24"/>
      <c r="D16" s="18" t="s">
        <v>35</v>
      </c>
      <c r="E16" s="24"/>
      <c r="F16" s="24"/>
      <c r="G16" s="24"/>
      <c r="H16" s="24"/>
      <c r="I16" s="24"/>
      <c r="J16" s="24"/>
      <c r="K16" s="24"/>
      <c r="L16" s="24"/>
      <c r="M16" s="18" t="s">
        <v>30</v>
      </c>
      <c r="N16" s="24"/>
      <c r="O16" s="158">
        <f>IF('Rekapitulace stavby'!$AN$16="","",'Rekapitulace stavby'!$AN$16)</f>
      </c>
      <c r="P16" s="172"/>
      <c r="Q16" s="24"/>
      <c r="R16" s="25"/>
    </row>
    <row r="17" spans="2:18" s="6" customFormat="1" ht="18.75" customHeight="1">
      <c r="B17" s="23"/>
      <c r="C17" s="24"/>
      <c r="D17" s="24"/>
      <c r="E17" s="16" t="str">
        <f>IF('Rekapitulace stavby'!$E$17="","",'Rekapitulace stavby'!$E$17)</f>
        <v> </v>
      </c>
      <c r="F17" s="24"/>
      <c r="G17" s="24"/>
      <c r="H17" s="24"/>
      <c r="I17" s="24"/>
      <c r="J17" s="24"/>
      <c r="K17" s="24"/>
      <c r="L17" s="24"/>
      <c r="M17" s="18" t="s">
        <v>32</v>
      </c>
      <c r="N17" s="24"/>
      <c r="O17" s="158">
        <f>IF('Rekapitulace stavby'!$AN$17="","",'Rekapitulace stavby'!$AN$17)</f>
      </c>
      <c r="P17" s="172"/>
      <c r="Q17" s="24"/>
      <c r="R17" s="25"/>
    </row>
    <row r="18" spans="2:18" s="6" customFormat="1" ht="7.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</row>
    <row r="19" spans="2:18" s="6" customFormat="1" ht="15" customHeight="1">
      <c r="B19" s="23"/>
      <c r="C19" s="24"/>
      <c r="D19" s="18" t="s">
        <v>38</v>
      </c>
      <c r="E19" s="24"/>
      <c r="F19" s="24"/>
      <c r="G19" s="24"/>
      <c r="H19" s="24"/>
      <c r="I19" s="24"/>
      <c r="J19" s="24"/>
      <c r="K19" s="24"/>
      <c r="L19" s="24"/>
      <c r="M19" s="18" t="s">
        <v>30</v>
      </c>
      <c r="N19" s="24"/>
      <c r="O19" s="158"/>
      <c r="P19" s="172"/>
      <c r="Q19" s="24"/>
      <c r="R19" s="25"/>
    </row>
    <row r="20" spans="2:18" s="6" customFormat="1" ht="18.75" customHeight="1">
      <c r="B20" s="23"/>
      <c r="C20" s="24"/>
      <c r="D20" s="24"/>
      <c r="E20" s="16" t="s">
        <v>39</v>
      </c>
      <c r="F20" s="24"/>
      <c r="G20" s="24"/>
      <c r="H20" s="24"/>
      <c r="I20" s="24"/>
      <c r="J20" s="24"/>
      <c r="K20" s="24"/>
      <c r="L20" s="24"/>
      <c r="M20" s="18" t="s">
        <v>32</v>
      </c>
      <c r="N20" s="24"/>
      <c r="O20" s="158"/>
      <c r="P20" s="172"/>
      <c r="Q20" s="24"/>
      <c r="R20" s="25"/>
    </row>
    <row r="21" spans="2:18" s="6" customFormat="1" ht="7.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</row>
    <row r="22" spans="2:18" s="6" customFormat="1" ht="15" customHeight="1">
      <c r="B22" s="23"/>
      <c r="C22" s="24"/>
      <c r="D22" s="18" t="s">
        <v>40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96" customFormat="1" ht="15.75" customHeight="1">
      <c r="B23" s="97"/>
      <c r="C23" s="98"/>
      <c r="D23" s="98"/>
      <c r="E23" s="161"/>
      <c r="F23" s="195"/>
      <c r="G23" s="195"/>
      <c r="H23" s="195"/>
      <c r="I23" s="195"/>
      <c r="J23" s="195"/>
      <c r="K23" s="195"/>
      <c r="L23" s="195"/>
      <c r="M23" s="98"/>
      <c r="N23" s="98"/>
      <c r="O23" s="98"/>
      <c r="P23" s="98"/>
      <c r="Q23" s="98"/>
      <c r="R23" s="99"/>
    </row>
    <row r="24" spans="2:18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</row>
    <row r="25" spans="2:18" s="6" customFormat="1" ht="7.5" customHeight="1">
      <c r="B25" s="23"/>
      <c r="C25" s="24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24"/>
      <c r="R25" s="25"/>
    </row>
    <row r="26" spans="2:18" s="6" customFormat="1" ht="15" customHeight="1">
      <c r="B26" s="23"/>
      <c r="C26" s="24"/>
      <c r="D26" s="100" t="s">
        <v>97</v>
      </c>
      <c r="E26" s="24"/>
      <c r="F26" s="24"/>
      <c r="G26" s="24"/>
      <c r="H26" s="24"/>
      <c r="I26" s="24"/>
      <c r="J26" s="24"/>
      <c r="K26" s="24"/>
      <c r="L26" s="24"/>
      <c r="M26" s="162">
        <f>$N$87</f>
        <v>0</v>
      </c>
      <c r="N26" s="172"/>
      <c r="O26" s="172"/>
      <c r="P26" s="172"/>
      <c r="Q26" s="24"/>
      <c r="R26" s="25"/>
    </row>
    <row r="27" spans="2:18" s="6" customFormat="1" ht="15" customHeight="1">
      <c r="B27" s="23"/>
      <c r="C27" s="24"/>
      <c r="D27" s="22" t="s">
        <v>88</v>
      </c>
      <c r="E27" s="24"/>
      <c r="F27" s="24"/>
      <c r="G27" s="24"/>
      <c r="H27" s="24"/>
      <c r="I27" s="24"/>
      <c r="J27" s="24"/>
      <c r="K27" s="24"/>
      <c r="L27" s="24"/>
      <c r="M27" s="162">
        <f>$N$106</f>
        <v>0</v>
      </c>
      <c r="N27" s="172"/>
      <c r="O27" s="172"/>
      <c r="P27" s="172"/>
      <c r="Q27" s="24"/>
      <c r="R27" s="25"/>
    </row>
    <row r="28" spans="2:18" s="6" customFormat="1" ht="7.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/>
    </row>
    <row r="29" spans="2:18" s="6" customFormat="1" ht="26.25" customHeight="1">
      <c r="B29" s="23"/>
      <c r="C29" s="24"/>
      <c r="D29" s="101" t="s">
        <v>43</v>
      </c>
      <c r="E29" s="24"/>
      <c r="F29" s="24"/>
      <c r="G29" s="24"/>
      <c r="H29" s="24"/>
      <c r="I29" s="24"/>
      <c r="J29" s="24"/>
      <c r="K29" s="24"/>
      <c r="L29" s="24"/>
      <c r="M29" s="196">
        <f>ROUND($M$26+$M$27,2)</f>
        <v>0</v>
      </c>
      <c r="N29" s="172"/>
      <c r="O29" s="172"/>
      <c r="P29" s="172"/>
      <c r="Q29" s="24"/>
      <c r="R29" s="25"/>
    </row>
    <row r="30" spans="2:18" s="6" customFormat="1" ht="7.5" customHeight="1">
      <c r="B30" s="23"/>
      <c r="C30" s="24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24"/>
      <c r="R30" s="25"/>
    </row>
    <row r="31" spans="2:18" s="6" customFormat="1" ht="15" customHeight="1">
      <c r="B31" s="23"/>
      <c r="C31" s="24"/>
      <c r="D31" s="29" t="s">
        <v>44</v>
      </c>
      <c r="E31" s="29" t="s">
        <v>45</v>
      </c>
      <c r="F31" s="30">
        <v>0.21</v>
      </c>
      <c r="G31" s="102" t="s">
        <v>46</v>
      </c>
      <c r="H31" s="197">
        <f>ROUND((((SUM($BE$106:$BE$113)+SUM($BE$130:$BE$248))+SUM($BE$250:$BE$254))),2)</f>
        <v>0</v>
      </c>
      <c r="I31" s="172"/>
      <c r="J31" s="172"/>
      <c r="K31" s="24"/>
      <c r="L31" s="24"/>
      <c r="M31" s="197">
        <f>ROUND(((ROUND((SUM($BE$106:$BE$113)+SUM($BE$130:$BE$248)),2)*$F$31)+SUM($BE$250:$BE$254)*$F$31),2)</f>
        <v>0</v>
      </c>
      <c r="N31" s="172"/>
      <c r="O31" s="172"/>
      <c r="P31" s="172"/>
      <c r="Q31" s="24"/>
      <c r="R31" s="25"/>
    </row>
    <row r="32" spans="2:18" s="6" customFormat="1" ht="15" customHeight="1">
      <c r="B32" s="23"/>
      <c r="C32" s="24"/>
      <c r="D32" s="24"/>
      <c r="E32" s="29" t="s">
        <v>47</v>
      </c>
      <c r="F32" s="30">
        <v>0.15</v>
      </c>
      <c r="G32" s="102" t="s">
        <v>46</v>
      </c>
      <c r="H32" s="197">
        <f>ROUND((((SUM($BF$106:$BF$113)+SUM($BF$130:$BF$248))+SUM($BF$250:$BF$254))),2)</f>
        <v>0</v>
      </c>
      <c r="I32" s="172"/>
      <c r="J32" s="172"/>
      <c r="K32" s="24"/>
      <c r="L32" s="24"/>
      <c r="M32" s="197">
        <f>ROUND(((ROUND((SUM($BF$106:$BF$113)+SUM($BF$130:$BF$248)),2)*$F$32)+SUM($BF$250:$BF$254)*$F$32),2)</f>
        <v>0</v>
      </c>
      <c r="N32" s="172"/>
      <c r="O32" s="172"/>
      <c r="P32" s="172"/>
      <c r="Q32" s="24"/>
      <c r="R32" s="25"/>
    </row>
    <row r="33" spans="2:18" s="6" customFormat="1" ht="15" customHeight="1" hidden="1">
      <c r="B33" s="23"/>
      <c r="C33" s="24"/>
      <c r="D33" s="24"/>
      <c r="E33" s="29" t="s">
        <v>48</v>
      </c>
      <c r="F33" s="30">
        <v>0.21</v>
      </c>
      <c r="G33" s="102" t="s">
        <v>46</v>
      </c>
      <c r="H33" s="197">
        <f>ROUND((((SUM($BG$106:$BG$113)+SUM($BG$130:$BG$248))+SUM($BG$250:$BG$254))),2)</f>
        <v>0</v>
      </c>
      <c r="I33" s="172"/>
      <c r="J33" s="172"/>
      <c r="K33" s="24"/>
      <c r="L33" s="24"/>
      <c r="M33" s="197">
        <v>0</v>
      </c>
      <c r="N33" s="172"/>
      <c r="O33" s="172"/>
      <c r="P33" s="172"/>
      <c r="Q33" s="24"/>
      <c r="R33" s="25"/>
    </row>
    <row r="34" spans="2:18" s="6" customFormat="1" ht="15" customHeight="1" hidden="1">
      <c r="B34" s="23"/>
      <c r="C34" s="24"/>
      <c r="D34" s="24"/>
      <c r="E34" s="29" t="s">
        <v>49</v>
      </c>
      <c r="F34" s="30">
        <v>0.15</v>
      </c>
      <c r="G34" s="102" t="s">
        <v>46</v>
      </c>
      <c r="H34" s="197">
        <f>ROUND((((SUM($BH$106:$BH$113)+SUM($BH$130:$BH$248))+SUM($BH$250:$BH$254))),2)</f>
        <v>0</v>
      </c>
      <c r="I34" s="172"/>
      <c r="J34" s="172"/>
      <c r="K34" s="24"/>
      <c r="L34" s="24"/>
      <c r="M34" s="197">
        <v>0</v>
      </c>
      <c r="N34" s="172"/>
      <c r="O34" s="172"/>
      <c r="P34" s="172"/>
      <c r="Q34" s="24"/>
      <c r="R34" s="25"/>
    </row>
    <row r="35" spans="2:18" s="6" customFormat="1" ht="15" customHeight="1" hidden="1">
      <c r="B35" s="23"/>
      <c r="C35" s="24"/>
      <c r="D35" s="24"/>
      <c r="E35" s="29" t="s">
        <v>50</v>
      </c>
      <c r="F35" s="30">
        <v>0</v>
      </c>
      <c r="G35" s="102" t="s">
        <v>46</v>
      </c>
      <c r="H35" s="197">
        <f>ROUND((((SUM($BI$106:$BI$113)+SUM($BI$130:$BI$248))+SUM($BI$250:$BI$254))),2)</f>
        <v>0</v>
      </c>
      <c r="I35" s="172"/>
      <c r="J35" s="172"/>
      <c r="K35" s="24"/>
      <c r="L35" s="24"/>
      <c r="M35" s="197">
        <v>0</v>
      </c>
      <c r="N35" s="172"/>
      <c r="O35" s="172"/>
      <c r="P35" s="172"/>
      <c r="Q35" s="24"/>
      <c r="R35" s="25"/>
    </row>
    <row r="36" spans="2:18" s="6" customFormat="1" ht="7.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5"/>
    </row>
    <row r="37" spans="2:18" s="6" customFormat="1" ht="26.25" customHeight="1">
      <c r="B37" s="23"/>
      <c r="C37" s="33"/>
      <c r="D37" s="34" t="s">
        <v>51</v>
      </c>
      <c r="E37" s="35"/>
      <c r="F37" s="35"/>
      <c r="G37" s="103" t="s">
        <v>52</v>
      </c>
      <c r="H37" s="36" t="s">
        <v>53</v>
      </c>
      <c r="I37" s="35"/>
      <c r="J37" s="35"/>
      <c r="K37" s="35"/>
      <c r="L37" s="170">
        <f>SUM($M$29:$M$35)</f>
        <v>0</v>
      </c>
      <c r="M37" s="169"/>
      <c r="N37" s="169"/>
      <c r="O37" s="169"/>
      <c r="P37" s="171"/>
      <c r="Q37" s="33"/>
      <c r="R37" s="25"/>
    </row>
    <row r="38" spans="2:18" s="6" customFormat="1" ht="1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54</v>
      </c>
      <c r="E50" s="38"/>
      <c r="F50" s="38"/>
      <c r="G50" s="38"/>
      <c r="H50" s="39"/>
      <c r="I50" s="24"/>
      <c r="J50" s="37" t="s">
        <v>55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56</v>
      </c>
      <c r="E59" s="43"/>
      <c r="F59" s="43"/>
      <c r="G59" s="44" t="s">
        <v>57</v>
      </c>
      <c r="H59" s="45"/>
      <c r="I59" s="24"/>
      <c r="J59" s="42" t="s">
        <v>56</v>
      </c>
      <c r="K59" s="43"/>
      <c r="L59" s="43"/>
      <c r="M59" s="43"/>
      <c r="N59" s="44" t="s">
        <v>57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58</v>
      </c>
      <c r="E61" s="38"/>
      <c r="F61" s="38"/>
      <c r="G61" s="38"/>
      <c r="H61" s="39"/>
      <c r="I61" s="24"/>
      <c r="J61" s="37" t="s">
        <v>59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56</v>
      </c>
      <c r="E70" s="43"/>
      <c r="F70" s="43"/>
      <c r="G70" s="44" t="s">
        <v>57</v>
      </c>
      <c r="H70" s="45"/>
      <c r="I70" s="24"/>
      <c r="J70" s="42" t="s">
        <v>56</v>
      </c>
      <c r="K70" s="43"/>
      <c r="L70" s="43"/>
      <c r="M70" s="43"/>
      <c r="N70" s="44" t="s">
        <v>57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4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6"/>
    </row>
    <row r="76" spans="2:21" s="6" customFormat="1" ht="37.5" customHeight="1">
      <c r="B76" s="23"/>
      <c r="C76" s="153" t="s">
        <v>98</v>
      </c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7.5" customHeight="1">
      <c r="B78" s="23"/>
      <c r="C78" s="57" t="s">
        <v>17</v>
      </c>
      <c r="D78" s="24"/>
      <c r="E78" s="24"/>
      <c r="F78" s="173" t="str">
        <f>$F$6</f>
        <v>Rekonstrukce sociálního zařízení a technické místnosti v areálu Technických služeb Varnsdorf</v>
      </c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24"/>
      <c r="R78" s="25"/>
      <c r="T78" s="24"/>
      <c r="U78" s="24"/>
    </row>
    <row r="79" spans="2:21" s="6" customFormat="1" ht="7.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5"/>
      <c r="T79" s="24"/>
      <c r="U79" s="24"/>
    </row>
    <row r="80" spans="2:21" s="6" customFormat="1" ht="18.75" customHeight="1">
      <c r="B80" s="23"/>
      <c r="C80" s="18" t="s">
        <v>23</v>
      </c>
      <c r="D80" s="24"/>
      <c r="E80" s="24"/>
      <c r="F80" s="16" t="str">
        <f>$F$8</f>
        <v>Varnsdorf</v>
      </c>
      <c r="G80" s="24"/>
      <c r="H80" s="24"/>
      <c r="I80" s="24"/>
      <c r="J80" s="24"/>
      <c r="K80" s="18" t="s">
        <v>25</v>
      </c>
      <c r="L80" s="24"/>
      <c r="M80" s="198" t="str">
        <f>IF($O$8="","",$O$8)</f>
        <v>27.04.2016</v>
      </c>
      <c r="N80" s="172"/>
      <c r="O80" s="172"/>
      <c r="P80" s="172"/>
      <c r="Q80" s="24"/>
      <c r="R80" s="25"/>
      <c r="T80" s="24"/>
      <c r="U80" s="24"/>
    </row>
    <row r="81" spans="2:21" s="6" customFormat="1" ht="7.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5"/>
      <c r="T81" s="24"/>
      <c r="U81" s="24"/>
    </row>
    <row r="82" spans="2:21" s="6" customFormat="1" ht="15.75" customHeight="1">
      <c r="B82" s="23"/>
      <c r="C82" s="18" t="s">
        <v>29</v>
      </c>
      <c r="D82" s="24"/>
      <c r="E82" s="24"/>
      <c r="F82" s="16" t="str">
        <f>$E$11</f>
        <v>Město Varnsdorf, nám. E. Beneše 470,</v>
      </c>
      <c r="G82" s="24"/>
      <c r="H82" s="24"/>
      <c r="I82" s="24"/>
      <c r="J82" s="24"/>
      <c r="K82" s="18" t="s">
        <v>35</v>
      </c>
      <c r="L82" s="24"/>
      <c r="M82" s="158" t="str">
        <f>$E$17</f>
        <v> </v>
      </c>
      <c r="N82" s="172"/>
      <c r="O82" s="172"/>
      <c r="P82" s="172"/>
      <c r="Q82" s="172"/>
      <c r="R82" s="25"/>
      <c r="T82" s="24"/>
      <c r="U82" s="24"/>
    </row>
    <row r="83" spans="2:21" s="6" customFormat="1" ht="15" customHeight="1">
      <c r="B83" s="23"/>
      <c r="C83" s="18" t="s">
        <v>33</v>
      </c>
      <c r="D83" s="24"/>
      <c r="E83" s="24"/>
      <c r="F83" s="16" t="str">
        <f>IF($E$14="","",$E$14)</f>
        <v>Vyplň údaj</v>
      </c>
      <c r="G83" s="24"/>
      <c r="H83" s="24"/>
      <c r="I83" s="24"/>
      <c r="J83" s="24"/>
      <c r="K83" s="18" t="s">
        <v>38</v>
      </c>
      <c r="L83" s="24"/>
      <c r="M83" s="158" t="str">
        <f>$E$20</f>
        <v>Pavel Hruška</v>
      </c>
      <c r="N83" s="172"/>
      <c r="O83" s="172"/>
      <c r="P83" s="172"/>
      <c r="Q83" s="172"/>
      <c r="R83" s="25"/>
      <c r="T83" s="24"/>
      <c r="U83" s="24"/>
    </row>
    <row r="84" spans="2:21" s="6" customFormat="1" ht="11.25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5"/>
      <c r="T84" s="24"/>
      <c r="U84" s="24"/>
    </row>
    <row r="85" spans="2:21" s="6" customFormat="1" ht="30" customHeight="1">
      <c r="B85" s="23"/>
      <c r="C85" s="199" t="s">
        <v>99</v>
      </c>
      <c r="D85" s="191"/>
      <c r="E85" s="191"/>
      <c r="F85" s="191"/>
      <c r="G85" s="191"/>
      <c r="H85" s="33"/>
      <c r="I85" s="33"/>
      <c r="J85" s="33"/>
      <c r="K85" s="33"/>
      <c r="L85" s="33"/>
      <c r="M85" s="33"/>
      <c r="N85" s="199" t="s">
        <v>100</v>
      </c>
      <c r="O85" s="172"/>
      <c r="P85" s="172"/>
      <c r="Q85" s="172"/>
      <c r="R85" s="25"/>
      <c r="T85" s="24"/>
      <c r="U85" s="24"/>
    </row>
    <row r="86" spans="2:21" s="6" customFormat="1" ht="11.25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5"/>
      <c r="T86" s="24"/>
      <c r="U86" s="24"/>
    </row>
    <row r="87" spans="2:47" s="6" customFormat="1" ht="30" customHeight="1">
      <c r="B87" s="23"/>
      <c r="C87" s="71" t="s">
        <v>101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188">
        <f>$N$130</f>
        <v>0</v>
      </c>
      <c r="O87" s="172"/>
      <c r="P87" s="172"/>
      <c r="Q87" s="172"/>
      <c r="R87" s="25"/>
      <c r="T87" s="24"/>
      <c r="U87" s="24"/>
      <c r="AU87" s="6" t="s">
        <v>102</v>
      </c>
    </row>
    <row r="88" spans="2:21" s="107" customFormat="1" ht="25.5" customHeight="1">
      <c r="B88" s="108"/>
      <c r="C88" s="109"/>
      <c r="D88" s="109" t="s">
        <v>103</v>
      </c>
      <c r="E88" s="109"/>
      <c r="F88" s="109"/>
      <c r="G88" s="109"/>
      <c r="H88" s="109"/>
      <c r="I88" s="109"/>
      <c r="J88" s="109"/>
      <c r="K88" s="109"/>
      <c r="L88" s="109"/>
      <c r="M88" s="109"/>
      <c r="N88" s="200">
        <f>$N$131</f>
        <v>0</v>
      </c>
      <c r="O88" s="201"/>
      <c r="P88" s="201"/>
      <c r="Q88" s="201"/>
      <c r="R88" s="110"/>
      <c r="T88" s="109"/>
      <c r="U88" s="109"/>
    </row>
    <row r="89" spans="2:21" s="107" customFormat="1" ht="25.5" customHeight="1">
      <c r="B89" s="108"/>
      <c r="C89" s="109"/>
      <c r="D89" s="109" t="s">
        <v>104</v>
      </c>
      <c r="E89" s="109"/>
      <c r="F89" s="109"/>
      <c r="G89" s="109"/>
      <c r="H89" s="109"/>
      <c r="I89" s="109"/>
      <c r="J89" s="109"/>
      <c r="K89" s="109"/>
      <c r="L89" s="109"/>
      <c r="M89" s="109"/>
      <c r="N89" s="200">
        <f>$N$132</f>
        <v>0</v>
      </c>
      <c r="O89" s="201"/>
      <c r="P89" s="201"/>
      <c r="Q89" s="201"/>
      <c r="R89" s="110"/>
      <c r="T89" s="109"/>
      <c r="U89" s="109"/>
    </row>
    <row r="90" spans="2:21" s="107" customFormat="1" ht="25.5" customHeight="1">
      <c r="B90" s="108"/>
      <c r="C90" s="109"/>
      <c r="D90" s="109" t="s">
        <v>105</v>
      </c>
      <c r="E90" s="109"/>
      <c r="F90" s="109"/>
      <c r="G90" s="109"/>
      <c r="H90" s="109"/>
      <c r="I90" s="109"/>
      <c r="J90" s="109"/>
      <c r="K90" s="109"/>
      <c r="L90" s="109"/>
      <c r="M90" s="109"/>
      <c r="N90" s="200">
        <f>$N$137</f>
        <v>0</v>
      </c>
      <c r="O90" s="201"/>
      <c r="P90" s="201"/>
      <c r="Q90" s="201"/>
      <c r="R90" s="110"/>
      <c r="T90" s="109"/>
      <c r="U90" s="109"/>
    </row>
    <row r="91" spans="2:21" s="107" customFormat="1" ht="25.5" customHeight="1">
      <c r="B91" s="108"/>
      <c r="C91" s="109"/>
      <c r="D91" s="109" t="s">
        <v>106</v>
      </c>
      <c r="E91" s="109"/>
      <c r="F91" s="109"/>
      <c r="G91" s="109"/>
      <c r="H91" s="109"/>
      <c r="I91" s="109"/>
      <c r="J91" s="109"/>
      <c r="K91" s="109"/>
      <c r="L91" s="109"/>
      <c r="M91" s="109"/>
      <c r="N91" s="200">
        <f>$N$144</f>
        <v>0</v>
      </c>
      <c r="O91" s="201"/>
      <c r="P91" s="201"/>
      <c r="Q91" s="201"/>
      <c r="R91" s="110"/>
      <c r="T91" s="109"/>
      <c r="U91" s="109"/>
    </row>
    <row r="92" spans="2:21" s="107" customFormat="1" ht="25.5" customHeight="1">
      <c r="B92" s="108"/>
      <c r="C92" s="109"/>
      <c r="D92" s="109" t="s">
        <v>107</v>
      </c>
      <c r="E92" s="109"/>
      <c r="F92" s="109"/>
      <c r="G92" s="109"/>
      <c r="H92" s="109"/>
      <c r="I92" s="109"/>
      <c r="J92" s="109"/>
      <c r="K92" s="109"/>
      <c r="L92" s="109"/>
      <c r="M92" s="109"/>
      <c r="N92" s="200">
        <f>$N$156</f>
        <v>0</v>
      </c>
      <c r="O92" s="201"/>
      <c r="P92" s="201"/>
      <c r="Q92" s="201"/>
      <c r="R92" s="110"/>
      <c r="T92" s="109"/>
      <c r="U92" s="109"/>
    </row>
    <row r="93" spans="2:21" s="107" customFormat="1" ht="25.5" customHeight="1">
      <c r="B93" s="108"/>
      <c r="C93" s="109"/>
      <c r="D93" s="109" t="s">
        <v>108</v>
      </c>
      <c r="E93" s="109"/>
      <c r="F93" s="109"/>
      <c r="G93" s="109"/>
      <c r="H93" s="109"/>
      <c r="I93" s="109"/>
      <c r="J93" s="109"/>
      <c r="K93" s="109"/>
      <c r="L93" s="109"/>
      <c r="M93" s="109"/>
      <c r="N93" s="200">
        <f>$N$163</f>
        <v>0</v>
      </c>
      <c r="O93" s="201"/>
      <c r="P93" s="201"/>
      <c r="Q93" s="201"/>
      <c r="R93" s="110"/>
      <c r="T93" s="109"/>
      <c r="U93" s="109"/>
    </row>
    <row r="94" spans="2:21" s="107" customFormat="1" ht="25.5" customHeight="1">
      <c r="B94" s="108"/>
      <c r="C94" s="109"/>
      <c r="D94" s="109" t="s">
        <v>109</v>
      </c>
      <c r="E94" s="109"/>
      <c r="F94" s="109"/>
      <c r="G94" s="109"/>
      <c r="H94" s="109"/>
      <c r="I94" s="109"/>
      <c r="J94" s="109"/>
      <c r="K94" s="109"/>
      <c r="L94" s="109"/>
      <c r="M94" s="109"/>
      <c r="N94" s="200">
        <f>$N$165</f>
        <v>0</v>
      </c>
      <c r="O94" s="201"/>
      <c r="P94" s="201"/>
      <c r="Q94" s="201"/>
      <c r="R94" s="110"/>
      <c r="T94" s="109"/>
      <c r="U94" s="109"/>
    </row>
    <row r="95" spans="2:21" s="107" customFormat="1" ht="25.5" customHeight="1">
      <c r="B95" s="108"/>
      <c r="C95" s="109"/>
      <c r="D95" s="109" t="s">
        <v>110</v>
      </c>
      <c r="E95" s="109"/>
      <c r="F95" s="109"/>
      <c r="G95" s="109"/>
      <c r="H95" s="109"/>
      <c r="I95" s="109"/>
      <c r="J95" s="109"/>
      <c r="K95" s="109"/>
      <c r="L95" s="109"/>
      <c r="M95" s="109"/>
      <c r="N95" s="200">
        <f>$N$166</f>
        <v>0</v>
      </c>
      <c r="O95" s="201"/>
      <c r="P95" s="201"/>
      <c r="Q95" s="201"/>
      <c r="R95" s="110"/>
      <c r="T95" s="109"/>
      <c r="U95" s="109"/>
    </row>
    <row r="96" spans="2:21" s="107" customFormat="1" ht="25.5" customHeight="1">
      <c r="B96" s="108"/>
      <c r="C96" s="109"/>
      <c r="D96" s="109" t="s">
        <v>111</v>
      </c>
      <c r="E96" s="109"/>
      <c r="F96" s="109"/>
      <c r="G96" s="109"/>
      <c r="H96" s="109"/>
      <c r="I96" s="109"/>
      <c r="J96" s="109"/>
      <c r="K96" s="109"/>
      <c r="L96" s="109"/>
      <c r="M96" s="109"/>
      <c r="N96" s="200">
        <f>$N$178</f>
        <v>0</v>
      </c>
      <c r="O96" s="201"/>
      <c r="P96" s="201"/>
      <c r="Q96" s="201"/>
      <c r="R96" s="110"/>
      <c r="T96" s="109"/>
      <c r="U96" s="109"/>
    </row>
    <row r="97" spans="2:21" s="107" customFormat="1" ht="25.5" customHeight="1">
      <c r="B97" s="108"/>
      <c r="C97" s="109"/>
      <c r="D97" s="109" t="s">
        <v>112</v>
      </c>
      <c r="E97" s="109"/>
      <c r="F97" s="109"/>
      <c r="G97" s="109"/>
      <c r="H97" s="109"/>
      <c r="I97" s="109"/>
      <c r="J97" s="109"/>
      <c r="K97" s="109"/>
      <c r="L97" s="109"/>
      <c r="M97" s="109"/>
      <c r="N97" s="200">
        <f>$N$190</f>
        <v>0</v>
      </c>
      <c r="O97" s="201"/>
      <c r="P97" s="201"/>
      <c r="Q97" s="201"/>
      <c r="R97" s="110"/>
      <c r="T97" s="109"/>
      <c r="U97" s="109"/>
    </row>
    <row r="98" spans="2:21" s="107" customFormat="1" ht="25.5" customHeight="1">
      <c r="B98" s="108"/>
      <c r="C98" s="109"/>
      <c r="D98" s="109" t="s">
        <v>113</v>
      </c>
      <c r="E98" s="109"/>
      <c r="F98" s="109"/>
      <c r="G98" s="109"/>
      <c r="H98" s="109"/>
      <c r="I98" s="109"/>
      <c r="J98" s="109"/>
      <c r="K98" s="109"/>
      <c r="L98" s="109"/>
      <c r="M98" s="109"/>
      <c r="N98" s="200">
        <f>$N$206</f>
        <v>0</v>
      </c>
      <c r="O98" s="201"/>
      <c r="P98" s="201"/>
      <c r="Q98" s="201"/>
      <c r="R98" s="110"/>
      <c r="T98" s="109"/>
      <c r="U98" s="109"/>
    </row>
    <row r="99" spans="2:21" s="107" customFormat="1" ht="25.5" customHeight="1">
      <c r="B99" s="108"/>
      <c r="C99" s="109"/>
      <c r="D99" s="109" t="s">
        <v>114</v>
      </c>
      <c r="E99" s="109"/>
      <c r="F99" s="109"/>
      <c r="G99" s="109"/>
      <c r="H99" s="109"/>
      <c r="I99" s="109"/>
      <c r="J99" s="109"/>
      <c r="K99" s="109"/>
      <c r="L99" s="109"/>
      <c r="M99" s="109"/>
      <c r="N99" s="200">
        <f>$N$214</f>
        <v>0</v>
      </c>
      <c r="O99" s="201"/>
      <c r="P99" s="201"/>
      <c r="Q99" s="201"/>
      <c r="R99" s="110"/>
      <c r="T99" s="109"/>
      <c r="U99" s="109"/>
    </row>
    <row r="100" spans="2:21" s="107" customFormat="1" ht="25.5" customHeight="1">
      <c r="B100" s="108"/>
      <c r="C100" s="109"/>
      <c r="D100" s="109" t="s">
        <v>115</v>
      </c>
      <c r="E100" s="109"/>
      <c r="F100" s="109"/>
      <c r="G100" s="109"/>
      <c r="H100" s="109"/>
      <c r="I100" s="109"/>
      <c r="J100" s="109"/>
      <c r="K100" s="109"/>
      <c r="L100" s="109"/>
      <c r="M100" s="109"/>
      <c r="N100" s="200">
        <f>$N$223</f>
        <v>0</v>
      </c>
      <c r="O100" s="201"/>
      <c r="P100" s="201"/>
      <c r="Q100" s="201"/>
      <c r="R100" s="110"/>
      <c r="T100" s="109"/>
      <c r="U100" s="109"/>
    </row>
    <row r="101" spans="2:21" s="107" customFormat="1" ht="25.5" customHeight="1">
      <c r="B101" s="108"/>
      <c r="C101" s="109"/>
      <c r="D101" s="109" t="s">
        <v>116</v>
      </c>
      <c r="E101" s="109"/>
      <c r="F101" s="109"/>
      <c r="G101" s="109"/>
      <c r="H101" s="109"/>
      <c r="I101" s="109"/>
      <c r="J101" s="109"/>
      <c r="K101" s="109"/>
      <c r="L101" s="109"/>
      <c r="M101" s="109"/>
      <c r="N101" s="200">
        <f>$N$232</f>
        <v>0</v>
      </c>
      <c r="O101" s="201"/>
      <c r="P101" s="201"/>
      <c r="Q101" s="201"/>
      <c r="R101" s="110"/>
      <c r="T101" s="109"/>
      <c r="U101" s="109"/>
    </row>
    <row r="102" spans="2:21" s="107" customFormat="1" ht="25.5" customHeight="1">
      <c r="B102" s="108"/>
      <c r="C102" s="109"/>
      <c r="D102" s="109" t="s">
        <v>117</v>
      </c>
      <c r="E102" s="109"/>
      <c r="F102" s="109"/>
      <c r="G102" s="109"/>
      <c r="H102" s="109"/>
      <c r="I102" s="109"/>
      <c r="J102" s="109"/>
      <c r="K102" s="109"/>
      <c r="L102" s="109"/>
      <c r="M102" s="109"/>
      <c r="N102" s="200">
        <f>$N$242</f>
        <v>0</v>
      </c>
      <c r="O102" s="201"/>
      <c r="P102" s="201"/>
      <c r="Q102" s="201"/>
      <c r="R102" s="110"/>
      <c r="T102" s="109"/>
      <c r="U102" s="109"/>
    </row>
    <row r="103" spans="2:21" s="107" customFormat="1" ht="25.5" customHeight="1">
      <c r="B103" s="108"/>
      <c r="C103" s="109"/>
      <c r="D103" s="109" t="s">
        <v>118</v>
      </c>
      <c r="E103" s="109"/>
      <c r="F103" s="109"/>
      <c r="G103" s="109"/>
      <c r="H103" s="109"/>
      <c r="I103" s="109"/>
      <c r="J103" s="109"/>
      <c r="K103" s="109"/>
      <c r="L103" s="109"/>
      <c r="M103" s="109"/>
      <c r="N103" s="200">
        <f>$N$244</f>
        <v>0</v>
      </c>
      <c r="O103" s="201"/>
      <c r="P103" s="201"/>
      <c r="Q103" s="201"/>
      <c r="R103" s="110"/>
      <c r="T103" s="109"/>
      <c r="U103" s="109"/>
    </row>
    <row r="104" spans="2:21" s="107" customFormat="1" ht="22.5" customHeight="1">
      <c r="B104" s="108"/>
      <c r="C104" s="109"/>
      <c r="D104" s="109" t="s">
        <v>119</v>
      </c>
      <c r="E104" s="109"/>
      <c r="F104" s="109"/>
      <c r="G104" s="109"/>
      <c r="H104" s="109"/>
      <c r="I104" s="109"/>
      <c r="J104" s="109"/>
      <c r="K104" s="109"/>
      <c r="L104" s="109"/>
      <c r="M104" s="109"/>
      <c r="N104" s="202">
        <f>$N$249</f>
        <v>0</v>
      </c>
      <c r="O104" s="201"/>
      <c r="P104" s="201"/>
      <c r="Q104" s="201"/>
      <c r="R104" s="110"/>
      <c r="T104" s="109"/>
      <c r="U104" s="109"/>
    </row>
    <row r="105" spans="2:21" s="6" customFormat="1" ht="22.5" customHeight="1">
      <c r="B105" s="23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5"/>
      <c r="T105" s="24"/>
      <c r="U105" s="24"/>
    </row>
    <row r="106" spans="2:21" s="6" customFormat="1" ht="30" customHeight="1">
      <c r="B106" s="23"/>
      <c r="C106" s="71" t="s">
        <v>120</v>
      </c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188">
        <f>ROUND($N$107+$N$108+$N$109+$N$110+$N$111+$N$112,2)</f>
        <v>0</v>
      </c>
      <c r="O106" s="172"/>
      <c r="P106" s="172"/>
      <c r="Q106" s="172"/>
      <c r="R106" s="25"/>
      <c r="T106" s="111"/>
      <c r="U106" s="112" t="s">
        <v>44</v>
      </c>
    </row>
    <row r="107" spans="2:62" s="6" customFormat="1" ht="18.75" customHeight="1">
      <c r="B107" s="23"/>
      <c r="C107" s="24"/>
      <c r="D107" s="187" t="s">
        <v>121</v>
      </c>
      <c r="E107" s="172"/>
      <c r="F107" s="172"/>
      <c r="G107" s="172"/>
      <c r="H107" s="172"/>
      <c r="I107" s="24"/>
      <c r="J107" s="24"/>
      <c r="K107" s="24"/>
      <c r="L107" s="24"/>
      <c r="M107" s="24"/>
      <c r="N107" s="185">
        <f>ROUND($N$87*$T$107,2)</f>
        <v>0</v>
      </c>
      <c r="O107" s="172"/>
      <c r="P107" s="172"/>
      <c r="Q107" s="172"/>
      <c r="R107" s="25"/>
      <c r="T107" s="113"/>
      <c r="U107" s="114" t="s">
        <v>45</v>
      </c>
      <c r="AY107" s="6" t="s">
        <v>122</v>
      </c>
      <c r="BE107" s="88">
        <f>IF($U$107="základní",$N$107,0)</f>
        <v>0</v>
      </c>
      <c r="BF107" s="88">
        <f>IF($U$107="snížená",$N$107,0)</f>
        <v>0</v>
      </c>
      <c r="BG107" s="88">
        <f>IF($U$107="zákl. přenesená",$N$107,0)</f>
        <v>0</v>
      </c>
      <c r="BH107" s="88">
        <f>IF($U$107="sníž. přenesená",$N$107,0)</f>
        <v>0</v>
      </c>
      <c r="BI107" s="88">
        <f>IF($U$107="nulová",$N$107,0)</f>
        <v>0</v>
      </c>
      <c r="BJ107" s="6" t="s">
        <v>22</v>
      </c>
    </row>
    <row r="108" spans="2:62" s="6" customFormat="1" ht="18.75" customHeight="1">
      <c r="B108" s="23"/>
      <c r="C108" s="24"/>
      <c r="D108" s="187" t="s">
        <v>123</v>
      </c>
      <c r="E108" s="172"/>
      <c r="F108" s="172"/>
      <c r="G108" s="172"/>
      <c r="H108" s="172"/>
      <c r="I108" s="24"/>
      <c r="J108" s="24"/>
      <c r="K108" s="24"/>
      <c r="L108" s="24"/>
      <c r="M108" s="24"/>
      <c r="N108" s="185">
        <f>ROUND($N$87*$T$108,2)</f>
        <v>0</v>
      </c>
      <c r="O108" s="172"/>
      <c r="P108" s="172"/>
      <c r="Q108" s="172"/>
      <c r="R108" s="25"/>
      <c r="T108" s="113"/>
      <c r="U108" s="114" t="s">
        <v>45</v>
      </c>
      <c r="AY108" s="6" t="s">
        <v>122</v>
      </c>
      <c r="BE108" s="88">
        <f>IF($U$108="základní",$N$108,0)</f>
        <v>0</v>
      </c>
      <c r="BF108" s="88">
        <f>IF($U$108="snížená",$N$108,0)</f>
        <v>0</v>
      </c>
      <c r="BG108" s="88">
        <f>IF($U$108="zákl. přenesená",$N$108,0)</f>
        <v>0</v>
      </c>
      <c r="BH108" s="88">
        <f>IF($U$108="sníž. přenesená",$N$108,0)</f>
        <v>0</v>
      </c>
      <c r="BI108" s="88">
        <f>IF($U$108="nulová",$N$108,0)</f>
        <v>0</v>
      </c>
      <c r="BJ108" s="6" t="s">
        <v>22</v>
      </c>
    </row>
    <row r="109" spans="2:62" s="6" customFormat="1" ht="18.75" customHeight="1">
      <c r="B109" s="23"/>
      <c r="C109" s="24"/>
      <c r="D109" s="187" t="s">
        <v>124</v>
      </c>
      <c r="E109" s="172"/>
      <c r="F109" s="172"/>
      <c r="G109" s="172"/>
      <c r="H109" s="172"/>
      <c r="I109" s="24"/>
      <c r="J109" s="24"/>
      <c r="K109" s="24"/>
      <c r="L109" s="24"/>
      <c r="M109" s="24"/>
      <c r="N109" s="185">
        <f>ROUND($N$87*$T$109,2)</f>
        <v>0</v>
      </c>
      <c r="O109" s="172"/>
      <c r="P109" s="172"/>
      <c r="Q109" s="172"/>
      <c r="R109" s="25"/>
      <c r="T109" s="113"/>
      <c r="U109" s="114" t="s">
        <v>45</v>
      </c>
      <c r="AY109" s="6" t="s">
        <v>122</v>
      </c>
      <c r="BE109" s="88">
        <f>IF($U$109="základní",$N$109,0)</f>
        <v>0</v>
      </c>
      <c r="BF109" s="88">
        <f>IF($U$109="snížená",$N$109,0)</f>
        <v>0</v>
      </c>
      <c r="BG109" s="88">
        <f>IF($U$109="zákl. přenesená",$N$109,0)</f>
        <v>0</v>
      </c>
      <c r="BH109" s="88">
        <f>IF($U$109="sníž. přenesená",$N$109,0)</f>
        <v>0</v>
      </c>
      <c r="BI109" s="88">
        <f>IF($U$109="nulová",$N$109,0)</f>
        <v>0</v>
      </c>
      <c r="BJ109" s="6" t="s">
        <v>22</v>
      </c>
    </row>
    <row r="110" spans="2:62" s="6" customFormat="1" ht="18.75" customHeight="1">
      <c r="B110" s="23"/>
      <c r="C110" s="24"/>
      <c r="D110" s="187" t="s">
        <v>125</v>
      </c>
      <c r="E110" s="172"/>
      <c r="F110" s="172"/>
      <c r="G110" s="172"/>
      <c r="H110" s="172"/>
      <c r="I110" s="24"/>
      <c r="J110" s="24"/>
      <c r="K110" s="24"/>
      <c r="L110" s="24"/>
      <c r="M110" s="24"/>
      <c r="N110" s="185">
        <f>ROUND($N$87*$T$110,2)</f>
        <v>0</v>
      </c>
      <c r="O110" s="172"/>
      <c r="P110" s="172"/>
      <c r="Q110" s="172"/>
      <c r="R110" s="25"/>
      <c r="T110" s="113"/>
      <c r="U110" s="114" t="s">
        <v>45</v>
      </c>
      <c r="AY110" s="6" t="s">
        <v>122</v>
      </c>
      <c r="BE110" s="88">
        <f>IF($U$110="základní",$N$110,0)</f>
        <v>0</v>
      </c>
      <c r="BF110" s="88">
        <f>IF($U$110="snížená",$N$110,0)</f>
        <v>0</v>
      </c>
      <c r="BG110" s="88">
        <f>IF($U$110="zákl. přenesená",$N$110,0)</f>
        <v>0</v>
      </c>
      <c r="BH110" s="88">
        <f>IF($U$110="sníž. přenesená",$N$110,0)</f>
        <v>0</v>
      </c>
      <c r="BI110" s="88">
        <f>IF($U$110="nulová",$N$110,0)</f>
        <v>0</v>
      </c>
      <c r="BJ110" s="6" t="s">
        <v>22</v>
      </c>
    </row>
    <row r="111" spans="2:62" s="6" customFormat="1" ht="18.75" customHeight="1">
      <c r="B111" s="23"/>
      <c r="C111" s="24"/>
      <c r="D111" s="187" t="s">
        <v>126</v>
      </c>
      <c r="E111" s="172"/>
      <c r="F111" s="172"/>
      <c r="G111" s="172"/>
      <c r="H111" s="172"/>
      <c r="I111" s="24"/>
      <c r="J111" s="24"/>
      <c r="K111" s="24"/>
      <c r="L111" s="24"/>
      <c r="M111" s="24"/>
      <c r="N111" s="185">
        <f>ROUND($N$87*$T$111,2)</f>
        <v>0</v>
      </c>
      <c r="O111" s="172"/>
      <c r="P111" s="172"/>
      <c r="Q111" s="172"/>
      <c r="R111" s="25"/>
      <c r="T111" s="113"/>
      <c r="U111" s="114" t="s">
        <v>45</v>
      </c>
      <c r="AY111" s="6" t="s">
        <v>122</v>
      </c>
      <c r="BE111" s="88">
        <f>IF($U$111="základní",$N$111,0)</f>
        <v>0</v>
      </c>
      <c r="BF111" s="88">
        <f>IF($U$111="snížená",$N$111,0)</f>
        <v>0</v>
      </c>
      <c r="BG111" s="88">
        <f>IF($U$111="zákl. přenesená",$N$111,0)</f>
        <v>0</v>
      </c>
      <c r="BH111" s="88">
        <f>IF($U$111="sníž. přenesená",$N$111,0)</f>
        <v>0</v>
      </c>
      <c r="BI111" s="88">
        <f>IF($U$111="nulová",$N$111,0)</f>
        <v>0</v>
      </c>
      <c r="BJ111" s="6" t="s">
        <v>22</v>
      </c>
    </row>
    <row r="112" spans="2:62" s="6" customFormat="1" ht="18.75" customHeight="1">
      <c r="B112" s="23"/>
      <c r="C112" s="24"/>
      <c r="D112" s="84" t="s">
        <v>127</v>
      </c>
      <c r="E112" s="24"/>
      <c r="F112" s="24"/>
      <c r="G112" s="24"/>
      <c r="H112" s="24"/>
      <c r="I112" s="24"/>
      <c r="J112" s="24"/>
      <c r="K112" s="24"/>
      <c r="L112" s="24"/>
      <c r="M112" s="24"/>
      <c r="N112" s="185">
        <f>ROUND($N$87*$T$112,2)</f>
        <v>0</v>
      </c>
      <c r="O112" s="172"/>
      <c r="P112" s="172"/>
      <c r="Q112" s="172"/>
      <c r="R112" s="25"/>
      <c r="T112" s="115"/>
      <c r="U112" s="116" t="s">
        <v>45</v>
      </c>
      <c r="AY112" s="6" t="s">
        <v>128</v>
      </c>
      <c r="BE112" s="88">
        <f>IF($U$112="základní",$N$112,0)</f>
        <v>0</v>
      </c>
      <c r="BF112" s="88">
        <f>IF($U$112="snížená",$N$112,0)</f>
        <v>0</v>
      </c>
      <c r="BG112" s="88">
        <f>IF($U$112="zákl. přenesená",$N$112,0)</f>
        <v>0</v>
      </c>
      <c r="BH112" s="88">
        <f>IF($U$112="sníž. přenesená",$N$112,0)</f>
        <v>0</v>
      </c>
      <c r="BI112" s="88">
        <f>IF($U$112="nulová",$N$112,0)</f>
        <v>0</v>
      </c>
      <c r="BJ112" s="6" t="s">
        <v>22</v>
      </c>
    </row>
    <row r="113" spans="2:21" s="6" customFormat="1" ht="14.25" customHeight="1">
      <c r="B113" s="23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5"/>
      <c r="T113" s="24"/>
      <c r="U113" s="24"/>
    </row>
    <row r="114" spans="2:21" s="6" customFormat="1" ht="30" customHeight="1">
      <c r="B114" s="23"/>
      <c r="C114" s="95" t="s">
        <v>93</v>
      </c>
      <c r="D114" s="33"/>
      <c r="E114" s="33"/>
      <c r="F114" s="33"/>
      <c r="G114" s="33"/>
      <c r="H114" s="33"/>
      <c r="I114" s="33"/>
      <c r="J114" s="33"/>
      <c r="K114" s="33"/>
      <c r="L114" s="190">
        <f>ROUND(SUM($N$87+$N$106),2)</f>
        <v>0</v>
      </c>
      <c r="M114" s="191"/>
      <c r="N114" s="191"/>
      <c r="O114" s="191"/>
      <c r="P114" s="191"/>
      <c r="Q114" s="191"/>
      <c r="R114" s="25"/>
      <c r="T114" s="24"/>
      <c r="U114" s="24"/>
    </row>
    <row r="115" spans="2:21" s="6" customFormat="1" ht="7.5" customHeight="1"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8"/>
      <c r="T115" s="24"/>
      <c r="U115" s="24"/>
    </row>
    <row r="119" spans="2:18" s="6" customFormat="1" ht="7.5" customHeight="1"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1"/>
    </row>
    <row r="120" spans="2:18" s="6" customFormat="1" ht="37.5" customHeight="1">
      <c r="B120" s="23"/>
      <c r="C120" s="153" t="s">
        <v>129</v>
      </c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25"/>
    </row>
    <row r="121" spans="2:18" s="6" customFormat="1" ht="7.5" customHeight="1">
      <c r="B121" s="23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5"/>
    </row>
    <row r="122" spans="2:18" s="6" customFormat="1" ht="37.5" customHeight="1">
      <c r="B122" s="23"/>
      <c r="C122" s="57" t="s">
        <v>17</v>
      </c>
      <c r="D122" s="24"/>
      <c r="E122" s="24"/>
      <c r="F122" s="173" t="str">
        <f>$F$6</f>
        <v>Rekonstrukce sociálního zařízení a technické místnosti v areálu Technických služeb Varnsdorf</v>
      </c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24"/>
      <c r="R122" s="25"/>
    </row>
    <row r="123" spans="2:18" s="6" customFormat="1" ht="7.5" customHeight="1">
      <c r="B123" s="23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5"/>
    </row>
    <row r="124" spans="2:18" s="6" customFormat="1" ht="18.75" customHeight="1">
      <c r="B124" s="23"/>
      <c r="C124" s="18" t="s">
        <v>23</v>
      </c>
      <c r="D124" s="24"/>
      <c r="E124" s="24"/>
      <c r="F124" s="16" t="str">
        <f>$F$8</f>
        <v>Varnsdorf</v>
      </c>
      <c r="G124" s="24"/>
      <c r="H124" s="24"/>
      <c r="I124" s="24"/>
      <c r="J124" s="24"/>
      <c r="K124" s="18" t="s">
        <v>25</v>
      </c>
      <c r="L124" s="24"/>
      <c r="M124" s="198" t="str">
        <f>IF($O$8="","",$O$8)</f>
        <v>27.04.2016</v>
      </c>
      <c r="N124" s="172"/>
      <c r="O124" s="172"/>
      <c r="P124" s="172"/>
      <c r="Q124" s="24"/>
      <c r="R124" s="25"/>
    </row>
    <row r="125" spans="2:18" s="6" customFormat="1" ht="7.5" customHeight="1">
      <c r="B125" s="23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5"/>
    </row>
    <row r="126" spans="2:18" s="6" customFormat="1" ht="15.75" customHeight="1">
      <c r="B126" s="23"/>
      <c r="C126" s="18" t="s">
        <v>29</v>
      </c>
      <c r="D126" s="24"/>
      <c r="E126" s="24"/>
      <c r="F126" s="16" t="str">
        <f>$E$11</f>
        <v>Město Varnsdorf, nám. E. Beneše 470,</v>
      </c>
      <c r="G126" s="24"/>
      <c r="H126" s="24"/>
      <c r="I126" s="24"/>
      <c r="J126" s="24"/>
      <c r="K126" s="18" t="s">
        <v>35</v>
      </c>
      <c r="L126" s="24"/>
      <c r="M126" s="158" t="str">
        <f>$E$17</f>
        <v> </v>
      </c>
      <c r="N126" s="172"/>
      <c r="O126" s="172"/>
      <c r="P126" s="172"/>
      <c r="Q126" s="172"/>
      <c r="R126" s="25"/>
    </row>
    <row r="127" spans="2:18" s="6" customFormat="1" ht="15" customHeight="1">
      <c r="B127" s="23"/>
      <c r="C127" s="18" t="s">
        <v>33</v>
      </c>
      <c r="D127" s="24"/>
      <c r="E127" s="24"/>
      <c r="F127" s="16" t="str">
        <f>IF($E$14="","",$E$14)</f>
        <v>Vyplň údaj</v>
      </c>
      <c r="G127" s="24"/>
      <c r="H127" s="24"/>
      <c r="I127" s="24"/>
      <c r="J127" s="24"/>
      <c r="K127" s="18" t="s">
        <v>38</v>
      </c>
      <c r="L127" s="24"/>
      <c r="M127" s="158" t="str">
        <f>$E$20</f>
        <v>Pavel Hruška</v>
      </c>
      <c r="N127" s="172"/>
      <c r="O127" s="172"/>
      <c r="P127" s="172"/>
      <c r="Q127" s="172"/>
      <c r="R127" s="25"/>
    </row>
    <row r="128" spans="2:18" s="6" customFormat="1" ht="11.25" customHeight="1">
      <c r="B128" s="23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5"/>
    </row>
    <row r="129" spans="2:27" s="117" customFormat="1" ht="30" customHeight="1">
      <c r="B129" s="118"/>
      <c r="C129" s="119" t="s">
        <v>130</v>
      </c>
      <c r="D129" s="120" t="s">
        <v>131</v>
      </c>
      <c r="E129" s="120" t="s">
        <v>62</v>
      </c>
      <c r="F129" s="203" t="s">
        <v>132</v>
      </c>
      <c r="G129" s="204"/>
      <c r="H129" s="204"/>
      <c r="I129" s="204"/>
      <c r="J129" s="120" t="s">
        <v>133</v>
      </c>
      <c r="K129" s="120" t="s">
        <v>134</v>
      </c>
      <c r="L129" s="203" t="s">
        <v>135</v>
      </c>
      <c r="M129" s="204"/>
      <c r="N129" s="203" t="s">
        <v>136</v>
      </c>
      <c r="O129" s="204"/>
      <c r="P129" s="204"/>
      <c r="Q129" s="205"/>
      <c r="R129" s="121"/>
      <c r="T129" s="66" t="s">
        <v>137</v>
      </c>
      <c r="U129" s="67" t="s">
        <v>44</v>
      </c>
      <c r="V129" s="67" t="s">
        <v>138</v>
      </c>
      <c r="W129" s="67" t="s">
        <v>139</v>
      </c>
      <c r="X129" s="67" t="s">
        <v>140</v>
      </c>
      <c r="Y129" s="67" t="s">
        <v>141</v>
      </c>
      <c r="Z129" s="67" t="s">
        <v>142</v>
      </c>
      <c r="AA129" s="68" t="s">
        <v>143</v>
      </c>
    </row>
    <row r="130" spans="2:63" s="6" customFormat="1" ht="30" customHeight="1">
      <c r="B130" s="23"/>
      <c r="C130" s="71" t="s">
        <v>97</v>
      </c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16">
        <f>$BK$130</f>
        <v>0</v>
      </c>
      <c r="O130" s="172"/>
      <c r="P130" s="172"/>
      <c r="Q130" s="172"/>
      <c r="R130" s="25"/>
      <c r="T130" s="70"/>
      <c r="U130" s="38"/>
      <c r="V130" s="38"/>
      <c r="W130" s="122">
        <f>$W$131+$W$132+$W$137+$W$144+$W$156+$W$163+$W$165+$W$166+$W$178+$W$190+$W$206+$W$214+$W$223+$W$232+$W$242+$W$244+$W$249</f>
        <v>0</v>
      </c>
      <c r="X130" s="38"/>
      <c r="Y130" s="122">
        <f>$Y$131+$Y$132+$Y$137+$Y$144+$Y$156+$Y$163+$Y$165+$Y$166+$Y$178+$Y$190+$Y$206+$Y$214+$Y$223+$Y$232+$Y$242+$Y$244+$Y$249</f>
        <v>4.12651225</v>
      </c>
      <c r="Z130" s="38"/>
      <c r="AA130" s="123">
        <f>$AA$131+$AA$132+$AA$137+$AA$144+$AA$156+$AA$163+$AA$165+$AA$166+$AA$178+$AA$190+$AA$206+$AA$214+$AA$223+$AA$232+$AA$242+$AA$244+$AA$249</f>
        <v>5.224586400000001</v>
      </c>
      <c r="AT130" s="6" t="s">
        <v>79</v>
      </c>
      <c r="AU130" s="6" t="s">
        <v>102</v>
      </c>
      <c r="BK130" s="124">
        <f>$BK$131+$BK$132+$BK$137+$BK$144+$BK$156+$BK$163+$BK$165+$BK$166+$BK$178+$BK$190+$BK$206+$BK$214+$BK$223+$BK$232+$BK$242+$BK$244+$BK$249</f>
        <v>0</v>
      </c>
    </row>
    <row r="131" spans="2:63" s="125" customFormat="1" ht="37.5" customHeight="1">
      <c r="B131" s="126"/>
      <c r="C131" s="127"/>
      <c r="D131" s="128" t="s">
        <v>103</v>
      </c>
      <c r="E131" s="128"/>
      <c r="F131" s="128"/>
      <c r="G131" s="128"/>
      <c r="H131" s="128"/>
      <c r="I131" s="128"/>
      <c r="J131" s="128"/>
      <c r="K131" s="128"/>
      <c r="L131" s="128"/>
      <c r="M131" s="128"/>
      <c r="N131" s="202">
        <f>$BK$131</f>
        <v>0</v>
      </c>
      <c r="O131" s="217"/>
      <c r="P131" s="217"/>
      <c r="Q131" s="217"/>
      <c r="R131" s="129"/>
      <c r="T131" s="130"/>
      <c r="U131" s="127"/>
      <c r="V131" s="127"/>
      <c r="W131" s="131">
        <v>0</v>
      </c>
      <c r="X131" s="127"/>
      <c r="Y131" s="131">
        <v>0</v>
      </c>
      <c r="Z131" s="127"/>
      <c r="AA131" s="132">
        <v>0</v>
      </c>
      <c r="AR131" s="133" t="s">
        <v>22</v>
      </c>
      <c r="AT131" s="133" t="s">
        <v>79</v>
      </c>
      <c r="AU131" s="133" t="s">
        <v>80</v>
      </c>
      <c r="AY131" s="133" t="s">
        <v>144</v>
      </c>
      <c r="BK131" s="134">
        <v>0</v>
      </c>
    </row>
    <row r="132" spans="2:63" s="125" customFormat="1" ht="25.5" customHeight="1">
      <c r="B132" s="126"/>
      <c r="C132" s="127"/>
      <c r="D132" s="128" t="s">
        <v>104</v>
      </c>
      <c r="E132" s="128"/>
      <c r="F132" s="128"/>
      <c r="G132" s="128"/>
      <c r="H132" s="128"/>
      <c r="I132" s="128"/>
      <c r="J132" s="128"/>
      <c r="K132" s="128"/>
      <c r="L132" s="128"/>
      <c r="M132" s="128"/>
      <c r="N132" s="202">
        <f>$BK$132</f>
        <v>0</v>
      </c>
      <c r="O132" s="217"/>
      <c r="P132" s="217"/>
      <c r="Q132" s="217"/>
      <c r="R132" s="129"/>
      <c r="T132" s="130"/>
      <c r="U132" s="127"/>
      <c r="V132" s="127"/>
      <c r="W132" s="131">
        <f>SUM($W$133:$W$136)</f>
        <v>0</v>
      </c>
      <c r="X132" s="127"/>
      <c r="Y132" s="131">
        <f>SUM($Y$133:$Y$136)</f>
        <v>0.79969</v>
      </c>
      <c r="Z132" s="127"/>
      <c r="AA132" s="132">
        <f>SUM($AA$133:$AA$136)</f>
        <v>0</v>
      </c>
      <c r="AR132" s="133" t="s">
        <v>22</v>
      </c>
      <c r="AT132" s="133" t="s">
        <v>79</v>
      </c>
      <c r="AU132" s="133" t="s">
        <v>80</v>
      </c>
      <c r="AY132" s="133" t="s">
        <v>144</v>
      </c>
      <c r="BK132" s="134">
        <f>SUM($BK$133:$BK$136)</f>
        <v>0</v>
      </c>
    </row>
    <row r="133" spans="2:65" s="6" customFormat="1" ht="27" customHeight="1">
      <c r="B133" s="23"/>
      <c r="C133" s="135" t="s">
        <v>145</v>
      </c>
      <c r="D133" s="135" t="s">
        <v>146</v>
      </c>
      <c r="E133" s="136" t="s">
        <v>147</v>
      </c>
      <c r="F133" s="206" t="s">
        <v>148</v>
      </c>
      <c r="G133" s="207"/>
      <c r="H133" s="207"/>
      <c r="I133" s="207"/>
      <c r="J133" s="137" t="s">
        <v>149</v>
      </c>
      <c r="K133" s="138">
        <v>0.19</v>
      </c>
      <c r="L133" s="208">
        <v>0</v>
      </c>
      <c r="M133" s="207"/>
      <c r="N133" s="209">
        <f>ROUND($L$133*$K$133,2)</f>
        <v>0</v>
      </c>
      <c r="O133" s="207"/>
      <c r="P133" s="207"/>
      <c r="Q133" s="207"/>
      <c r="R133" s="25"/>
      <c r="T133" s="139"/>
      <c r="U133" s="31" t="s">
        <v>45</v>
      </c>
      <c r="V133" s="24"/>
      <c r="W133" s="140">
        <f>$V$133*$K$133</f>
        <v>0</v>
      </c>
      <c r="X133" s="140">
        <v>1.8775</v>
      </c>
      <c r="Y133" s="140">
        <f>$X$133*$K$133</f>
        <v>0.356725</v>
      </c>
      <c r="Z133" s="140">
        <v>0</v>
      </c>
      <c r="AA133" s="141">
        <f>$Z$133*$K$133</f>
        <v>0</v>
      </c>
      <c r="AR133" s="6" t="s">
        <v>150</v>
      </c>
      <c r="AT133" s="6" t="s">
        <v>146</v>
      </c>
      <c r="AU133" s="6" t="s">
        <v>22</v>
      </c>
      <c r="AY133" s="6" t="s">
        <v>144</v>
      </c>
      <c r="BE133" s="88">
        <f>IF($U$133="základní",$N$133,0)</f>
        <v>0</v>
      </c>
      <c r="BF133" s="88">
        <f>IF($U$133="snížená",$N$133,0)</f>
        <v>0</v>
      </c>
      <c r="BG133" s="88">
        <f>IF($U$133="zákl. přenesená",$N$133,0)</f>
        <v>0</v>
      </c>
      <c r="BH133" s="88">
        <f>IF($U$133="sníž. přenesená",$N$133,0)</f>
        <v>0</v>
      </c>
      <c r="BI133" s="88">
        <f>IF($U$133="nulová",$N$133,0)</f>
        <v>0</v>
      </c>
      <c r="BJ133" s="6" t="s">
        <v>22</v>
      </c>
      <c r="BK133" s="88">
        <f>ROUND($L$133*$K$133,2)</f>
        <v>0</v>
      </c>
      <c r="BL133" s="6" t="s">
        <v>150</v>
      </c>
      <c r="BM133" s="6" t="s">
        <v>151</v>
      </c>
    </row>
    <row r="134" spans="2:65" s="6" customFormat="1" ht="27" customHeight="1">
      <c r="B134" s="23"/>
      <c r="C134" s="135" t="s">
        <v>152</v>
      </c>
      <c r="D134" s="135" t="s">
        <v>146</v>
      </c>
      <c r="E134" s="136" t="s">
        <v>153</v>
      </c>
      <c r="F134" s="206" t="s">
        <v>154</v>
      </c>
      <c r="G134" s="207"/>
      <c r="H134" s="207"/>
      <c r="I134" s="207"/>
      <c r="J134" s="137" t="s">
        <v>155</v>
      </c>
      <c r="K134" s="138">
        <v>1.44</v>
      </c>
      <c r="L134" s="208">
        <v>0</v>
      </c>
      <c r="M134" s="207"/>
      <c r="N134" s="209">
        <f>ROUND($L$134*$K$134,2)</f>
        <v>0</v>
      </c>
      <c r="O134" s="207"/>
      <c r="P134" s="207"/>
      <c r="Q134" s="207"/>
      <c r="R134" s="25"/>
      <c r="T134" s="139"/>
      <c r="U134" s="31" t="s">
        <v>45</v>
      </c>
      <c r="V134" s="24"/>
      <c r="W134" s="140">
        <f>$V$134*$K$134</f>
        <v>0</v>
      </c>
      <c r="X134" s="140">
        <v>0.06842</v>
      </c>
      <c r="Y134" s="140">
        <f>$X$134*$K$134</f>
        <v>0.09852479999999998</v>
      </c>
      <c r="Z134" s="140">
        <v>0</v>
      </c>
      <c r="AA134" s="141">
        <f>$Z$134*$K$134</f>
        <v>0</v>
      </c>
      <c r="AR134" s="6" t="s">
        <v>150</v>
      </c>
      <c r="AT134" s="6" t="s">
        <v>146</v>
      </c>
      <c r="AU134" s="6" t="s">
        <v>22</v>
      </c>
      <c r="AY134" s="6" t="s">
        <v>144</v>
      </c>
      <c r="BE134" s="88">
        <f>IF($U$134="základní",$N$134,0)</f>
        <v>0</v>
      </c>
      <c r="BF134" s="88">
        <f>IF($U$134="snížená",$N$134,0)</f>
        <v>0</v>
      </c>
      <c r="BG134" s="88">
        <f>IF($U$134="zákl. přenesená",$N$134,0)</f>
        <v>0</v>
      </c>
      <c r="BH134" s="88">
        <f>IF($U$134="sníž. přenesená",$N$134,0)</f>
        <v>0</v>
      </c>
      <c r="BI134" s="88">
        <f>IF($U$134="nulová",$N$134,0)</f>
        <v>0</v>
      </c>
      <c r="BJ134" s="6" t="s">
        <v>22</v>
      </c>
      <c r="BK134" s="88">
        <f>ROUND($L$134*$K$134,2)</f>
        <v>0</v>
      </c>
      <c r="BL134" s="6" t="s">
        <v>150</v>
      </c>
      <c r="BM134" s="6" t="s">
        <v>156</v>
      </c>
    </row>
    <row r="135" spans="2:65" s="6" customFormat="1" ht="39" customHeight="1">
      <c r="B135" s="23"/>
      <c r="C135" s="135" t="s">
        <v>157</v>
      </c>
      <c r="D135" s="135" t="s">
        <v>146</v>
      </c>
      <c r="E135" s="136" t="s">
        <v>158</v>
      </c>
      <c r="F135" s="206" t="s">
        <v>159</v>
      </c>
      <c r="G135" s="207"/>
      <c r="H135" s="207"/>
      <c r="I135" s="207"/>
      <c r="J135" s="137" t="s">
        <v>155</v>
      </c>
      <c r="K135" s="138">
        <v>2.81</v>
      </c>
      <c r="L135" s="208">
        <v>0</v>
      </c>
      <c r="M135" s="207"/>
      <c r="N135" s="209">
        <f>ROUND($L$135*$K$135,2)</f>
        <v>0</v>
      </c>
      <c r="O135" s="207"/>
      <c r="P135" s="207"/>
      <c r="Q135" s="207"/>
      <c r="R135" s="25"/>
      <c r="T135" s="139"/>
      <c r="U135" s="31" t="s">
        <v>45</v>
      </c>
      <c r="V135" s="24"/>
      <c r="W135" s="140">
        <f>$V$135*$K$135</f>
        <v>0</v>
      </c>
      <c r="X135" s="140">
        <v>0.10842</v>
      </c>
      <c r="Y135" s="140">
        <f>$X$135*$K$135</f>
        <v>0.3046602</v>
      </c>
      <c r="Z135" s="140">
        <v>0</v>
      </c>
      <c r="AA135" s="141">
        <f>$Z$135*$K$135</f>
        <v>0</v>
      </c>
      <c r="AR135" s="6" t="s">
        <v>150</v>
      </c>
      <c r="AT135" s="6" t="s">
        <v>146</v>
      </c>
      <c r="AU135" s="6" t="s">
        <v>22</v>
      </c>
      <c r="AY135" s="6" t="s">
        <v>144</v>
      </c>
      <c r="BE135" s="88">
        <f>IF($U$135="základní",$N$135,0)</f>
        <v>0</v>
      </c>
      <c r="BF135" s="88">
        <f>IF($U$135="snížená",$N$135,0)</f>
        <v>0</v>
      </c>
      <c r="BG135" s="88">
        <f>IF($U$135="zákl. přenesená",$N$135,0)</f>
        <v>0</v>
      </c>
      <c r="BH135" s="88">
        <f>IF($U$135="sníž. přenesená",$N$135,0)</f>
        <v>0</v>
      </c>
      <c r="BI135" s="88">
        <f>IF($U$135="nulová",$N$135,0)</f>
        <v>0</v>
      </c>
      <c r="BJ135" s="6" t="s">
        <v>22</v>
      </c>
      <c r="BK135" s="88">
        <f>ROUND($L$135*$K$135,2)</f>
        <v>0</v>
      </c>
      <c r="BL135" s="6" t="s">
        <v>150</v>
      </c>
      <c r="BM135" s="6" t="s">
        <v>160</v>
      </c>
    </row>
    <row r="136" spans="2:65" s="6" customFormat="1" ht="27" customHeight="1">
      <c r="B136" s="23"/>
      <c r="C136" s="135" t="s">
        <v>161</v>
      </c>
      <c r="D136" s="135" t="s">
        <v>146</v>
      </c>
      <c r="E136" s="136" t="s">
        <v>162</v>
      </c>
      <c r="F136" s="206" t="s">
        <v>163</v>
      </c>
      <c r="G136" s="207"/>
      <c r="H136" s="207"/>
      <c r="I136" s="207"/>
      <c r="J136" s="137" t="s">
        <v>155</v>
      </c>
      <c r="K136" s="138">
        <v>4.5</v>
      </c>
      <c r="L136" s="208">
        <v>0</v>
      </c>
      <c r="M136" s="207"/>
      <c r="N136" s="209">
        <f>ROUND($L$136*$K$136,2)</f>
        <v>0</v>
      </c>
      <c r="O136" s="207"/>
      <c r="P136" s="207"/>
      <c r="Q136" s="207"/>
      <c r="R136" s="25"/>
      <c r="T136" s="139"/>
      <c r="U136" s="31" t="s">
        <v>45</v>
      </c>
      <c r="V136" s="24"/>
      <c r="W136" s="140">
        <f>$V$136*$K$136</f>
        <v>0</v>
      </c>
      <c r="X136" s="140">
        <v>0.00884</v>
      </c>
      <c r="Y136" s="140">
        <f>$X$136*$K$136</f>
        <v>0.03978</v>
      </c>
      <c r="Z136" s="140">
        <v>0</v>
      </c>
      <c r="AA136" s="141">
        <f>$Z$136*$K$136</f>
        <v>0</v>
      </c>
      <c r="AR136" s="6" t="s">
        <v>150</v>
      </c>
      <c r="AT136" s="6" t="s">
        <v>146</v>
      </c>
      <c r="AU136" s="6" t="s">
        <v>22</v>
      </c>
      <c r="AY136" s="6" t="s">
        <v>144</v>
      </c>
      <c r="BE136" s="88">
        <f>IF($U$136="základní",$N$136,0)</f>
        <v>0</v>
      </c>
      <c r="BF136" s="88">
        <f>IF($U$136="snížená",$N$136,0)</f>
        <v>0</v>
      </c>
      <c r="BG136" s="88">
        <f>IF($U$136="zákl. přenesená",$N$136,0)</f>
        <v>0</v>
      </c>
      <c r="BH136" s="88">
        <f>IF($U$136="sníž. přenesená",$N$136,0)</f>
        <v>0</v>
      </c>
      <c r="BI136" s="88">
        <f>IF($U$136="nulová",$N$136,0)</f>
        <v>0</v>
      </c>
      <c r="BJ136" s="6" t="s">
        <v>22</v>
      </c>
      <c r="BK136" s="88">
        <f>ROUND($L$136*$K$136,2)</f>
        <v>0</v>
      </c>
      <c r="BL136" s="6" t="s">
        <v>150</v>
      </c>
      <c r="BM136" s="6" t="s">
        <v>164</v>
      </c>
    </row>
    <row r="137" spans="2:63" s="125" customFormat="1" ht="37.5" customHeight="1">
      <c r="B137" s="126"/>
      <c r="C137" s="127"/>
      <c r="D137" s="128" t="s">
        <v>105</v>
      </c>
      <c r="E137" s="128"/>
      <c r="F137" s="128"/>
      <c r="G137" s="128"/>
      <c r="H137" s="128"/>
      <c r="I137" s="128"/>
      <c r="J137" s="128"/>
      <c r="K137" s="128"/>
      <c r="L137" s="128"/>
      <c r="M137" s="128"/>
      <c r="N137" s="202">
        <f>$BK$137</f>
        <v>0</v>
      </c>
      <c r="O137" s="217"/>
      <c r="P137" s="217"/>
      <c r="Q137" s="217"/>
      <c r="R137" s="129"/>
      <c r="T137" s="130"/>
      <c r="U137" s="127"/>
      <c r="V137" s="127"/>
      <c r="W137" s="131">
        <f>SUM($W$138:$W$143)</f>
        <v>0</v>
      </c>
      <c r="X137" s="127"/>
      <c r="Y137" s="131">
        <f>SUM($Y$138:$Y$143)</f>
        <v>2.2544578</v>
      </c>
      <c r="Z137" s="127"/>
      <c r="AA137" s="132">
        <f>SUM($AA$138:$AA$143)</f>
        <v>0</v>
      </c>
      <c r="AR137" s="133" t="s">
        <v>22</v>
      </c>
      <c r="AT137" s="133" t="s">
        <v>79</v>
      </c>
      <c r="AU137" s="133" t="s">
        <v>80</v>
      </c>
      <c r="AY137" s="133" t="s">
        <v>144</v>
      </c>
      <c r="BK137" s="134">
        <f>SUM($BK$138:$BK$143)</f>
        <v>0</v>
      </c>
    </row>
    <row r="138" spans="2:65" s="6" customFormat="1" ht="27" customHeight="1">
      <c r="B138" s="23"/>
      <c r="C138" s="135" t="s">
        <v>165</v>
      </c>
      <c r="D138" s="135" t="s">
        <v>146</v>
      </c>
      <c r="E138" s="136" t="s">
        <v>166</v>
      </c>
      <c r="F138" s="206" t="s">
        <v>167</v>
      </c>
      <c r="G138" s="207"/>
      <c r="H138" s="207"/>
      <c r="I138" s="207"/>
      <c r="J138" s="137" t="s">
        <v>155</v>
      </c>
      <c r="K138" s="138">
        <v>2.38</v>
      </c>
      <c r="L138" s="208">
        <v>0</v>
      </c>
      <c r="M138" s="207"/>
      <c r="N138" s="209">
        <f>ROUND($L$138*$K$138,2)</f>
        <v>0</v>
      </c>
      <c r="O138" s="207"/>
      <c r="P138" s="207"/>
      <c r="Q138" s="207"/>
      <c r="R138" s="25"/>
      <c r="T138" s="139"/>
      <c r="U138" s="31" t="s">
        <v>45</v>
      </c>
      <c r="V138" s="24"/>
      <c r="W138" s="140">
        <f>$V$138*$K$138</f>
        <v>0</v>
      </c>
      <c r="X138" s="140">
        <v>0.003</v>
      </c>
      <c r="Y138" s="140">
        <f>$X$138*$K$138</f>
        <v>0.00714</v>
      </c>
      <c r="Z138" s="140">
        <v>0</v>
      </c>
      <c r="AA138" s="141">
        <f>$Z$138*$K$138</f>
        <v>0</v>
      </c>
      <c r="AR138" s="6" t="s">
        <v>150</v>
      </c>
      <c r="AT138" s="6" t="s">
        <v>146</v>
      </c>
      <c r="AU138" s="6" t="s">
        <v>22</v>
      </c>
      <c r="AY138" s="6" t="s">
        <v>144</v>
      </c>
      <c r="BE138" s="88">
        <f>IF($U$138="základní",$N$138,0)</f>
        <v>0</v>
      </c>
      <c r="BF138" s="88">
        <f>IF($U$138="snížená",$N$138,0)</f>
        <v>0</v>
      </c>
      <c r="BG138" s="88">
        <f>IF($U$138="zákl. přenesená",$N$138,0)</f>
        <v>0</v>
      </c>
      <c r="BH138" s="88">
        <f>IF($U$138="sníž. přenesená",$N$138,0)</f>
        <v>0</v>
      </c>
      <c r="BI138" s="88">
        <f>IF($U$138="nulová",$N$138,0)</f>
        <v>0</v>
      </c>
      <c r="BJ138" s="6" t="s">
        <v>22</v>
      </c>
      <c r="BK138" s="88">
        <f>ROUND($L$138*$K$138,2)</f>
        <v>0</v>
      </c>
      <c r="BL138" s="6" t="s">
        <v>150</v>
      </c>
      <c r="BM138" s="6" t="s">
        <v>168</v>
      </c>
    </row>
    <row r="139" spans="2:65" s="6" customFormat="1" ht="27" customHeight="1">
      <c r="B139" s="23"/>
      <c r="C139" s="135" t="s">
        <v>169</v>
      </c>
      <c r="D139" s="135" t="s">
        <v>146</v>
      </c>
      <c r="E139" s="136" t="s">
        <v>170</v>
      </c>
      <c r="F139" s="206" t="s">
        <v>171</v>
      </c>
      <c r="G139" s="207"/>
      <c r="H139" s="207"/>
      <c r="I139" s="207"/>
      <c r="J139" s="137" t="s">
        <v>155</v>
      </c>
      <c r="K139" s="138">
        <v>26.96</v>
      </c>
      <c r="L139" s="208">
        <v>0</v>
      </c>
      <c r="M139" s="207"/>
      <c r="N139" s="209">
        <f>ROUND($L$139*$K$139,2)</f>
        <v>0</v>
      </c>
      <c r="O139" s="207"/>
      <c r="P139" s="207"/>
      <c r="Q139" s="207"/>
      <c r="R139" s="25"/>
      <c r="T139" s="139"/>
      <c r="U139" s="31" t="s">
        <v>45</v>
      </c>
      <c r="V139" s="24"/>
      <c r="W139" s="140">
        <f>$V$139*$K$139</f>
        <v>0</v>
      </c>
      <c r="X139" s="140">
        <v>0.003</v>
      </c>
      <c r="Y139" s="140">
        <f>$X$139*$K$139</f>
        <v>0.08088000000000001</v>
      </c>
      <c r="Z139" s="140">
        <v>0</v>
      </c>
      <c r="AA139" s="141">
        <f>$Z$139*$K$139</f>
        <v>0</v>
      </c>
      <c r="AR139" s="6" t="s">
        <v>150</v>
      </c>
      <c r="AT139" s="6" t="s">
        <v>146</v>
      </c>
      <c r="AU139" s="6" t="s">
        <v>22</v>
      </c>
      <c r="AY139" s="6" t="s">
        <v>144</v>
      </c>
      <c r="BE139" s="88">
        <f>IF($U$139="základní",$N$139,0)</f>
        <v>0</v>
      </c>
      <c r="BF139" s="88">
        <f>IF($U$139="snížená",$N$139,0)</f>
        <v>0</v>
      </c>
      <c r="BG139" s="88">
        <f>IF($U$139="zákl. přenesená",$N$139,0)</f>
        <v>0</v>
      </c>
      <c r="BH139" s="88">
        <f>IF($U$139="sníž. přenesená",$N$139,0)</f>
        <v>0</v>
      </c>
      <c r="BI139" s="88">
        <f>IF($U$139="nulová",$N$139,0)</f>
        <v>0</v>
      </c>
      <c r="BJ139" s="6" t="s">
        <v>22</v>
      </c>
      <c r="BK139" s="88">
        <f>ROUND($L$139*$K$139,2)</f>
        <v>0</v>
      </c>
      <c r="BL139" s="6" t="s">
        <v>150</v>
      </c>
      <c r="BM139" s="6" t="s">
        <v>172</v>
      </c>
    </row>
    <row r="140" spans="2:65" s="6" customFormat="1" ht="27" customHeight="1">
      <c r="B140" s="23"/>
      <c r="C140" s="135" t="s">
        <v>173</v>
      </c>
      <c r="D140" s="135" t="s">
        <v>146</v>
      </c>
      <c r="E140" s="136" t="s">
        <v>174</v>
      </c>
      <c r="F140" s="206" t="s">
        <v>175</v>
      </c>
      <c r="G140" s="207"/>
      <c r="H140" s="207"/>
      <c r="I140" s="207"/>
      <c r="J140" s="137" t="s">
        <v>155</v>
      </c>
      <c r="K140" s="138">
        <v>2.2</v>
      </c>
      <c r="L140" s="208">
        <v>0</v>
      </c>
      <c r="M140" s="207"/>
      <c r="N140" s="209">
        <f>ROUND($L$140*$K$140,2)</f>
        <v>0</v>
      </c>
      <c r="O140" s="207"/>
      <c r="P140" s="207"/>
      <c r="Q140" s="207"/>
      <c r="R140" s="25"/>
      <c r="T140" s="139"/>
      <c r="U140" s="31" t="s">
        <v>45</v>
      </c>
      <c r="V140" s="24"/>
      <c r="W140" s="140">
        <f>$V$140*$K$140</f>
        <v>0</v>
      </c>
      <c r="X140" s="140">
        <v>0.03358</v>
      </c>
      <c r="Y140" s="140">
        <f>$X$140*$K$140</f>
        <v>0.073876</v>
      </c>
      <c r="Z140" s="140">
        <v>0</v>
      </c>
      <c r="AA140" s="141">
        <f>$Z$140*$K$140</f>
        <v>0</v>
      </c>
      <c r="AR140" s="6" t="s">
        <v>150</v>
      </c>
      <c r="AT140" s="6" t="s">
        <v>146</v>
      </c>
      <c r="AU140" s="6" t="s">
        <v>22</v>
      </c>
      <c r="AY140" s="6" t="s">
        <v>144</v>
      </c>
      <c r="BE140" s="88">
        <f>IF($U$140="základní",$N$140,0)</f>
        <v>0</v>
      </c>
      <c r="BF140" s="88">
        <f>IF($U$140="snížená",$N$140,0)</f>
        <v>0</v>
      </c>
      <c r="BG140" s="88">
        <f>IF($U$140="zákl. přenesená",$N$140,0)</f>
        <v>0</v>
      </c>
      <c r="BH140" s="88">
        <f>IF($U$140="sníž. přenesená",$N$140,0)</f>
        <v>0</v>
      </c>
      <c r="BI140" s="88">
        <f>IF($U$140="nulová",$N$140,0)</f>
        <v>0</v>
      </c>
      <c r="BJ140" s="6" t="s">
        <v>22</v>
      </c>
      <c r="BK140" s="88">
        <f>ROUND($L$140*$K$140,2)</f>
        <v>0</v>
      </c>
      <c r="BL140" s="6" t="s">
        <v>150</v>
      </c>
      <c r="BM140" s="6" t="s">
        <v>176</v>
      </c>
    </row>
    <row r="141" spans="2:65" s="6" customFormat="1" ht="27" customHeight="1">
      <c r="B141" s="23"/>
      <c r="C141" s="135" t="s">
        <v>177</v>
      </c>
      <c r="D141" s="135" t="s">
        <v>146</v>
      </c>
      <c r="E141" s="136" t="s">
        <v>178</v>
      </c>
      <c r="F141" s="206" t="s">
        <v>179</v>
      </c>
      <c r="G141" s="207"/>
      <c r="H141" s="207"/>
      <c r="I141" s="207"/>
      <c r="J141" s="137" t="s">
        <v>155</v>
      </c>
      <c r="K141" s="138">
        <v>26.96</v>
      </c>
      <c r="L141" s="208">
        <v>0</v>
      </c>
      <c r="M141" s="207"/>
      <c r="N141" s="209">
        <f>ROUND($L$141*$K$141,2)</f>
        <v>0</v>
      </c>
      <c r="O141" s="207"/>
      <c r="P141" s="207"/>
      <c r="Q141" s="207"/>
      <c r="R141" s="25"/>
      <c r="T141" s="139"/>
      <c r="U141" s="31" t="s">
        <v>45</v>
      </c>
      <c r="V141" s="24"/>
      <c r="W141" s="140">
        <f>$V$141*$K$141</f>
        <v>0</v>
      </c>
      <c r="X141" s="140">
        <v>0.01591</v>
      </c>
      <c r="Y141" s="140">
        <f>$X$141*$K$141</f>
        <v>0.4289336</v>
      </c>
      <c r="Z141" s="140">
        <v>0</v>
      </c>
      <c r="AA141" s="141">
        <f>$Z$141*$K$141</f>
        <v>0</v>
      </c>
      <c r="AR141" s="6" t="s">
        <v>150</v>
      </c>
      <c r="AT141" s="6" t="s">
        <v>146</v>
      </c>
      <c r="AU141" s="6" t="s">
        <v>22</v>
      </c>
      <c r="AY141" s="6" t="s">
        <v>144</v>
      </c>
      <c r="BE141" s="88">
        <f>IF($U$141="základní",$N$141,0)</f>
        <v>0</v>
      </c>
      <c r="BF141" s="88">
        <f>IF($U$141="snížená",$N$141,0)</f>
        <v>0</v>
      </c>
      <c r="BG141" s="88">
        <f>IF($U$141="zákl. přenesená",$N$141,0)</f>
        <v>0</v>
      </c>
      <c r="BH141" s="88">
        <f>IF($U$141="sníž. přenesená",$N$141,0)</f>
        <v>0</v>
      </c>
      <c r="BI141" s="88">
        <f>IF($U$141="nulová",$N$141,0)</f>
        <v>0</v>
      </c>
      <c r="BJ141" s="6" t="s">
        <v>22</v>
      </c>
      <c r="BK141" s="88">
        <f>ROUND($L$141*$K$141,2)</f>
        <v>0</v>
      </c>
      <c r="BL141" s="6" t="s">
        <v>150</v>
      </c>
      <c r="BM141" s="6" t="s">
        <v>180</v>
      </c>
    </row>
    <row r="142" spans="2:65" s="6" customFormat="1" ht="27" customHeight="1">
      <c r="B142" s="23"/>
      <c r="C142" s="135" t="s">
        <v>181</v>
      </c>
      <c r="D142" s="135" t="s">
        <v>146</v>
      </c>
      <c r="E142" s="136" t="s">
        <v>182</v>
      </c>
      <c r="F142" s="206" t="s">
        <v>183</v>
      </c>
      <c r="G142" s="207"/>
      <c r="H142" s="207"/>
      <c r="I142" s="207"/>
      <c r="J142" s="137" t="s">
        <v>184</v>
      </c>
      <c r="K142" s="138">
        <v>11</v>
      </c>
      <c r="L142" s="208">
        <v>0</v>
      </c>
      <c r="M142" s="207"/>
      <c r="N142" s="209">
        <f>ROUND($L$142*$K$142,2)</f>
        <v>0</v>
      </c>
      <c r="O142" s="207"/>
      <c r="P142" s="207"/>
      <c r="Q142" s="207"/>
      <c r="R142" s="25"/>
      <c r="T142" s="139"/>
      <c r="U142" s="31" t="s">
        <v>45</v>
      </c>
      <c r="V142" s="24"/>
      <c r="W142" s="140">
        <f>$V$142*$K$142</f>
        <v>0</v>
      </c>
      <c r="X142" s="140">
        <v>0.0015</v>
      </c>
      <c r="Y142" s="140">
        <f>$X$142*$K$142</f>
        <v>0.0165</v>
      </c>
      <c r="Z142" s="140">
        <v>0</v>
      </c>
      <c r="AA142" s="141">
        <f>$Z$142*$K$142</f>
        <v>0</v>
      </c>
      <c r="AR142" s="6" t="s">
        <v>150</v>
      </c>
      <c r="AT142" s="6" t="s">
        <v>146</v>
      </c>
      <c r="AU142" s="6" t="s">
        <v>22</v>
      </c>
      <c r="AY142" s="6" t="s">
        <v>144</v>
      </c>
      <c r="BE142" s="88">
        <f>IF($U$142="základní",$N$142,0)</f>
        <v>0</v>
      </c>
      <c r="BF142" s="88">
        <f>IF($U$142="snížená",$N$142,0)</f>
        <v>0</v>
      </c>
      <c r="BG142" s="88">
        <f>IF($U$142="zákl. přenesená",$N$142,0)</f>
        <v>0</v>
      </c>
      <c r="BH142" s="88">
        <f>IF($U$142="sníž. přenesená",$N$142,0)</f>
        <v>0</v>
      </c>
      <c r="BI142" s="88">
        <f>IF($U$142="nulová",$N$142,0)</f>
        <v>0</v>
      </c>
      <c r="BJ142" s="6" t="s">
        <v>22</v>
      </c>
      <c r="BK142" s="88">
        <f>ROUND($L$142*$K$142,2)</f>
        <v>0</v>
      </c>
      <c r="BL142" s="6" t="s">
        <v>150</v>
      </c>
      <c r="BM142" s="6" t="s">
        <v>185</v>
      </c>
    </row>
    <row r="143" spans="2:65" s="6" customFormat="1" ht="27" customHeight="1">
      <c r="B143" s="23"/>
      <c r="C143" s="135" t="s">
        <v>186</v>
      </c>
      <c r="D143" s="135" t="s">
        <v>146</v>
      </c>
      <c r="E143" s="136" t="s">
        <v>187</v>
      </c>
      <c r="F143" s="206" t="s">
        <v>188</v>
      </c>
      <c r="G143" s="207"/>
      <c r="H143" s="207"/>
      <c r="I143" s="207"/>
      <c r="J143" s="137" t="s">
        <v>149</v>
      </c>
      <c r="K143" s="138">
        <v>0.73</v>
      </c>
      <c r="L143" s="208">
        <v>0</v>
      </c>
      <c r="M143" s="207"/>
      <c r="N143" s="209">
        <f>ROUND($L$143*$K$143,2)</f>
        <v>0</v>
      </c>
      <c r="O143" s="207"/>
      <c r="P143" s="207"/>
      <c r="Q143" s="207"/>
      <c r="R143" s="25"/>
      <c r="T143" s="139"/>
      <c r="U143" s="31" t="s">
        <v>45</v>
      </c>
      <c r="V143" s="24"/>
      <c r="W143" s="140">
        <f>$V$143*$K$143</f>
        <v>0</v>
      </c>
      <c r="X143" s="140">
        <v>2.25634</v>
      </c>
      <c r="Y143" s="140">
        <f>$X$143*$K$143</f>
        <v>1.6471281999999998</v>
      </c>
      <c r="Z143" s="140">
        <v>0</v>
      </c>
      <c r="AA143" s="141">
        <f>$Z$143*$K$143</f>
        <v>0</v>
      </c>
      <c r="AR143" s="6" t="s">
        <v>150</v>
      </c>
      <c r="AT143" s="6" t="s">
        <v>146</v>
      </c>
      <c r="AU143" s="6" t="s">
        <v>22</v>
      </c>
      <c r="AY143" s="6" t="s">
        <v>144</v>
      </c>
      <c r="BE143" s="88">
        <f>IF($U$143="základní",$N$143,0)</f>
        <v>0</v>
      </c>
      <c r="BF143" s="88">
        <f>IF($U$143="snížená",$N$143,0)</f>
        <v>0</v>
      </c>
      <c r="BG143" s="88">
        <f>IF($U$143="zákl. přenesená",$N$143,0)</f>
        <v>0</v>
      </c>
      <c r="BH143" s="88">
        <f>IF($U$143="sníž. přenesená",$N$143,0)</f>
        <v>0</v>
      </c>
      <c r="BI143" s="88">
        <f>IF($U$143="nulová",$N$143,0)</f>
        <v>0</v>
      </c>
      <c r="BJ143" s="6" t="s">
        <v>22</v>
      </c>
      <c r="BK143" s="88">
        <f>ROUND($L$143*$K$143,2)</f>
        <v>0</v>
      </c>
      <c r="BL143" s="6" t="s">
        <v>150</v>
      </c>
      <c r="BM143" s="6" t="s">
        <v>189</v>
      </c>
    </row>
    <row r="144" spans="2:63" s="125" customFormat="1" ht="37.5" customHeight="1">
      <c r="B144" s="126"/>
      <c r="C144" s="127"/>
      <c r="D144" s="128" t="s">
        <v>106</v>
      </c>
      <c r="E144" s="128"/>
      <c r="F144" s="128"/>
      <c r="G144" s="128"/>
      <c r="H144" s="128"/>
      <c r="I144" s="128"/>
      <c r="J144" s="128"/>
      <c r="K144" s="128"/>
      <c r="L144" s="128"/>
      <c r="M144" s="128"/>
      <c r="N144" s="202">
        <f>$BK$144</f>
        <v>0</v>
      </c>
      <c r="O144" s="217"/>
      <c r="P144" s="217"/>
      <c r="Q144" s="217"/>
      <c r="R144" s="129"/>
      <c r="T144" s="130"/>
      <c r="U144" s="127"/>
      <c r="V144" s="127"/>
      <c r="W144" s="131">
        <f>SUM($W$145:$W$155)</f>
        <v>0</v>
      </c>
      <c r="X144" s="127"/>
      <c r="Y144" s="131">
        <f>SUM($Y$145:$Y$155)</f>
        <v>0.0009196999999999999</v>
      </c>
      <c r="Z144" s="127"/>
      <c r="AA144" s="132">
        <f>SUM($AA$145:$AA$155)</f>
        <v>5.035810000000001</v>
      </c>
      <c r="AR144" s="133" t="s">
        <v>22</v>
      </c>
      <c r="AT144" s="133" t="s">
        <v>79</v>
      </c>
      <c r="AU144" s="133" t="s">
        <v>80</v>
      </c>
      <c r="AY144" s="133" t="s">
        <v>144</v>
      </c>
      <c r="BK144" s="134">
        <f>SUM($BK$145:$BK$155)</f>
        <v>0</v>
      </c>
    </row>
    <row r="145" spans="2:65" s="6" customFormat="1" ht="39" customHeight="1">
      <c r="B145" s="23"/>
      <c r="C145" s="135" t="s">
        <v>190</v>
      </c>
      <c r="D145" s="135" t="s">
        <v>146</v>
      </c>
      <c r="E145" s="136" t="s">
        <v>191</v>
      </c>
      <c r="F145" s="206" t="s">
        <v>192</v>
      </c>
      <c r="G145" s="207"/>
      <c r="H145" s="207"/>
      <c r="I145" s="207"/>
      <c r="J145" s="137" t="s">
        <v>155</v>
      </c>
      <c r="K145" s="138">
        <v>4.85</v>
      </c>
      <c r="L145" s="208">
        <v>0</v>
      </c>
      <c r="M145" s="207"/>
      <c r="N145" s="209">
        <f>ROUND($L$145*$K$145,2)</f>
        <v>0</v>
      </c>
      <c r="O145" s="207"/>
      <c r="P145" s="207"/>
      <c r="Q145" s="207"/>
      <c r="R145" s="25"/>
      <c r="T145" s="139"/>
      <c r="U145" s="31" t="s">
        <v>45</v>
      </c>
      <c r="V145" s="24"/>
      <c r="W145" s="140">
        <f>$V$145*$K$145</f>
        <v>0</v>
      </c>
      <c r="X145" s="140">
        <v>0.00013</v>
      </c>
      <c r="Y145" s="140">
        <f>$X$145*$K$145</f>
        <v>0.0006304999999999999</v>
      </c>
      <c r="Z145" s="140">
        <v>0</v>
      </c>
      <c r="AA145" s="141">
        <f>$Z$145*$K$145</f>
        <v>0</v>
      </c>
      <c r="AR145" s="6" t="s">
        <v>150</v>
      </c>
      <c r="AT145" s="6" t="s">
        <v>146</v>
      </c>
      <c r="AU145" s="6" t="s">
        <v>22</v>
      </c>
      <c r="AY145" s="6" t="s">
        <v>144</v>
      </c>
      <c r="BE145" s="88">
        <f>IF($U$145="základní",$N$145,0)</f>
        <v>0</v>
      </c>
      <c r="BF145" s="88">
        <f>IF($U$145="snížená",$N$145,0)</f>
        <v>0</v>
      </c>
      <c r="BG145" s="88">
        <f>IF($U$145="zákl. přenesená",$N$145,0)</f>
        <v>0</v>
      </c>
      <c r="BH145" s="88">
        <f>IF($U$145="sníž. přenesená",$N$145,0)</f>
        <v>0</v>
      </c>
      <c r="BI145" s="88">
        <f>IF($U$145="nulová",$N$145,0)</f>
        <v>0</v>
      </c>
      <c r="BJ145" s="6" t="s">
        <v>22</v>
      </c>
      <c r="BK145" s="88">
        <f>ROUND($L$145*$K$145,2)</f>
        <v>0</v>
      </c>
      <c r="BL145" s="6" t="s">
        <v>150</v>
      </c>
      <c r="BM145" s="6" t="s">
        <v>193</v>
      </c>
    </row>
    <row r="146" spans="2:65" s="6" customFormat="1" ht="27" customHeight="1">
      <c r="B146" s="23"/>
      <c r="C146" s="135" t="s">
        <v>194</v>
      </c>
      <c r="D146" s="135" t="s">
        <v>146</v>
      </c>
      <c r="E146" s="136" t="s">
        <v>195</v>
      </c>
      <c r="F146" s="206" t="s">
        <v>196</v>
      </c>
      <c r="G146" s="207"/>
      <c r="H146" s="207"/>
      <c r="I146" s="207"/>
      <c r="J146" s="137" t="s">
        <v>155</v>
      </c>
      <c r="K146" s="138">
        <v>7.23</v>
      </c>
      <c r="L146" s="208">
        <v>0</v>
      </c>
      <c r="M146" s="207"/>
      <c r="N146" s="209">
        <f>ROUND($L$146*$K$146,2)</f>
        <v>0</v>
      </c>
      <c r="O146" s="207"/>
      <c r="P146" s="207"/>
      <c r="Q146" s="207"/>
      <c r="R146" s="25"/>
      <c r="T146" s="139"/>
      <c r="U146" s="31" t="s">
        <v>45</v>
      </c>
      <c r="V146" s="24"/>
      <c r="W146" s="140">
        <f>$V$146*$K$146</f>
        <v>0</v>
      </c>
      <c r="X146" s="140">
        <v>4E-05</v>
      </c>
      <c r="Y146" s="140">
        <f>$X$146*$K$146</f>
        <v>0.00028920000000000004</v>
      </c>
      <c r="Z146" s="140">
        <v>0</v>
      </c>
      <c r="AA146" s="141">
        <f>$Z$146*$K$146</f>
        <v>0</v>
      </c>
      <c r="AR146" s="6" t="s">
        <v>150</v>
      </c>
      <c r="AT146" s="6" t="s">
        <v>146</v>
      </c>
      <c r="AU146" s="6" t="s">
        <v>22</v>
      </c>
      <c r="AY146" s="6" t="s">
        <v>144</v>
      </c>
      <c r="BE146" s="88">
        <f>IF($U$146="základní",$N$146,0)</f>
        <v>0</v>
      </c>
      <c r="BF146" s="88">
        <f>IF($U$146="snížená",$N$146,0)</f>
        <v>0</v>
      </c>
      <c r="BG146" s="88">
        <f>IF($U$146="zákl. přenesená",$N$146,0)</f>
        <v>0</v>
      </c>
      <c r="BH146" s="88">
        <f>IF($U$146="sníž. přenesená",$N$146,0)</f>
        <v>0</v>
      </c>
      <c r="BI146" s="88">
        <f>IF($U$146="nulová",$N$146,0)</f>
        <v>0</v>
      </c>
      <c r="BJ146" s="6" t="s">
        <v>22</v>
      </c>
      <c r="BK146" s="88">
        <f>ROUND($L$146*$K$146,2)</f>
        <v>0</v>
      </c>
      <c r="BL146" s="6" t="s">
        <v>150</v>
      </c>
      <c r="BM146" s="6" t="s">
        <v>197</v>
      </c>
    </row>
    <row r="147" spans="2:65" s="6" customFormat="1" ht="27" customHeight="1">
      <c r="B147" s="23"/>
      <c r="C147" s="135" t="s">
        <v>198</v>
      </c>
      <c r="D147" s="135" t="s">
        <v>146</v>
      </c>
      <c r="E147" s="136" t="s">
        <v>199</v>
      </c>
      <c r="F147" s="206" t="s">
        <v>200</v>
      </c>
      <c r="G147" s="207"/>
      <c r="H147" s="207"/>
      <c r="I147" s="207"/>
      <c r="J147" s="137" t="s">
        <v>155</v>
      </c>
      <c r="K147" s="138">
        <v>3.24</v>
      </c>
      <c r="L147" s="208">
        <v>0</v>
      </c>
      <c r="M147" s="207"/>
      <c r="N147" s="209">
        <f>ROUND($L$147*$K$147,2)</f>
        <v>0</v>
      </c>
      <c r="O147" s="207"/>
      <c r="P147" s="207"/>
      <c r="Q147" s="207"/>
      <c r="R147" s="25"/>
      <c r="T147" s="139"/>
      <c r="U147" s="31" t="s">
        <v>45</v>
      </c>
      <c r="V147" s="24"/>
      <c r="W147" s="140">
        <f>$V$147*$K$147</f>
        <v>0</v>
      </c>
      <c r="X147" s="140">
        <v>0</v>
      </c>
      <c r="Y147" s="140">
        <f>$X$147*$K$147</f>
        <v>0</v>
      </c>
      <c r="Z147" s="140">
        <v>0.261</v>
      </c>
      <c r="AA147" s="141">
        <f>$Z$147*$K$147</f>
        <v>0.8456400000000001</v>
      </c>
      <c r="AR147" s="6" t="s">
        <v>150</v>
      </c>
      <c r="AT147" s="6" t="s">
        <v>146</v>
      </c>
      <c r="AU147" s="6" t="s">
        <v>22</v>
      </c>
      <c r="AY147" s="6" t="s">
        <v>144</v>
      </c>
      <c r="BE147" s="88">
        <f>IF($U$147="základní",$N$147,0)</f>
        <v>0</v>
      </c>
      <c r="BF147" s="88">
        <f>IF($U$147="snížená",$N$147,0)</f>
        <v>0</v>
      </c>
      <c r="BG147" s="88">
        <f>IF($U$147="zákl. přenesená",$N$147,0)</f>
        <v>0</v>
      </c>
      <c r="BH147" s="88">
        <f>IF($U$147="sníž. přenesená",$N$147,0)</f>
        <v>0</v>
      </c>
      <c r="BI147" s="88">
        <f>IF($U$147="nulová",$N$147,0)</f>
        <v>0</v>
      </c>
      <c r="BJ147" s="6" t="s">
        <v>22</v>
      </c>
      <c r="BK147" s="88">
        <f>ROUND($L$147*$K$147,2)</f>
        <v>0</v>
      </c>
      <c r="BL147" s="6" t="s">
        <v>150</v>
      </c>
      <c r="BM147" s="6" t="s">
        <v>201</v>
      </c>
    </row>
    <row r="148" spans="2:65" s="6" customFormat="1" ht="39" customHeight="1">
      <c r="B148" s="23"/>
      <c r="C148" s="135" t="s">
        <v>202</v>
      </c>
      <c r="D148" s="135" t="s">
        <v>146</v>
      </c>
      <c r="E148" s="136" t="s">
        <v>203</v>
      </c>
      <c r="F148" s="206" t="s">
        <v>204</v>
      </c>
      <c r="G148" s="207"/>
      <c r="H148" s="207"/>
      <c r="I148" s="207"/>
      <c r="J148" s="137" t="s">
        <v>149</v>
      </c>
      <c r="K148" s="138">
        <v>0.73</v>
      </c>
      <c r="L148" s="208">
        <v>0</v>
      </c>
      <c r="M148" s="207"/>
      <c r="N148" s="209">
        <f>ROUND($L$148*$K$148,2)</f>
        <v>0</v>
      </c>
      <c r="O148" s="207"/>
      <c r="P148" s="207"/>
      <c r="Q148" s="207"/>
      <c r="R148" s="25"/>
      <c r="T148" s="139"/>
      <c r="U148" s="31" t="s">
        <v>45</v>
      </c>
      <c r="V148" s="24"/>
      <c r="W148" s="140">
        <f>$V$148*$K$148</f>
        <v>0</v>
      </c>
      <c r="X148" s="140">
        <v>0</v>
      </c>
      <c r="Y148" s="140">
        <f>$X$148*$K$148</f>
        <v>0</v>
      </c>
      <c r="Z148" s="140">
        <v>2.2</v>
      </c>
      <c r="AA148" s="141">
        <f>$Z$148*$K$148</f>
        <v>1.606</v>
      </c>
      <c r="AR148" s="6" t="s">
        <v>150</v>
      </c>
      <c r="AT148" s="6" t="s">
        <v>146</v>
      </c>
      <c r="AU148" s="6" t="s">
        <v>22</v>
      </c>
      <c r="AY148" s="6" t="s">
        <v>144</v>
      </c>
      <c r="BE148" s="88">
        <f>IF($U$148="základní",$N$148,0)</f>
        <v>0</v>
      </c>
      <c r="BF148" s="88">
        <f>IF($U$148="snížená",$N$148,0)</f>
        <v>0</v>
      </c>
      <c r="BG148" s="88">
        <f>IF($U$148="zákl. přenesená",$N$148,0)</f>
        <v>0</v>
      </c>
      <c r="BH148" s="88">
        <f>IF($U$148="sníž. přenesená",$N$148,0)</f>
        <v>0</v>
      </c>
      <c r="BI148" s="88">
        <f>IF($U$148="nulová",$N$148,0)</f>
        <v>0</v>
      </c>
      <c r="BJ148" s="6" t="s">
        <v>22</v>
      </c>
      <c r="BK148" s="88">
        <f>ROUND($L$148*$K$148,2)</f>
        <v>0</v>
      </c>
      <c r="BL148" s="6" t="s">
        <v>150</v>
      </c>
      <c r="BM148" s="6" t="s">
        <v>205</v>
      </c>
    </row>
    <row r="149" spans="2:65" s="6" customFormat="1" ht="27" customHeight="1">
      <c r="B149" s="23"/>
      <c r="C149" s="135" t="s">
        <v>206</v>
      </c>
      <c r="D149" s="135" t="s">
        <v>146</v>
      </c>
      <c r="E149" s="136" t="s">
        <v>207</v>
      </c>
      <c r="F149" s="206" t="s">
        <v>208</v>
      </c>
      <c r="G149" s="207"/>
      <c r="H149" s="207"/>
      <c r="I149" s="207"/>
      <c r="J149" s="137" t="s">
        <v>155</v>
      </c>
      <c r="K149" s="138">
        <v>7.23</v>
      </c>
      <c r="L149" s="208">
        <v>0</v>
      </c>
      <c r="M149" s="207"/>
      <c r="N149" s="209">
        <f>ROUND($L$149*$K$149,2)</f>
        <v>0</v>
      </c>
      <c r="O149" s="207"/>
      <c r="P149" s="207"/>
      <c r="Q149" s="207"/>
      <c r="R149" s="25"/>
      <c r="T149" s="139"/>
      <c r="U149" s="31" t="s">
        <v>45</v>
      </c>
      <c r="V149" s="24"/>
      <c r="W149" s="140">
        <f>$V$149*$K$149</f>
        <v>0</v>
      </c>
      <c r="X149" s="140">
        <v>0</v>
      </c>
      <c r="Y149" s="140">
        <f>$X$149*$K$149</f>
        <v>0</v>
      </c>
      <c r="Z149" s="140">
        <v>0.035</v>
      </c>
      <c r="AA149" s="141">
        <f>$Z$149*$K$149</f>
        <v>0.25305000000000005</v>
      </c>
      <c r="AR149" s="6" t="s">
        <v>150</v>
      </c>
      <c r="AT149" s="6" t="s">
        <v>146</v>
      </c>
      <c r="AU149" s="6" t="s">
        <v>22</v>
      </c>
      <c r="AY149" s="6" t="s">
        <v>144</v>
      </c>
      <c r="BE149" s="88">
        <f>IF($U$149="základní",$N$149,0)</f>
        <v>0</v>
      </c>
      <c r="BF149" s="88">
        <f>IF($U$149="snížená",$N$149,0)</f>
        <v>0</v>
      </c>
      <c r="BG149" s="88">
        <f>IF($U$149="zákl. přenesená",$N$149,0)</f>
        <v>0</v>
      </c>
      <c r="BH149" s="88">
        <f>IF($U$149="sníž. přenesená",$N$149,0)</f>
        <v>0</v>
      </c>
      <c r="BI149" s="88">
        <f>IF($U$149="nulová",$N$149,0)</f>
        <v>0</v>
      </c>
      <c r="BJ149" s="6" t="s">
        <v>22</v>
      </c>
      <c r="BK149" s="88">
        <f>ROUND($L$149*$K$149,2)</f>
        <v>0</v>
      </c>
      <c r="BL149" s="6" t="s">
        <v>150</v>
      </c>
      <c r="BM149" s="6" t="s">
        <v>209</v>
      </c>
    </row>
    <row r="150" spans="2:65" s="6" customFormat="1" ht="27" customHeight="1">
      <c r="B150" s="23"/>
      <c r="C150" s="135" t="s">
        <v>210</v>
      </c>
      <c r="D150" s="135" t="s">
        <v>146</v>
      </c>
      <c r="E150" s="136" t="s">
        <v>211</v>
      </c>
      <c r="F150" s="206" t="s">
        <v>212</v>
      </c>
      <c r="G150" s="207"/>
      <c r="H150" s="207"/>
      <c r="I150" s="207"/>
      <c r="J150" s="137" t="s">
        <v>213</v>
      </c>
      <c r="K150" s="138">
        <v>2</v>
      </c>
      <c r="L150" s="208">
        <v>0</v>
      </c>
      <c r="M150" s="207"/>
      <c r="N150" s="209">
        <f>ROUND($L$150*$K$150,2)</f>
        <v>0</v>
      </c>
      <c r="O150" s="207"/>
      <c r="P150" s="207"/>
      <c r="Q150" s="207"/>
      <c r="R150" s="25"/>
      <c r="T150" s="139"/>
      <c r="U150" s="31" t="s">
        <v>45</v>
      </c>
      <c r="V150" s="24"/>
      <c r="W150" s="140">
        <f>$V$150*$K$150</f>
        <v>0</v>
      </c>
      <c r="X150" s="140">
        <v>0</v>
      </c>
      <c r="Y150" s="140">
        <f>$X$150*$K$150</f>
        <v>0</v>
      </c>
      <c r="Z150" s="140">
        <v>0.074</v>
      </c>
      <c r="AA150" s="141">
        <f>$Z$150*$K$150</f>
        <v>0.148</v>
      </c>
      <c r="AR150" s="6" t="s">
        <v>150</v>
      </c>
      <c r="AT150" s="6" t="s">
        <v>146</v>
      </c>
      <c r="AU150" s="6" t="s">
        <v>22</v>
      </c>
      <c r="AY150" s="6" t="s">
        <v>144</v>
      </c>
      <c r="BE150" s="88">
        <f>IF($U$150="základní",$N$150,0)</f>
        <v>0</v>
      </c>
      <c r="BF150" s="88">
        <f>IF($U$150="snížená",$N$150,0)</f>
        <v>0</v>
      </c>
      <c r="BG150" s="88">
        <f>IF($U$150="zákl. přenesená",$N$150,0)</f>
        <v>0</v>
      </c>
      <c r="BH150" s="88">
        <f>IF($U$150="sníž. přenesená",$N$150,0)</f>
        <v>0</v>
      </c>
      <c r="BI150" s="88">
        <f>IF($U$150="nulová",$N$150,0)</f>
        <v>0</v>
      </c>
      <c r="BJ150" s="6" t="s">
        <v>22</v>
      </c>
      <c r="BK150" s="88">
        <f>ROUND($L$150*$K$150,2)</f>
        <v>0</v>
      </c>
      <c r="BL150" s="6" t="s">
        <v>150</v>
      </c>
      <c r="BM150" s="6" t="s">
        <v>214</v>
      </c>
    </row>
    <row r="151" spans="2:65" s="6" customFormat="1" ht="27" customHeight="1">
      <c r="B151" s="23"/>
      <c r="C151" s="135" t="s">
        <v>215</v>
      </c>
      <c r="D151" s="135" t="s">
        <v>146</v>
      </c>
      <c r="E151" s="136" t="s">
        <v>216</v>
      </c>
      <c r="F151" s="206" t="s">
        <v>217</v>
      </c>
      <c r="G151" s="207"/>
      <c r="H151" s="207"/>
      <c r="I151" s="207"/>
      <c r="J151" s="137" t="s">
        <v>184</v>
      </c>
      <c r="K151" s="138">
        <v>2.6</v>
      </c>
      <c r="L151" s="208">
        <v>0</v>
      </c>
      <c r="M151" s="207"/>
      <c r="N151" s="209">
        <f>ROUND($L$151*$K$151,2)</f>
        <v>0</v>
      </c>
      <c r="O151" s="207"/>
      <c r="P151" s="207"/>
      <c r="Q151" s="207"/>
      <c r="R151" s="25"/>
      <c r="T151" s="139"/>
      <c r="U151" s="31" t="s">
        <v>45</v>
      </c>
      <c r="V151" s="24"/>
      <c r="W151" s="140">
        <f>$V$151*$K$151</f>
        <v>0</v>
      </c>
      <c r="X151" s="140">
        <v>0</v>
      </c>
      <c r="Y151" s="140">
        <f>$X$151*$K$151</f>
        <v>0</v>
      </c>
      <c r="Z151" s="140">
        <v>0.007</v>
      </c>
      <c r="AA151" s="141">
        <f>$Z$151*$K$151</f>
        <v>0.0182</v>
      </c>
      <c r="AR151" s="6" t="s">
        <v>150</v>
      </c>
      <c r="AT151" s="6" t="s">
        <v>146</v>
      </c>
      <c r="AU151" s="6" t="s">
        <v>22</v>
      </c>
      <c r="AY151" s="6" t="s">
        <v>144</v>
      </c>
      <c r="BE151" s="88">
        <f>IF($U$151="základní",$N$151,0)</f>
        <v>0</v>
      </c>
      <c r="BF151" s="88">
        <f>IF($U$151="snížená",$N$151,0)</f>
        <v>0</v>
      </c>
      <c r="BG151" s="88">
        <f>IF($U$151="zákl. přenesená",$N$151,0)</f>
        <v>0</v>
      </c>
      <c r="BH151" s="88">
        <f>IF($U$151="sníž. přenesená",$N$151,0)</f>
        <v>0</v>
      </c>
      <c r="BI151" s="88">
        <f>IF($U$151="nulová",$N$151,0)</f>
        <v>0</v>
      </c>
      <c r="BJ151" s="6" t="s">
        <v>22</v>
      </c>
      <c r="BK151" s="88">
        <f>ROUND($L$151*$K$151,2)</f>
        <v>0</v>
      </c>
      <c r="BL151" s="6" t="s">
        <v>150</v>
      </c>
      <c r="BM151" s="6" t="s">
        <v>218</v>
      </c>
    </row>
    <row r="152" spans="2:65" s="6" customFormat="1" ht="27" customHeight="1">
      <c r="B152" s="23"/>
      <c r="C152" s="135" t="s">
        <v>219</v>
      </c>
      <c r="D152" s="135" t="s">
        <v>146</v>
      </c>
      <c r="E152" s="136" t="s">
        <v>220</v>
      </c>
      <c r="F152" s="206" t="s">
        <v>221</v>
      </c>
      <c r="G152" s="207"/>
      <c r="H152" s="207"/>
      <c r="I152" s="207"/>
      <c r="J152" s="137" t="s">
        <v>184</v>
      </c>
      <c r="K152" s="138">
        <v>3.4</v>
      </c>
      <c r="L152" s="208">
        <v>0</v>
      </c>
      <c r="M152" s="207"/>
      <c r="N152" s="209">
        <f>ROUND($L$152*$K$152,2)</f>
        <v>0</v>
      </c>
      <c r="O152" s="207"/>
      <c r="P152" s="207"/>
      <c r="Q152" s="207"/>
      <c r="R152" s="25"/>
      <c r="T152" s="139"/>
      <c r="U152" s="31" t="s">
        <v>45</v>
      </c>
      <c r="V152" s="24"/>
      <c r="W152" s="140">
        <f>$V$152*$K$152</f>
        <v>0</v>
      </c>
      <c r="X152" s="140">
        <v>0</v>
      </c>
      <c r="Y152" s="140">
        <f>$X$152*$K$152</f>
        <v>0</v>
      </c>
      <c r="Z152" s="140">
        <v>0.009</v>
      </c>
      <c r="AA152" s="141">
        <f>$Z$152*$K$152</f>
        <v>0.030599999999999995</v>
      </c>
      <c r="AR152" s="6" t="s">
        <v>150</v>
      </c>
      <c r="AT152" s="6" t="s">
        <v>146</v>
      </c>
      <c r="AU152" s="6" t="s">
        <v>22</v>
      </c>
      <c r="AY152" s="6" t="s">
        <v>144</v>
      </c>
      <c r="BE152" s="88">
        <f>IF($U$152="základní",$N$152,0)</f>
        <v>0</v>
      </c>
      <c r="BF152" s="88">
        <f>IF($U$152="snížená",$N$152,0)</f>
        <v>0</v>
      </c>
      <c r="BG152" s="88">
        <f>IF($U$152="zákl. přenesená",$N$152,0)</f>
        <v>0</v>
      </c>
      <c r="BH152" s="88">
        <f>IF($U$152="sníž. přenesená",$N$152,0)</f>
        <v>0</v>
      </c>
      <c r="BI152" s="88">
        <f>IF($U$152="nulová",$N$152,0)</f>
        <v>0</v>
      </c>
      <c r="BJ152" s="6" t="s">
        <v>22</v>
      </c>
      <c r="BK152" s="88">
        <f>ROUND($L$152*$K$152,2)</f>
        <v>0</v>
      </c>
      <c r="BL152" s="6" t="s">
        <v>150</v>
      </c>
      <c r="BM152" s="6" t="s">
        <v>222</v>
      </c>
    </row>
    <row r="153" spans="2:65" s="6" customFormat="1" ht="27" customHeight="1">
      <c r="B153" s="23"/>
      <c r="C153" s="135" t="s">
        <v>223</v>
      </c>
      <c r="D153" s="135" t="s">
        <v>146</v>
      </c>
      <c r="E153" s="136" t="s">
        <v>224</v>
      </c>
      <c r="F153" s="206" t="s">
        <v>225</v>
      </c>
      <c r="G153" s="207"/>
      <c r="H153" s="207"/>
      <c r="I153" s="207"/>
      <c r="J153" s="137" t="s">
        <v>184</v>
      </c>
      <c r="K153" s="138">
        <v>30</v>
      </c>
      <c r="L153" s="208">
        <v>0</v>
      </c>
      <c r="M153" s="207"/>
      <c r="N153" s="209">
        <f>ROUND($L$153*$K$153,2)</f>
        <v>0</v>
      </c>
      <c r="O153" s="207"/>
      <c r="P153" s="207"/>
      <c r="Q153" s="207"/>
      <c r="R153" s="25"/>
      <c r="T153" s="139"/>
      <c r="U153" s="31" t="s">
        <v>45</v>
      </c>
      <c r="V153" s="24"/>
      <c r="W153" s="140">
        <f>$V$153*$K$153</f>
        <v>0</v>
      </c>
      <c r="X153" s="140">
        <v>0</v>
      </c>
      <c r="Y153" s="140">
        <f>$X$153*$K$153</f>
        <v>0</v>
      </c>
      <c r="Z153" s="140">
        <v>0.019</v>
      </c>
      <c r="AA153" s="141">
        <f>$Z$153*$K$153</f>
        <v>0.57</v>
      </c>
      <c r="AR153" s="6" t="s">
        <v>173</v>
      </c>
      <c r="AT153" s="6" t="s">
        <v>146</v>
      </c>
      <c r="AU153" s="6" t="s">
        <v>22</v>
      </c>
      <c r="AY153" s="6" t="s">
        <v>144</v>
      </c>
      <c r="BE153" s="88">
        <f>IF($U$153="základní",$N$153,0)</f>
        <v>0</v>
      </c>
      <c r="BF153" s="88">
        <f>IF($U$153="snížená",$N$153,0)</f>
        <v>0</v>
      </c>
      <c r="BG153" s="88">
        <f>IF($U$153="zákl. přenesená",$N$153,0)</f>
        <v>0</v>
      </c>
      <c r="BH153" s="88">
        <f>IF($U$153="sníž. přenesená",$N$153,0)</f>
        <v>0</v>
      </c>
      <c r="BI153" s="88">
        <f>IF($U$153="nulová",$N$153,0)</f>
        <v>0</v>
      </c>
      <c r="BJ153" s="6" t="s">
        <v>22</v>
      </c>
      <c r="BK153" s="88">
        <f>ROUND($L$153*$K$153,2)</f>
        <v>0</v>
      </c>
      <c r="BL153" s="6" t="s">
        <v>173</v>
      </c>
      <c r="BM153" s="6" t="s">
        <v>226</v>
      </c>
    </row>
    <row r="154" spans="2:65" s="6" customFormat="1" ht="27" customHeight="1">
      <c r="B154" s="23"/>
      <c r="C154" s="135" t="s">
        <v>227</v>
      </c>
      <c r="D154" s="135" t="s">
        <v>146</v>
      </c>
      <c r="E154" s="136" t="s">
        <v>228</v>
      </c>
      <c r="F154" s="206" t="s">
        <v>229</v>
      </c>
      <c r="G154" s="207"/>
      <c r="H154" s="207"/>
      <c r="I154" s="207"/>
      <c r="J154" s="137" t="s">
        <v>155</v>
      </c>
      <c r="K154" s="138">
        <v>26.96</v>
      </c>
      <c r="L154" s="208">
        <v>0</v>
      </c>
      <c r="M154" s="207"/>
      <c r="N154" s="209">
        <f>ROUND($L$154*$K$154,2)</f>
        <v>0</v>
      </c>
      <c r="O154" s="207"/>
      <c r="P154" s="207"/>
      <c r="Q154" s="207"/>
      <c r="R154" s="25"/>
      <c r="T154" s="139"/>
      <c r="U154" s="31" t="s">
        <v>45</v>
      </c>
      <c r="V154" s="24"/>
      <c r="W154" s="140">
        <f>$V$154*$K$154</f>
        <v>0</v>
      </c>
      <c r="X154" s="140">
        <v>0</v>
      </c>
      <c r="Y154" s="140">
        <f>$X$154*$K$154</f>
        <v>0</v>
      </c>
      <c r="Z154" s="140">
        <v>0.01</v>
      </c>
      <c r="AA154" s="141">
        <f>$Z$154*$K$154</f>
        <v>0.2696</v>
      </c>
      <c r="AR154" s="6" t="s">
        <v>150</v>
      </c>
      <c r="AT154" s="6" t="s">
        <v>146</v>
      </c>
      <c r="AU154" s="6" t="s">
        <v>22</v>
      </c>
      <c r="AY154" s="6" t="s">
        <v>144</v>
      </c>
      <c r="BE154" s="88">
        <f>IF($U$154="základní",$N$154,0)</f>
        <v>0</v>
      </c>
      <c r="BF154" s="88">
        <f>IF($U$154="snížená",$N$154,0)</f>
        <v>0</v>
      </c>
      <c r="BG154" s="88">
        <f>IF($U$154="zákl. přenesená",$N$154,0)</f>
        <v>0</v>
      </c>
      <c r="BH154" s="88">
        <f>IF($U$154="sníž. přenesená",$N$154,0)</f>
        <v>0</v>
      </c>
      <c r="BI154" s="88">
        <f>IF($U$154="nulová",$N$154,0)</f>
        <v>0</v>
      </c>
      <c r="BJ154" s="6" t="s">
        <v>22</v>
      </c>
      <c r="BK154" s="88">
        <f>ROUND($L$154*$K$154,2)</f>
        <v>0</v>
      </c>
      <c r="BL154" s="6" t="s">
        <v>150</v>
      </c>
      <c r="BM154" s="6" t="s">
        <v>230</v>
      </c>
    </row>
    <row r="155" spans="2:65" s="6" customFormat="1" ht="27" customHeight="1">
      <c r="B155" s="23"/>
      <c r="C155" s="135" t="s">
        <v>231</v>
      </c>
      <c r="D155" s="135" t="s">
        <v>146</v>
      </c>
      <c r="E155" s="136" t="s">
        <v>232</v>
      </c>
      <c r="F155" s="206" t="s">
        <v>233</v>
      </c>
      <c r="G155" s="207"/>
      <c r="H155" s="207"/>
      <c r="I155" s="207"/>
      <c r="J155" s="137" t="s">
        <v>155</v>
      </c>
      <c r="K155" s="138">
        <v>19.04</v>
      </c>
      <c r="L155" s="208">
        <v>0</v>
      </c>
      <c r="M155" s="207"/>
      <c r="N155" s="209">
        <f>ROUND($L$155*$K$155,2)</f>
        <v>0</v>
      </c>
      <c r="O155" s="207"/>
      <c r="P155" s="207"/>
      <c r="Q155" s="207"/>
      <c r="R155" s="25"/>
      <c r="T155" s="139"/>
      <c r="U155" s="31" t="s">
        <v>45</v>
      </c>
      <c r="V155" s="24"/>
      <c r="W155" s="140">
        <f>$V$155*$K$155</f>
        <v>0</v>
      </c>
      <c r="X155" s="140">
        <v>0</v>
      </c>
      <c r="Y155" s="140">
        <f>$X$155*$K$155</f>
        <v>0</v>
      </c>
      <c r="Z155" s="140">
        <v>0.068</v>
      </c>
      <c r="AA155" s="141">
        <f>$Z$155*$K$155</f>
        <v>1.29472</v>
      </c>
      <c r="AR155" s="6" t="s">
        <v>150</v>
      </c>
      <c r="AT155" s="6" t="s">
        <v>146</v>
      </c>
      <c r="AU155" s="6" t="s">
        <v>22</v>
      </c>
      <c r="AY155" s="6" t="s">
        <v>144</v>
      </c>
      <c r="BE155" s="88">
        <f>IF($U$155="základní",$N$155,0)</f>
        <v>0</v>
      </c>
      <c r="BF155" s="88">
        <f>IF($U$155="snížená",$N$155,0)</f>
        <v>0</v>
      </c>
      <c r="BG155" s="88">
        <f>IF($U$155="zákl. přenesená",$N$155,0)</f>
        <v>0</v>
      </c>
      <c r="BH155" s="88">
        <f>IF($U$155="sníž. přenesená",$N$155,0)</f>
        <v>0</v>
      </c>
      <c r="BI155" s="88">
        <f>IF($U$155="nulová",$N$155,0)</f>
        <v>0</v>
      </c>
      <c r="BJ155" s="6" t="s">
        <v>22</v>
      </c>
      <c r="BK155" s="88">
        <f>ROUND($L$155*$K$155,2)</f>
        <v>0</v>
      </c>
      <c r="BL155" s="6" t="s">
        <v>150</v>
      </c>
      <c r="BM155" s="6" t="s">
        <v>234</v>
      </c>
    </row>
    <row r="156" spans="2:63" s="125" customFormat="1" ht="37.5" customHeight="1">
      <c r="B156" s="126"/>
      <c r="C156" s="127"/>
      <c r="D156" s="128" t="s">
        <v>107</v>
      </c>
      <c r="E156" s="128"/>
      <c r="F156" s="128"/>
      <c r="G156" s="128"/>
      <c r="H156" s="128"/>
      <c r="I156" s="128"/>
      <c r="J156" s="128"/>
      <c r="K156" s="128"/>
      <c r="L156" s="128"/>
      <c r="M156" s="128"/>
      <c r="N156" s="202">
        <f>$BK$156</f>
        <v>0</v>
      </c>
      <c r="O156" s="217"/>
      <c r="P156" s="217"/>
      <c r="Q156" s="217"/>
      <c r="R156" s="129"/>
      <c r="T156" s="130"/>
      <c r="U156" s="127"/>
      <c r="V156" s="127"/>
      <c r="W156" s="131">
        <f>SUM($W$157:$W$162)</f>
        <v>0</v>
      </c>
      <c r="X156" s="127"/>
      <c r="Y156" s="131">
        <f>SUM($Y$157:$Y$162)</f>
        <v>0</v>
      </c>
      <c r="Z156" s="127"/>
      <c r="AA156" s="132">
        <f>SUM($AA$157:$AA$162)</f>
        <v>0</v>
      </c>
      <c r="AR156" s="133" t="s">
        <v>22</v>
      </c>
      <c r="AT156" s="133" t="s">
        <v>79</v>
      </c>
      <c r="AU156" s="133" t="s">
        <v>80</v>
      </c>
      <c r="AY156" s="133" t="s">
        <v>144</v>
      </c>
      <c r="BK156" s="134">
        <f>SUM($BK$157:$BK$162)</f>
        <v>0</v>
      </c>
    </row>
    <row r="157" spans="2:65" s="6" customFormat="1" ht="15.75" customHeight="1">
      <c r="B157" s="23"/>
      <c r="C157" s="135" t="s">
        <v>235</v>
      </c>
      <c r="D157" s="135" t="s">
        <v>146</v>
      </c>
      <c r="E157" s="136" t="s">
        <v>236</v>
      </c>
      <c r="F157" s="206" t="s">
        <v>237</v>
      </c>
      <c r="G157" s="207"/>
      <c r="H157" s="207"/>
      <c r="I157" s="207"/>
      <c r="J157" s="137" t="s">
        <v>238</v>
      </c>
      <c r="K157" s="138">
        <v>5.225</v>
      </c>
      <c r="L157" s="208">
        <v>0</v>
      </c>
      <c r="M157" s="207"/>
      <c r="N157" s="209">
        <f>ROUND($L$157*$K$157,2)</f>
        <v>0</v>
      </c>
      <c r="O157" s="207"/>
      <c r="P157" s="207"/>
      <c r="Q157" s="207"/>
      <c r="R157" s="25"/>
      <c r="T157" s="139"/>
      <c r="U157" s="31" t="s">
        <v>45</v>
      </c>
      <c r="V157" s="24"/>
      <c r="W157" s="140">
        <f>$V$157*$K$157</f>
        <v>0</v>
      </c>
      <c r="X157" s="140">
        <v>0</v>
      </c>
      <c r="Y157" s="140">
        <f>$X$157*$K$157</f>
        <v>0</v>
      </c>
      <c r="Z157" s="140">
        <v>0</v>
      </c>
      <c r="AA157" s="141">
        <f>$Z$157*$K$157</f>
        <v>0</v>
      </c>
      <c r="AR157" s="6" t="s">
        <v>150</v>
      </c>
      <c r="AT157" s="6" t="s">
        <v>146</v>
      </c>
      <c r="AU157" s="6" t="s">
        <v>22</v>
      </c>
      <c r="AY157" s="6" t="s">
        <v>144</v>
      </c>
      <c r="BE157" s="88">
        <f>IF($U$157="základní",$N$157,0)</f>
        <v>0</v>
      </c>
      <c r="BF157" s="88">
        <f>IF($U$157="snížená",$N$157,0)</f>
        <v>0</v>
      </c>
      <c r="BG157" s="88">
        <f>IF($U$157="zákl. přenesená",$N$157,0)</f>
        <v>0</v>
      </c>
      <c r="BH157" s="88">
        <f>IF($U$157="sníž. přenesená",$N$157,0)</f>
        <v>0</v>
      </c>
      <c r="BI157" s="88">
        <f>IF($U$157="nulová",$N$157,0)</f>
        <v>0</v>
      </c>
      <c r="BJ157" s="6" t="s">
        <v>22</v>
      </c>
      <c r="BK157" s="88">
        <f>ROUND($L$157*$K$157,2)</f>
        <v>0</v>
      </c>
      <c r="BL157" s="6" t="s">
        <v>150</v>
      </c>
      <c r="BM157" s="6" t="s">
        <v>239</v>
      </c>
    </row>
    <row r="158" spans="2:65" s="6" customFormat="1" ht="27" customHeight="1">
      <c r="B158" s="23"/>
      <c r="C158" s="135" t="s">
        <v>240</v>
      </c>
      <c r="D158" s="135" t="s">
        <v>146</v>
      </c>
      <c r="E158" s="136" t="s">
        <v>241</v>
      </c>
      <c r="F158" s="206" t="s">
        <v>242</v>
      </c>
      <c r="G158" s="207"/>
      <c r="H158" s="207"/>
      <c r="I158" s="207"/>
      <c r="J158" s="137" t="s">
        <v>238</v>
      </c>
      <c r="K158" s="138">
        <v>5.225</v>
      </c>
      <c r="L158" s="208">
        <v>0</v>
      </c>
      <c r="M158" s="207"/>
      <c r="N158" s="209">
        <f>ROUND($L$158*$K$158,2)</f>
        <v>0</v>
      </c>
      <c r="O158" s="207"/>
      <c r="P158" s="207"/>
      <c r="Q158" s="207"/>
      <c r="R158" s="25"/>
      <c r="T158" s="139"/>
      <c r="U158" s="31" t="s">
        <v>45</v>
      </c>
      <c r="V158" s="24"/>
      <c r="W158" s="140">
        <f>$V$158*$K$158</f>
        <v>0</v>
      </c>
      <c r="X158" s="140">
        <v>0</v>
      </c>
      <c r="Y158" s="140">
        <f>$X$158*$K$158</f>
        <v>0</v>
      </c>
      <c r="Z158" s="140">
        <v>0</v>
      </c>
      <c r="AA158" s="141">
        <f>$Z$158*$K$158</f>
        <v>0</v>
      </c>
      <c r="AR158" s="6" t="s">
        <v>150</v>
      </c>
      <c r="AT158" s="6" t="s">
        <v>146</v>
      </c>
      <c r="AU158" s="6" t="s">
        <v>22</v>
      </c>
      <c r="AY158" s="6" t="s">
        <v>144</v>
      </c>
      <c r="BE158" s="88">
        <f>IF($U$158="základní",$N$158,0)</f>
        <v>0</v>
      </c>
      <c r="BF158" s="88">
        <f>IF($U$158="snížená",$N$158,0)</f>
        <v>0</v>
      </c>
      <c r="BG158" s="88">
        <f>IF($U$158="zákl. přenesená",$N$158,0)</f>
        <v>0</v>
      </c>
      <c r="BH158" s="88">
        <f>IF($U$158="sníž. přenesená",$N$158,0)</f>
        <v>0</v>
      </c>
      <c r="BI158" s="88">
        <f>IF($U$158="nulová",$N$158,0)</f>
        <v>0</v>
      </c>
      <c r="BJ158" s="6" t="s">
        <v>22</v>
      </c>
      <c r="BK158" s="88">
        <f>ROUND($L$158*$K$158,2)</f>
        <v>0</v>
      </c>
      <c r="BL158" s="6" t="s">
        <v>150</v>
      </c>
      <c r="BM158" s="6" t="s">
        <v>243</v>
      </c>
    </row>
    <row r="159" spans="2:65" s="6" customFormat="1" ht="15.75" customHeight="1">
      <c r="B159" s="23"/>
      <c r="C159" s="135" t="s">
        <v>244</v>
      </c>
      <c r="D159" s="135" t="s">
        <v>146</v>
      </c>
      <c r="E159" s="136" t="s">
        <v>245</v>
      </c>
      <c r="F159" s="206" t="s">
        <v>246</v>
      </c>
      <c r="G159" s="207"/>
      <c r="H159" s="207"/>
      <c r="I159" s="207"/>
      <c r="J159" s="137" t="s">
        <v>184</v>
      </c>
      <c r="K159" s="138">
        <v>6</v>
      </c>
      <c r="L159" s="208">
        <v>0</v>
      </c>
      <c r="M159" s="207"/>
      <c r="N159" s="209">
        <f>ROUND($L$159*$K$159,2)</f>
        <v>0</v>
      </c>
      <c r="O159" s="207"/>
      <c r="P159" s="207"/>
      <c r="Q159" s="207"/>
      <c r="R159" s="25"/>
      <c r="T159" s="139"/>
      <c r="U159" s="31" t="s">
        <v>45</v>
      </c>
      <c r="V159" s="24"/>
      <c r="W159" s="140">
        <f>$V$159*$K$159</f>
        <v>0</v>
      </c>
      <c r="X159" s="140">
        <v>0</v>
      </c>
      <c r="Y159" s="140">
        <f>$X$159*$K$159</f>
        <v>0</v>
      </c>
      <c r="Z159" s="140">
        <v>0</v>
      </c>
      <c r="AA159" s="141">
        <f>$Z$159*$K$159</f>
        <v>0</v>
      </c>
      <c r="AR159" s="6" t="s">
        <v>150</v>
      </c>
      <c r="AT159" s="6" t="s">
        <v>146</v>
      </c>
      <c r="AU159" s="6" t="s">
        <v>22</v>
      </c>
      <c r="AY159" s="6" t="s">
        <v>144</v>
      </c>
      <c r="BE159" s="88">
        <f>IF($U$159="základní",$N$159,0)</f>
        <v>0</v>
      </c>
      <c r="BF159" s="88">
        <f>IF($U$159="snížená",$N$159,0)</f>
        <v>0</v>
      </c>
      <c r="BG159" s="88">
        <f>IF($U$159="zákl. přenesená",$N$159,0)</f>
        <v>0</v>
      </c>
      <c r="BH159" s="88">
        <f>IF($U$159="sníž. přenesená",$N$159,0)</f>
        <v>0</v>
      </c>
      <c r="BI159" s="88">
        <f>IF($U$159="nulová",$N$159,0)</f>
        <v>0</v>
      </c>
      <c r="BJ159" s="6" t="s">
        <v>22</v>
      </c>
      <c r="BK159" s="88">
        <f>ROUND($L$159*$K$159,2)</f>
        <v>0</v>
      </c>
      <c r="BL159" s="6" t="s">
        <v>150</v>
      </c>
      <c r="BM159" s="6" t="s">
        <v>247</v>
      </c>
    </row>
    <row r="160" spans="2:65" s="6" customFormat="1" ht="27" customHeight="1">
      <c r="B160" s="23"/>
      <c r="C160" s="135" t="s">
        <v>248</v>
      </c>
      <c r="D160" s="135" t="s">
        <v>146</v>
      </c>
      <c r="E160" s="136" t="s">
        <v>249</v>
      </c>
      <c r="F160" s="206" t="s">
        <v>250</v>
      </c>
      <c r="G160" s="207"/>
      <c r="H160" s="207"/>
      <c r="I160" s="207"/>
      <c r="J160" s="137" t="s">
        <v>238</v>
      </c>
      <c r="K160" s="138">
        <v>5.225</v>
      </c>
      <c r="L160" s="208">
        <v>0</v>
      </c>
      <c r="M160" s="207"/>
      <c r="N160" s="209">
        <f>ROUND($L$160*$K$160,2)</f>
        <v>0</v>
      </c>
      <c r="O160" s="207"/>
      <c r="P160" s="207"/>
      <c r="Q160" s="207"/>
      <c r="R160" s="25"/>
      <c r="T160" s="139"/>
      <c r="U160" s="31" t="s">
        <v>45</v>
      </c>
      <c r="V160" s="24"/>
      <c r="W160" s="140">
        <f>$V$160*$K$160</f>
        <v>0</v>
      </c>
      <c r="X160" s="140">
        <v>0</v>
      </c>
      <c r="Y160" s="140">
        <f>$X$160*$K$160</f>
        <v>0</v>
      </c>
      <c r="Z160" s="140">
        <v>0</v>
      </c>
      <c r="AA160" s="141">
        <f>$Z$160*$K$160</f>
        <v>0</v>
      </c>
      <c r="AR160" s="6" t="s">
        <v>150</v>
      </c>
      <c r="AT160" s="6" t="s">
        <v>146</v>
      </c>
      <c r="AU160" s="6" t="s">
        <v>22</v>
      </c>
      <c r="AY160" s="6" t="s">
        <v>144</v>
      </c>
      <c r="BE160" s="88">
        <f>IF($U$160="základní",$N$160,0)</f>
        <v>0</v>
      </c>
      <c r="BF160" s="88">
        <f>IF($U$160="snížená",$N$160,0)</f>
        <v>0</v>
      </c>
      <c r="BG160" s="88">
        <f>IF($U$160="zákl. přenesená",$N$160,0)</f>
        <v>0</v>
      </c>
      <c r="BH160" s="88">
        <f>IF($U$160="sníž. přenesená",$N$160,0)</f>
        <v>0</v>
      </c>
      <c r="BI160" s="88">
        <f>IF($U$160="nulová",$N$160,0)</f>
        <v>0</v>
      </c>
      <c r="BJ160" s="6" t="s">
        <v>22</v>
      </c>
      <c r="BK160" s="88">
        <f>ROUND($L$160*$K$160,2)</f>
        <v>0</v>
      </c>
      <c r="BL160" s="6" t="s">
        <v>150</v>
      </c>
      <c r="BM160" s="6" t="s">
        <v>251</v>
      </c>
    </row>
    <row r="161" spans="2:65" s="6" customFormat="1" ht="27" customHeight="1">
      <c r="B161" s="23"/>
      <c r="C161" s="135" t="s">
        <v>252</v>
      </c>
      <c r="D161" s="135" t="s">
        <v>146</v>
      </c>
      <c r="E161" s="136" t="s">
        <v>253</v>
      </c>
      <c r="F161" s="206" t="s">
        <v>254</v>
      </c>
      <c r="G161" s="207"/>
      <c r="H161" s="207"/>
      <c r="I161" s="207"/>
      <c r="J161" s="137" t="s">
        <v>238</v>
      </c>
      <c r="K161" s="138">
        <v>156.75</v>
      </c>
      <c r="L161" s="208">
        <v>0</v>
      </c>
      <c r="M161" s="207"/>
      <c r="N161" s="209">
        <f>ROUND($L$161*$K$161,2)</f>
        <v>0</v>
      </c>
      <c r="O161" s="207"/>
      <c r="P161" s="207"/>
      <c r="Q161" s="207"/>
      <c r="R161" s="25"/>
      <c r="T161" s="139"/>
      <c r="U161" s="31" t="s">
        <v>45</v>
      </c>
      <c r="V161" s="24"/>
      <c r="W161" s="140">
        <f>$V$161*$K$161</f>
        <v>0</v>
      </c>
      <c r="X161" s="140">
        <v>0</v>
      </c>
      <c r="Y161" s="140">
        <f>$X$161*$K$161</f>
        <v>0</v>
      </c>
      <c r="Z161" s="140">
        <v>0</v>
      </c>
      <c r="AA161" s="141">
        <f>$Z$161*$K$161</f>
        <v>0</v>
      </c>
      <c r="AR161" s="6" t="s">
        <v>150</v>
      </c>
      <c r="AT161" s="6" t="s">
        <v>146</v>
      </c>
      <c r="AU161" s="6" t="s">
        <v>22</v>
      </c>
      <c r="AY161" s="6" t="s">
        <v>144</v>
      </c>
      <c r="BE161" s="88">
        <f>IF($U$161="základní",$N$161,0)</f>
        <v>0</v>
      </c>
      <c r="BF161" s="88">
        <f>IF($U$161="snížená",$N$161,0)</f>
        <v>0</v>
      </c>
      <c r="BG161" s="88">
        <f>IF($U$161="zákl. přenesená",$N$161,0)</f>
        <v>0</v>
      </c>
      <c r="BH161" s="88">
        <f>IF($U$161="sníž. přenesená",$N$161,0)</f>
        <v>0</v>
      </c>
      <c r="BI161" s="88">
        <f>IF($U$161="nulová",$N$161,0)</f>
        <v>0</v>
      </c>
      <c r="BJ161" s="6" t="s">
        <v>22</v>
      </c>
      <c r="BK161" s="88">
        <f>ROUND($L$161*$K$161,2)</f>
        <v>0</v>
      </c>
      <c r="BL161" s="6" t="s">
        <v>150</v>
      </c>
      <c r="BM161" s="6" t="s">
        <v>255</v>
      </c>
    </row>
    <row r="162" spans="2:65" s="6" customFormat="1" ht="27" customHeight="1">
      <c r="B162" s="23"/>
      <c r="C162" s="135" t="s">
        <v>256</v>
      </c>
      <c r="D162" s="135" t="s">
        <v>146</v>
      </c>
      <c r="E162" s="136" t="s">
        <v>257</v>
      </c>
      <c r="F162" s="206" t="s">
        <v>258</v>
      </c>
      <c r="G162" s="207"/>
      <c r="H162" s="207"/>
      <c r="I162" s="207"/>
      <c r="J162" s="137" t="s">
        <v>238</v>
      </c>
      <c r="K162" s="138">
        <v>5.225</v>
      </c>
      <c r="L162" s="208">
        <v>0</v>
      </c>
      <c r="M162" s="207"/>
      <c r="N162" s="209">
        <f>ROUND($L$162*$K$162,2)</f>
        <v>0</v>
      </c>
      <c r="O162" s="207"/>
      <c r="P162" s="207"/>
      <c r="Q162" s="207"/>
      <c r="R162" s="25"/>
      <c r="T162" s="139"/>
      <c r="U162" s="31" t="s">
        <v>45</v>
      </c>
      <c r="V162" s="24"/>
      <c r="W162" s="140">
        <f>$V$162*$K$162</f>
        <v>0</v>
      </c>
      <c r="X162" s="140">
        <v>0</v>
      </c>
      <c r="Y162" s="140">
        <f>$X$162*$K$162</f>
        <v>0</v>
      </c>
      <c r="Z162" s="140">
        <v>0</v>
      </c>
      <c r="AA162" s="141">
        <f>$Z$162*$K$162</f>
        <v>0</v>
      </c>
      <c r="AR162" s="6" t="s">
        <v>150</v>
      </c>
      <c r="AT162" s="6" t="s">
        <v>146</v>
      </c>
      <c r="AU162" s="6" t="s">
        <v>22</v>
      </c>
      <c r="AY162" s="6" t="s">
        <v>144</v>
      </c>
      <c r="BE162" s="88">
        <f>IF($U$162="základní",$N$162,0)</f>
        <v>0</v>
      </c>
      <c r="BF162" s="88">
        <f>IF($U$162="snížená",$N$162,0)</f>
        <v>0</v>
      </c>
      <c r="BG162" s="88">
        <f>IF($U$162="zákl. přenesená",$N$162,0)</f>
        <v>0</v>
      </c>
      <c r="BH162" s="88">
        <f>IF($U$162="sníž. přenesená",$N$162,0)</f>
        <v>0</v>
      </c>
      <c r="BI162" s="88">
        <f>IF($U$162="nulová",$N$162,0)</f>
        <v>0</v>
      </c>
      <c r="BJ162" s="6" t="s">
        <v>22</v>
      </c>
      <c r="BK162" s="88">
        <f>ROUND($L$162*$K$162,2)</f>
        <v>0</v>
      </c>
      <c r="BL162" s="6" t="s">
        <v>150</v>
      </c>
      <c r="BM162" s="6" t="s">
        <v>259</v>
      </c>
    </row>
    <row r="163" spans="2:63" s="125" customFormat="1" ht="37.5" customHeight="1">
      <c r="B163" s="126"/>
      <c r="C163" s="127"/>
      <c r="D163" s="128" t="s">
        <v>108</v>
      </c>
      <c r="E163" s="128"/>
      <c r="F163" s="128"/>
      <c r="G163" s="128"/>
      <c r="H163" s="128"/>
      <c r="I163" s="128"/>
      <c r="J163" s="128"/>
      <c r="K163" s="128"/>
      <c r="L163" s="128"/>
      <c r="M163" s="128"/>
      <c r="N163" s="202">
        <f>$BK$163</f>
        <v>0</v>
      </c>
      <c r="O163" s="217"/>
      <c r="P163" s="217"/>
      <c r="Q163" s="217"/>
      <c r="R163" s="129"/>
      <c r="T163" s="130"/>
      <c r="U163" s="127"/>
      <c r="V163" s="127"/>
      <c r="W163" s="131">
        <f>$W$164</f>
        <v>0</v>
      </c>
      <c r="X163" s="127"/>
      <c r="Y163" s="131">
        <f>$Y$164</f>
        <v>0</v>
      </c>
      <c r="Z163" s="127"/>
      <c r="AA163" s="132">
        <f>$AA$164</f>
        <v>0</v>
      </c>
      <c r="AR163" s="133" t="s">
        <v>22</v>
      </c>
      <c r="AT163" s="133" t="s">
        <v>79</v>
      </c>
      <c r="AU163" s="133" t="s">
        <v>80</v>
      </c>
      <c r="AY163" s="133" t="s">
        <v>144</v>
      </c>
      <c r="BK163" s="134">
        <f>$BK$164</f>
        <v>0</v>
      </c>
    </row>
    <row r="164" spans="2:65" s="6" customFormat="1" ht="15.75" customHeight="1">
      <c r="B164" s="23"/>
      <c r="C164" s="135" t="s">
        <v>260</v>
      </c>
      <c r="D164" s="135" t="s">
        <v>146</v>
      </c>
      <c r="E164" s="136" t="s">
        <v>261</v>
      </c>
      <c r="F164" s="206" t="s">
        <v>262</v>
      </c>
      <c r="G164" s="207"/>
      <c r="H164" s="207"/>
      <c r="I164" s="207"/>
      <c r="J164" s="137" t="s">
        <v>238</v>
      </c>
      <c r="K164" s="138">
        <v>3.055</v>
      </c>
      <c r="L164" s="208">
        <v>0</v>
      </c>
      <c r="M164" s="207"/>
      <c r="N164" s="209">
        <f>ROUND($L$164*$K$164,2)</f>
        <v>0</v>
      </c>
      <c r="O164" s="207"/>
      <c r="P164" s="207"/>
      <c r="Q164" s="207"/>
      <c r="R164" s="25"/>
      <c r="T164" s="139"/>
      <c r="U164" s="31" t="s">
        <v>45</v>
      </c>
      <c r="V164" s="24"/>
      <c r="W164" s="140">
        <f>$V$164*$K$164</f>
        <v>0</v>
      </c>
      <c r="X164" s="140">
        <v>0</v>
      </c>
      <c r="Y164" s="140">
        <f>$X$164*$K$164</f>
        <v>0</v>
      </c>
      <c r="Z164" s="140">
        <v>0</v>
      </c>
      <c r="AA164" s="141">
        <f>$Z$164*$K$164</f>
        <v>0</v>
      </c>
      <c r="AR164" s="6" t="s">
        <v>150</v>
      </c>
      <c r="AT164" s="6" t="s">
        <v>146</v>
      </c>
      <c r="AU164" s="6" t="s">
        <v>22</v>
      </c>
      <c r="AY164" s="6" t="s">
        <v>144</v>
      </c>
      <c r="BE164" s="88">
        <f>IF($U$164="základní",$N$164,0)</f>
        <v>0</v>
      </c>
      <c r="BF164" s="88">
        <f>IF($U$164="snížená",$N$164,0)</f>
        <v>0</v>
      </c>
      <c r="BG164" s="88">
        <f>IF($U$164="zákl. přenesená",$N$164,0)</f>
        <v>0</v>
      </c>
      <c r="BH164" s="88">
        <f>IF($U$164="sníž. přenesená",$N$164,0)</f>
        <v>0</v>
      </c>
      <c r="BI164" s="88">
        <f>IF($U$164="nulová",$N$164,0)</f>
        <v>0</v>
      </c>
      <c r="BJ164" s="6" t="s">
        <v>22</v>
      </c>
      <c r="BK164" s="88">
        <f>ROUND($L$164*$K$164,2)</f>
        <v>0</v>
      </c>
      <c r="BL164" s="6" t="s">
        <v>150</v>
      </c>
      <c r="BM164" s="6" t="s">
        <v>263</v>
      </c>
    </row>
    <row r="165" spans="2:63" s="125" customFormat="1" ht="37.5" customHeight="1">
      <c r="B165" s="126"/>
      <c r="C165" s="127"/>
      <c r="D165" s="128" t="s">
        <v>109</v>
      </c>
      <c r="E165" s="128"/>
      <c r="F165" s="128"/>
      <c r="G165" s="128"/>
      <c r="H165" s="128"/>
      <c r="I165" s="128"/>
      <c r="J165" s="128"/>
      <c r="K165" s="128"/>
      <c r="L165" s="128"/>
      <c r="M165" s="128"/>
      <c r="N165" s="202">
        <f>$BK$165</f>
        <v>0</v>
      </c>
      <c r="O165" s="217"/>
      <c r="P165" s="217"/>
      <c r="Q165" s="217"/>
      <c r="R165" s="129"/>
      <c r="T165" s="130"/>
      <c r="U165" s="127"/>
      <c r="V165" s="127"/>
      <c r="W165" s="131">
        <v>0</v>
      </c>
      <c r="X165" s="127"/>
      <c r="Y165" s="131">
        <v>0</v>
      </c>
      <c r="Z165" s="127"/>
      <c r="AA165" s="132">
        <v>0</v>
      </c>
      <c r="AR165" s="133" t="s">
        <v>95</v>
      </c>
      <c r="AT165" s="133" t="s">
        <v>79</v>
      </c>
      <c r="AU165" s="133" t="s">
        <v>80</v>
      </c>
      <c r="AY165" s="133" t="s">
        <v>144</v>
      </c>
      <c r="BK165" s="134">
        <v>0</v>
      </c>
    </row>
    <row r="166" spans="2:63" s="125" customFormat="1" ht="25.5" customHeight="1">
      <c r="B166" s="126"/>
      <c r="C166" s="127"/>
      <c r="D166" s="128" t="s">
        <v>110</v>
      </c>
      <c r="E166" s="128"/>
      <c r="F166" s="128"/>
      <c r="G166" s="128"/>
      <c r="H166" s="128"/>
      <c r="I166" s="128"/>
      <c r="J166" s="128"/>
      <c r="K166" s="128"/>
      <c r="L166" s="128"/>
      <c r="M166" s="128"/>
      <c r="N166" s="202">
        <f>$BK$166</f>
        <v>0</v>
      </c>
      <c r="O166" s="217"/>
      <c r="P166" s="217"/>
      <c r="Q166" s="217"/>
      <c r="R166" s="129"/>
      <c r="T166" s="130"/>
      <c r="U166" s="127"/>
      <c r="V166" s="127"/>
      <c r="W166" s="131">
        <f>SUM($W$167:$W$177)</f>
        <v>0</v>
      </c>
      <c r="X166" s="127"/>
      <c r="Y166" s="131">
        <f>SUM($Y$167:$Y$177)</f>
        <v>0.01099</v>
      </c>
      <c r="Z166" s="127"/>
      <c r="AA166" s="132">
        <f>SUM($AA$167:$AA$177)</f>
        <v>0</v>
      </c>
      <c r="AR166" s="133" t="s">
        <v>95</v>
      </c>
      <c r="AT166" s="133" t="s">
        <v>79</v>
      </c>
      <c r="AU166" s="133" t="s">
        <v>80</v>
      </c>
      <c r="AY166" s="133" t="s">
        <v>144</v>
      </c>
      <c r="BK166" s="134">
        <f>SUM($BK$167:$BK$177)</f>
        <v>0</v>
      </c>
    </row>
    <row r="167" spans="2:65" s="6" customFormat="1" ht="27" customHeight="1">
      <c r="B167" s="23"/>
      <c r="C167" s="135" t="s">
        <v>264</v>
      </c>
      <c r="D167" s="135" t="s">
        <v>146</v>
      </c>
      <c r="E167" s="136" t="s">
        <v>265</v>
      </c>
      <c r="F167" s="206" t="s">
        <v>266</v>
      </c>
      <c r="G167" s="207"/>
      <c r="H167" s="207"/>
      <c r="I167" s="207"/>
      <c r="J167" s="137" t="s">
        <v>184</v>
      </c>
      <c r="K167" s="138">
        <v>6</v>
      </c>
      <c r="L167" s="208">
        <v>0</v>
      </c>
      <c r="M167" s="207"/>
      <c r="N167" s="209">
        <f>ROUND($L$167*$K$167,2)</f>
        <v>0</v>
      </c>
      <c r="O167" s="207"/>
      <c r="P167" s="207"/>
      <c r="Q167" s="207"/>
      <c r="R167" s="25"/>
      <c r="T167" s="139"/>
      <c r="U167" s="31" t="s">
        <v>45</v>
      </c>
      <c r="V167" s="24"/>
      <c r="W167" s="140">
        <f>$V$167*$K$167</f>
        <v>0</v>
      </c>
      <c r="X167" s="140">
        <v>0.00035</v>
      </c>
      <c r="Y167" s="140">
        <f>$X$167*$K$167</f>
        <v>0.0021</v>
      </c>
      <c r="Z167" s="140">
        <v>0</v>
      </c>
      <c r="AA167" s="141">
        <f>$Z$167*$K$167</f>
        <v>0</v>
      </c>
      <c r="AR167" s="6" t="s">
        <v>173</v>
      </c>
      <c r="AT167" s="6" t="s">
        <v>146</v>
      </c>
      <c r="AU167" s="6" t="s">
        <v>22</v>
      </c>
      <c r="AY167" s="6" t="s">
        <v>144</v>
      </c>
      <c r="BE167" s="88">
        <f>IF($U$167="základní",$N$167,0)</f>
        <v>0</v>
      </c>
      <c r="BF167" s="88">
        <f>IF($U$167="snížená",$N$167,0)</f>
        <v>0</v>
      </c>
      <c r="BG167" s="88">
        <f>IF($U$167="zákl. přenesená",$N$167,0)</f>
        <v>0</v>
      </c>
      <c r="BH167" s="88">
        <f>IF($U$167="sníž. přenesená",$N$167,0)</f>
        <v>0</v>
      </c>
      <c r="BI167" s="88">
        <f>IF($U$167="nulová",$N$167,0)</f>
        <v>0</v>
      </c>
      <c r="BJ167" s="6" t="s">
        <v>22</v>
      </c>
      <c r="BK167" s="88">
        <f>ROUND($L$167*$K$167,2)</f>
        <v>0</v>
      </c>
      <c r="BL167" s="6" t="s">
        <v>173</v>
      </c>
      <c r="BM167" s="6" t="s">
        <v>267</v>
      </c>
    </row>
    <row r="168" spans="2:65" s="6" customFormat="1" ht="27" customHeight="1">
      <c r="B168" s="23"/>
      <c r="C168" s="135" t="s">
        <v>268</v>
      </c>
      <c r="D168" s="135" t="s">
        <v>146</v>
      </c>
      <c r="E168" s="136" t="s">
        <v>269</v>
      </c>
      <c r="F168" s="206" t="s">
        <v>270</v>
      </c>
      <c r="G168" s="207"/>
      <c r="H168" s="207"/>
      <c r="I168" s="207"/>
      <c r="J168" s="137" t="s">
        <v>184</v>
      </c>
      <c r="K168" s="138">
        <v>6</v>
      </c>
      <c r="L168" s="208">
        <v>0</v>
      </c>
      <c r="M168" s="207"/>
      <c r="N168" s="209">
        <f>ROUND($L$168*$K$168,2)</f>
        <v>0</v>
      </c>
      <c r="O168" s="207"/>
      <c r="P168" s="207"/>
      <c r="Q168" s="207"/>
      <c r="R168" s="25"/>
      <c r="T168" s="139"/>
      <c r="U168" s="31" t="s">
        <v>45</v>
      </c>
      <c r="V168" s="24"/>
      <c r="W168" s="140">
        <f>$V$168*$K$168</f>
        <v>0</v>
      </c>
      <c r="X168" s="140">
        <v>0.00114</v>
      </c>
      <c r="Y168" s="140">
        <f>$X$168*$K$168</f>
        <v>0.00684</v>
      </c>
      <c r="Z168" s="140">
        <v>0</v>
      </c>
      <c r="AA168" s="141">
        <f>$Z$168*$K$168</f>
        <v>0</v>
      </c>
      <c r="AR168" s="6" t="s">
        <v>173</v>
      </c>
      <c r="AT168" s="6" t="s">
        <v>146</v>
      </c>
      <c r="AU168" s="6" t="s">
        <v>22</v>
      </c>
      <c r="AY168" s="6" t="s">
        <v>144</v>
      </c>
      <c r="BE168" s="88">
        <f>IF($U$168="základní",$N$168,0)</f>
        <v>0</v>
      </c>
      <c r="BF168" s="88">
        <f>IF($U$168="snížená",$N$168,0)</f>
        <v>0</v>
      </c>
      <c r="BG168" s="88">
        <f>IF($U$168="zákl. přenesená",$N$168,0)</f>
        <v>0</v>
      </c>
      <c r="BH168" s="88">
        <f>IF($U$168="sníž. přenesená",$N$168,0)</f>
        <v>0</v>
      </c>
      <c r="BI168" s="88">
        <f>IF($U$168="nulová",$N$168,0)</f>
        <v>0</v>
      </c>
      <c r="BJ168" s="6" t="s">
        <v>22</v>
      </c>
      <c r="BK168" s="88">
        <f>ROUND($L$168*$K$168,2)</f>
        <v>0</v>
      </c>
      <c r="BL168" s="6" t="s">
        <v>173</v>
      </c>
      <c r="BM168" s="6" t="s">
        <v>271</v>
      </c>
    </row>
    <row r="169" spans="2:65" s="6" customFormat="1" ht="15.75" customHeight="1">
      <c r="B169" s="23"/>
      <c r="C169" s="135" t="s">
        <v>272</v>
      </c>
      <c r="D169" s="135" t="s">
        <v>146</v>
      </c>
      <c r="E169" s="136" t="s">
        <v>273</v>
      </c>
      <c r="F169" s="206" t="s">
        <v>274</v>
      </c>
      <c r="G169" s="207"/>
      <c r="H169" s="207"/>
      <c r="I169" s="207"/>
      <c r="J169" s="137" t="s">
        <v>213</v>
      </c>
      <c r="K169" s="138">
        <v>3</v>
      </c>
      <c r="L169" s="208">
        <v>0</v>
      </c>
      <c r="M169" s="207"/>
      <c r="N169" s="209">
        <f>ROUND($L$169*$K$169,2)</f>
        <v>0</v>
      </c>
      <c r="O169" s="207"/>
      <c r="P169" s="207"/>
      <c r="Q169" s="207"/>
      <c r="R169" s="25"/>
      <c r="T169" s="139"/>
      <c r="U169" s="31" t="s">
        <v>45</v>
      </c>
      <c r="V169" s="24"/>
      <c r="W169" s="140">
        <f>$V$169*$K$169</f>
        <v>0</v>
      </c>
      <c r="X169" s="140">
        <v>0</v>
      </c>
      <c r="Y169" s="140">
        <f>$X$169*$K$169</f>
        <v>0</v>
      </c>
      <c r="Z169" s="140">
        <v>0</v>
      </c>
      <c r="AA169" s="141">
        <f>$Z$169*$K$169</f>
        <v>0</v>
      </c>
      <c r="AR169" s="6" t="s">
        <v>173</v>
      </c>
      <c r="AT169" s="6" t="s">
        <v>146</v>
      </c>
      <c r="AU169" s="6" t="s">
        <v>22</v>
      </c>
      <c r="AY169" s="6" t="s">
        <v>144</v>
      </c>
      <c r="BE169" s="88">
        <f>IF($U$169="základní",$N$169,0)</f>
        <v>0</v>
      </c>
      <c r="BF169" s="88">
        <f>IF($U$169="snížená",$N$169,0)</f>
        <v>0</v>
      </c>
      <c r="BG169" s="88">
        <f>IF($U$169="zákl. přenesená",$N$169,0)</f>
        <v>0</v>
      </c>
      <c r="BH169" s="88">
        <f>IF($U$169="sníž. přenesená",$N$169,0)</f>
        <v>0</v>
      </c>
      <c r="BI169" s="88">
        <f>IF($U$169="nulová",$N$169,0)</f>
        <v>0</v>
      </c>
      <c r="BJ169" s="6" t="s">
        <v>22</v>
      </c>
      <c r="BK169" s="88">
        <f>ROUND($L$169*$K$169,2)</f>
        <v>0</v>
      </c>
      <c r="BL169" s="6" t="s">
        <v>173</v>
      </c>
      <c r="BM169" s="6" t="s">
        <v>275</v>
      </c>
    </row>
    <row r="170" spans="2:65" s="6" customFormat="1" ht="27" customHeight="1">
      <c r="B170" s="23"/>
      <c r="C170" s="135" t="s">
        <v>276</v>
      </c>
      <c r="D170" s="135" t="s">
        <v>146</v>
      </c>
      <c r="E170" s="136" t="s">
        <v>277</v>
      </c>
      <c r="F170" s="206" t="s">
        <v>278</v>
      </c>
      <c r="G170" s="207"/>
      <c r="H170" s="207"/>
      <c r="I170" s="207"/>
      <c r="J170" s="137" t="s">
        <v>213</v>
      </c>
      <c r="K170" s="138">
        <v>3</v>
      </c>
      <c r="L170" s="208">
        <v>0</v>
      </c>
      <c r="M170" s="207"/>
      <c r="N170" s="209">
        <f>ROUND($L$170*$K$170,2)</f>
        <v>0</v>
      </c>
      <c r="O170" s="207"/>
      <c r="P170" s="207"/>
      <c r="Q170" s="207"/>
      <c r="R170" s="25"/>
      <c r="T170" s="139"/>
      <c r="U170" s="31" t="s">
        <v>45</v>
      </c>
      <c r="V170" s="24"/>
      <c r="W170" s="140">
        <f>$V$170*$K$170</f>
        <v>0</v>
      </c>
      <c r="X170" s="140">
        <v>0</v>
      </c>
      <c r="Y170" s="140">
        <f>$X$170*$K$170</f>
        <v>0</v>
      </c>
      <c r="Z170" s="140">
        <v>0</v>
      </c>
      <c r="AA170" s="141">
        <f>$Z$170*$K$170</f>
        <v>0</v>
      </c>
      <c r="AR170" s="6" t="s">
        <v>173</v>
      </c>
      <c r="AT170" s="6" t="s">
        <v>146</v>
      </c>
      <c r="AU170" s="6" t="s">
        <v>22</v>
      </c>
      <c r="AY170" s="6" t="s">
        <v>144</v>
      </c>
      <c r="BE170" s="88">
        <f>IF($U$170="základní",$N$170,0)</f>
        <v>0</v>
      </c>
      <c r="BF170" s="88">
        <f>IF($U$170="snížená",$N$170,0)</f>
        <v>0</v>
      </c>
      <c r="BG170" s="88">
        <f>IF($U$170="zákl. přenesená",$N$170,0)</f>
        <v>0</v>
      </c>
      <c r="BH170" s="88">
        <f>IF($U$170="sníž. přenesená",$N$170,0)</f>
        <v>0</v>
      </c>
      <c r="BI170" s="88">
        <f>IF($U$170="nulová",$N$170,0)</f>
        <v>0</v>
      </c>
      <c r="BJ170" s="6" t="s">
        <v>22</v>
      </c>
      <c r="BK170" s="88">
        <f>ROUND($L$170*$K$170,2)</f>
        <v>0</v>
      </c>
      <c r="BL170" s="6" t="s">
        <v>173</v>
      </c>
      <c r="BM170" s="6" t="s">
        <v>279</v>
      </c>
    </row>
    <row r="171" spans="2:65" s="6" customFormat="1" ht="27" customHeight="1">
      <c r="B171" s="23"/>
      <c r="C171" s="135" t="s">
        <v>280</v>
      </c>
      <c r="D171" s="135" t="s">
        <v>146</v>
      </c>
      <c r="E171" s="136" t="s">
        <v>281</v>
      </c>
      <c r="F171" s="206" t="s">
        <v>282</v>
      </c>
      <c r="G171" s="207"/>
      <c r="H171" s="207"/>
      <c r="I171" s="207"/>
      <c r="J171" s="137" t="s">
        <v>213</v>
      </c>
      <c r="K171" s="138">
        <v>1</v>
      </c>
      <c r="L171" s="208">
        <v>0</v>
      </c>
      <c r="M171" s="207"/>
      <c r="N171" s="209">
        <f>ROUND($L$171*$K$171,2)</f>
        <v>0</v>
      </c>
      <c r="O171" s="207"/>
      <c r="P171" s="207"/>
      <c r="Q171" s="207"/>
      <c r="R171" s="25"/>
      <c r="T171" s="139"/>
      <c r="U171" s="31" t="s">
        <v>45</v>
      </c>
      <c r="V171" s="24"/>
      <c r="W171" s="140">
        <f>$V$171*$K$171</f>
        <v>0</v>
      </c>
      <c r="X171" s="140">
        <v>0.00077</v>
      </c>
      <c r="Y171" s="140">
        <f>$X$171*$K$171</f>
        <v>0.00077</v>
      </c>
      <c r="Z171" s="140">
        <v>0</v>
      </c>
      <c r="AA171" s="141">
        <f>$Z$171*$K$171</f>
        <v>0</v>
      </c>
      <c r="AR171" s="6" t="s">
        <v>173</v>
      </c>
      <c r="AT171" s="6" t="s">
        <v>146</v>
      </c>
      <c r="AU171" s="6" t="s">
        <v>22</v>
      </c>
      <c r="AY171" s="6" t="s">
        <v>144</v>
      </c>
      <c r="BE171" s="88">
        <f>IF($U$171="základní",$N$171,0)</f>
        <v>0</v>
      </c>
      <c r="BF171" s="88">
        <f>IF($U$171="snížená",$N$171,0)</f>
        <v>0</v>
      </c>
      <c r="BG171" s="88">
        <f>IF($U$171="zákl. přenesená",$N$171,0)</f>
        <v>0</v>
      </c>
      <c r="BH171" s="88">
        <f>IF($U$171="sníž. přenesená",$N$171,0)</f>
        <v>0</v>
      </c>
      <c r="BI171" s="88">
        <f>IF($U$171="nulová",$N$171,0)</f>
        <v>0</v>
      </c>
      <c r="BJ171" s="6" t="s">
        <v>22</v>
      </c>
      <c r="BK171" s="88">
        <f>ROUND($L$171*$K$171,2)</f>
        <v>0</v>
      </c>
      <c r="BL171" s="6" t="s">
        <v>173</v>
      </c>
      <c r="BM171" s="6" t="s">
        <v>283</v>
      </c>
    </row>
    <row r="172" spans="2:65" s="6" customFormat="1" ht="15.75" customHeight="1">
      <c r="B172" s="23"/>
      <c r="C172" s="135" t="s">
        <v>284</v>
      </c>
      <c r="D172" s="135" t="s">
        <v>146</v>
      </c>
      <c r="E172" s="136" t="s">
        <v>285</v>
      </c>
      <c r="F172" s="206" t="s">
        <v>286</v>
      </c>
      <c r="G172" s="207"/>
      <c r="H172" s="207"/>
      <c r="I172" s="207"/>
      <c r="J172" s="137" t="s">
        <v>213</v>
      </c>
      <c r="K172" s="138">
        <v>1</v>
      </c>
      <c r="L172" s="208">
        <v>0</v>
      </c>
      <c r="M172" s="207"/>
      <c r="N172" s="209">
        <f>ROUND($L$172*$K$172,2)</f>
        <v>0</v>
      </c>
      <c r="O172" s="207"/>
      <c r="P172" s="207"/>
      <c r="Q172" s="207"/>
      <c r="R172" s="25"/>
      <c r="T172" s="139"/>
      <c r="U172" s="31" t="s">
        <v>45</v>
      </c>
      <c r="V172" s="24"/>
      <c r="W172" s="140">
        <f>$V$172*$K$172</f>
        <v>0</v>
      </c>
      <c r="X172" s="140">
        <v>0.00077</v>
      </c>
      <c r="Y172" s="140">
        <f>$X$172*$K$172</f>
        <v>0.00077</v>
      </c>
      <c r="Z172" s="140">
        <v>0</v>
      </c>
      <c r="AA172" s="141">
        <f>$Z$172*$K$172</f>
        <v>0</v>
      </c>
      <c r="AR172" s="6" t="s">
        <v>173</v>
      </c>
      <c r="AT172" s="6" t="s">
        <v>146</v>
      </c>
      <c r="AU172" s="6" t="s">
        <v>22</v>
      </c>
      <c r="AY172" s="6" t="s">
        <v>144</v>
      </c>
      <c r="BE172" s="88">
        <f>IF($U$172="základní",$N$172,0)</f>
        <v>0</v>
      </c>
      <c r="BF172" s="88">
        <f>IF($U$172="snížená",$N$172,0)</f>
        <v>0</v>
      </c>
      <c r="BG172" s="88">
        <f>IF($U$172="zákl. přenesená",$N$172,0)</f>
        <v>0</v>
      </c>
      <c r="BH172" s="88">
        <f>IF($U$172="sníž. přenesená",$N$172,0)</f>
        <v>0</v>
      </c>
      <c r="BI172" s="88">
        <f>IF($U$172="nulová",$N$172,0)</f>
        <v>0</v>
      </c>
      <c r="BJ172" s="6" t="s">
        <v>22</v>
      </c>
      <c r="BK172" s="88">
        <f>ROUND($L$172*$K$172,2)</f>
        <v>0</v>
      </c>
      <c r="BL172" s="6" t="s">
        <v>173</v>
      </c>
      <c r="BM172" s="6" t="s">
        <v>287</v>
      </c>
    </row>
    <row r="173" spans="2:65" s="6" customFormat="1" ht="27" customHeight="1">
      <c r="B173" s="23"/>
      <c r="C173" s="135" t="s">
        <v>288</v>
      </c>
      <c r="D173" s="135" t="s">
        <v>146</v>
      </c>
      <c r="E173" s="136" t="s">
        <v>289</v>
      </c>
      <c r="F173" s="206" t="s">
        <v>290</v>
      </c>
      <c r="G173" s="207"/>
      <c r="H173" s="207"/>
      <c r="I173" s="207"/>
      <c r="J173" s="137" t="s">
        <v>213</v>
      </c>
      <c r="K173" s="138">
        <v>1</v>
      </c>
      <c r="L173" s="208">
        <v>0</v>
      </c>
      <c r="M173" s="207"/>
      <c r="N173" s="209">
        <f>ROUND($L$173*$K$173,2)</f>
        <v>0</v>
      </c>
      <c r="O173" s="207"/>
      <c r="P173" s="207"/>
      <c r="Q173" s="207"/>
      <c r="R173" s="25"/>
      <c r="T173" s="139"/>
      <c r="U173" s="31" t="s">
        <v>45</v>
      </c>
      <c r="V173" s="24"/>
      <c r="W173" s="140">
        <f>$V$173*$K$173</f>
        <v>0</v>
      </c>
      <c r="X173" s="140">
        <v>0.00051</v>
      </c>
      <c r="Y173" s="140">
        <f>$X$173*$K$173</f>
        <v>0.00051</v>
      </c>
      <c r="Z173" s="140">
        <v>0</v>
      </c>
      <c r="AA173" s="141">
        <f>$Z$173*$K$173</f>
        <v>0</v>
      </c>
      <c r="AR173" s="6" t="s">
        <v>173</v>
      </c>
      <c r="AT173" s="6" t="s">
        <v>146</v>
      </c>
      <c r="AU173" s="6" t="s">
        <v>22</v>
      </c>
      <c r="AY173" s="6" t="s">
        <v>144</v>
      </c>
      <c r="BE173" s="88">
        <f>IF($U$173="základní",$N$173,0)</f>
        <v>0</v>
      </c>
      <c r="BF173" s="88">
        <f>IF($U$173="snížená",$N$173,0)</f>
        <v>0</v>
      </c>
      <c r="BG173" s="88">
        <f>IF($U$173="zákl. přenesená",$N$173,0)</f>
        <v>0</v>
      </c>
      <c r="BH173" s="88">
        <f>IF($U$173="sníž. přenesená",$N$173,0)</f>
        <v>0</v>
      </c>
      <c r="BI173" s="88">
        <f>IF($U$173="nulová",$N$173,0)</f>
        <v>0</v>
      </c>
      <c r="BJ173" s="6" t="s">
        <v>22</v>
      </c>
      <c r="BK173" s="88">
        <f>ROUND($L$173*$K$173,2)</f>
        <v>0</v>
      </c>
      <c r="BL173" s="6" t="s">
        <v>173</v>
      </c>
      <c r="BM173" s="6" t="s">
        <v>291</v>
      </c>
    </row>
    <row r="174" spans="2:65" s="6" customFormat="1" ht="27" customHeight="1">
      <c r="B174" s="23"/>
      <c r="C174" s="135" t="s">
        <v>292</v>
      </c>
      <c r="D174" s="135" t="s">
        <v>146</v>
      </c>
      <c r="E174" s="136" t="s">
        <v>293</v>
      </c>
      <c r="F174" s="206" t="s">
        <v>294</v>
      </c>
      <c r="G174" s="207"/>
      <c r="H174" s="207"/>
      <c r="I174" s="207"/>
      <c r="J174" s="137" t="s">
        <v>184</v>
      </c>
      <c r="K174" s="138">
        <v>12</v>
      </c>
      <c r="L174" s="208">
        <v>0</v>
      </c>
      <c r="M174" s="207"/>
      <c r="N174" s="209">
        <f>ROUND($L$174*$K$174,2)</f>
        <v>0</v>
      </c>
      <c r="O174" s="207"/>
      <c r="P174" s="207"/>
      <c r="Q174" s="207"/>
      <c r="R174" s="25"/>
      <c r="T174" s="139"/>
      <c r="U174" s="31" t="s">
        <v>45</v>
      </c>
      <c r="V174" s="24"/>
      <c r="W174" s="140">
        <f>$V$174*$K$174</f>
        <v>0</v>
      </c>
      <c r="X174" s="140">
        <v>0</v>
      </c>
      <c r="Y174" s="140">
        <f>$X$174*$K$174</f>
        <v>0</v>
      </c>
      <c r="Z174" s="140">
        <v>0</v>
      </c>
      <c r="AA174" s="141">
        <f>$Z$174*$K$174</f>
        <v>0</v>
      </c>
      <c r="AR174" s="6" t="s">
        <v>173</v>
      </c>
      <c r="AT174" s="6" t="s">
        <v>146</v>
      </c>
      <c r="AU174" s="6" t="s">
        <v>22</v>
      </c>
      <c r="AY174" s="6" t="s">
        <v>144</v>
      </c>
      <c r="BE174" s="88">
        <f>IF($U$174="základní",$N$174,0)</f>
        <v>0</v>
      </c>
      <c r="BF174" s="88">
        <f>IF($U$174="snížená",$N$174,0)</f>
        <v>0</v>
      </c>
      <c r="BG174" s="88">
        <f>IF($U$174="zákl. přenesená",$N$174,0)</f>
        <v>0</v>
      </c>
      <c r="BH174" s="88">
        <f>IF($U$174="sníž. přenesená",$N$174,0)</f>
        <v>0</v>
      </c>
      <c r="BI174" s="88">
        <f>IF($U$174="nulová",$N$174,0)</f>
        <v>0</v>
      </c>
      <c r="BJ174" s="6" t="s">
        <v>22</v>
      </c>
      <c r="BK174" s="88">
        <f>ROUND($L$174*$K$174,2)</f>
        <v>0</v>
      </c>
      <c r="BL174" s="6" t="s">
        <v>173</v>
      </c>
      <c r="BM174" s="6" t="s">
        <v>295</v>
      </c>
    </row>
    <row r="175" spans="2:65" s="6" customFormat="1" ht="15.75" customHeight="1">
      <c r="B175" s="23"/>
      <c r="C175" s="135" t="s">
        <v>296</v>
      </c>
      <c r="D175" s="135" t="s">
        <v>146</v>
      </c>
      <c r="E175" s="136" t="s">
        <v>297</v>
      </c>
      <c r="F175" s="206" t="s">
        <v>298</v>
      </c>
      <c r="G175" s="207"/>
      <c r="H175" s="207"/>
      <c r="I175" s="207"/>
      <c r="J175" s="137" t="s">
        <v>299</v>
      </c>
      <c r="K175" s="138">
        <v>1</v>
      </c>
      <c r="L175" s="208">
        <v>0</v>
      </c>
      <c r="M175" s="207"/>
      <c r="N175" s="209">
        <f>ROUND($L$175*$K$175,2)</f>
        <v>0</v>
      </c>
      <c r="O175" s="207"/>
      <c r="P175" s="207"/>
      <c r="Q175" s="207"/>
      <c r="R175" s="25"/>
      <c r="T175" s="139"/>
      <c r="U175" s="31" t="s">
        <v>45</v>
      </c>
      <c r="V175" s="24"/>
      <c r="W175" s="140">
        <f>$V$175*$K$175</f>
        <v>0</v>
      </c>
      <c r="X175" s="140">
        <v>0</v>
      </c>
      <c r="Y175" s="140">
        <f>$X$175*$K$175</f>
        <v>0</v>
      </c>
      <c r="Z175" s="140">
        <v>0</v>
      </c>
      <c r="AA175" s="141">
        <f>$Z$175*$K$175</f>
        <v>0</v>
      </c>
      <c r="AR175" s="6" t="s">
        <v>173</v>
      </c>
      <c r="AT175" s="6" t="s">
        <v>146</v>
      </c>
      <c r="AU175" s="6" t="s">
        <v>22</v>
      </c>
      <c r="AY175" s="6" t="s">
        <v>144</v>
      </c>
      <c r="BE175" s="88">
        <f>IF($U$175="základní",$N$175,0)</f>
        <v>0</v>
      </c>
      <c r="BF175" s="88">
        <f>IF($U$175="snížená",$N$175,0)</f>
        <v>0</v>
      </c>
      <c r="BG175" s="88">
        <f>IF($U$175="zákl. přenesená",$N$175,0)</f>
        <v>0</v>
      </c>
      <c r="BH175" s="88">
        <f>IF($U$175="sníž. přenesená",$N$175,0)</f>
        <v>0</v>
      </c>
      <c r="BI175" s="88">
        <f>IF($U$175="nulová",$N$175,0)</f>
        <v>0</v>
      </c>
      <c r="BJ175" s="6" t="s">
        <v>22</v>
      </c>
      <c r="BK175" s="88">
        <f>ROUND($L$175*$K$175,2)</f>
        <v>0</v>
      </c>
      <c r="BL175" s="6" t="s">
        <v>173</v>
      </c>
      <c r="BM175" s="6" t="s">
        <v>300</v>
      </c>
    </row>
    <row r="176" spans="2:65" s="6" customFormat="1" ht="27" customHeight="1">
      <c r="B176" s="23"/>
      <c r="C176" s="135" t="s">
        <v>301</v>
      </c>
      <c r="D176" s="135" t="s">
        <v>146</v>
      </c>
      <c r="E176" s="136" t="s">
        <v>302</v>
      </c>
      <c r="F176" s="206" t="s">
        <v>303</v>
      </c>
      <c r="G176" s="207"/>
      <c r="H176" s="207"/>
      <c r="I176" s="207"/>
      <c r="J176" s="137" t="s">
        <v>238</v>
      </c>
      <c r="K176" s="138">
        <v>0.011</v>
      </c>
      <c r="L176" s="208">
        <v>0</v>
      </c>
      <c r="M176" s="207"/>
      <c r="N176" s="209">
        <f>ROUND($L$176*$K$176,2)</f>
        <v>0</v>
      </c>
      <c r="O176" s="207"/>
      <c r="P176" s="207"/>
      <c r="Q176" s="207"/>
      <c r="R176" s="25"/>
      <c r="T176" s="139"/>
      <c r="U176" s="31" t="s">
        <v>45</v>
      </c>
      <c r="V176" s="24"/>
      <c r="W176" s="140">
        <f>$V$176*$K$176</f>
        <v>0</v>
      </c>
      <c r="X176" s="140">
        <v>0</v>
      </c>
      <c r="Y176" s="140">
        <f>$X$176*$K$176</f>
        <v>0</v>
      </c>
      <c r="Z176" s="140">
        <v>0</v>
      </c>
      <c r="AA176" s="141">
        <f>$Z$176*$K$176</f>
        <v>0</v>
      </c>
      <c r="AR176" s="6" t="s">
        <v>173</v>
      </c>
      <c r="AT176" s="6" t="s">
        <v>146</v>
      </c>
      <c r="AU176" s="6" t="s">
        <v>22</v>
      </c>
      <c r="AY176" s="6" t="s">
        <v>144</v>
      </c>
      <c r="BE176" s="88">
        <f>IF($U$176="základní",$N$176,0)</f>
        <v>0</v>
      </c>
      <c r="BF176" s="88">
        <f>IF($U$176="snížená",$N$176,0)</f>
        <v>0</v>
      </c>
      <c r="BG176" s="88">
        <f>IF($U$176="zákl. přenesená",$N$176,0)</f>
        <v>0</v>
      </c>
      <c r="BH176" s="88">
        <f>IF($U$176="sníž. přenesená",$N$176,0)</f>
        <v>0</v>
      </c>
      <c r="BI176" s="88">
        <f>IF($U$176="nulová",$N$176,0)</f>
        <v>0</v>
      </c>
      <c r="BJ176" s="6" t="s">
        <v>22</v>
      </c>
      <c r="BK176" s="88">
        <f>ROUND($L$176*$K$176,2)</f>
        <v>0</v>
      </c>
      <c r="BL176" s="6" t="s">
        <v>173</v>
      </c>
      <c r="BM176" s="6" t="s">
        <v>304</v>
      </c>
    </row>
    <row r="177" spans="2:65" s="6" customFormat="1" ht="27" customHeight="1">
      <c r="B177" s="23"/>
      <c r="C177" s="135" t="s">
        <v>305</v>
      </c>
      <c r="D177" s="135" t="s">
        <v>146</v>
      </c>
      <c r="E177" s="136" t="s">
        <v>306</v>
      </c>
      <c r="F177" s="206" t="s">
        <v>307</v>
      </c>
      <c r="G177" s="207"/>
      <c r="H177" s="207"/>
      <c r="I177" s="207"/>
      <c r="J177" s="137" t="s">
        <v>238</v>
      </c>
      <c r="K177" s="138">
        <v>0.011</v>
      </c>
      <c r="L177" s="208">
        <v>0</v>
      </c>
      <c r="M177" s="207"/>
      <c r="N177" s="209">
        <f>ROUND($L$177*$K$177,2)</f>
        <v>0</v>
      </c>
      <c r="O177" s="207"/>
      <c r="P177" s="207"/>
      <c r="Q177" s="207"/>
      <c r="R177" s="25"/>
      <c r="T177" s="139"/>
      <c r="U177" s="31" t="s">
        <v>45</v>
      </c>
      <c r="V177" s="24"/>
      <c r="W177" s="140">
        <f>$V$177*$K$177</f>
        <v>0</v>
      </c>
      <c r="X177" s="140">
        <v>0</v>
      </c>
      <c r="Y177" s="140">
        <f>$X$177*$K$177</f>
        <v>0</v>
      </c>
      <c r="Z177" s="140">
        <v>0</v>
      </c>
      <c r="AA177" s="141">
        <f>$Z$177*$K$177</f>
        <v>0</v>
      </c>
      <c r="AR177" s="6" t="s">
        <v>173</v>
      </c>
      <c r="AT177" s="6" t="s">
        <v>146</v>
      </c>
      <c r="AU177" s="6" t="s">
        <v>22</v>
      </c>
      <c r="AY177" s="6" t="s">
        <v>144</v>
      </c>
      <c r="BE177" s="88">
        <f>IF($U$177="základní",$N$177,0)</f>
        <v>0</v>
      </c>
      <c r="BF177" s="88">
        <f>IF($U$177="snížená",$N$177,0)</f>
        <v>0</v>
      </c>
      <c r="BG177" s="88">
        <f>IF($U$177="zákl. přenesená",$N$177,0)</f>
        <v>0</v>
      </c>
      <c r="BH177" s="88">
        <f>IF($U$177="sníž. přenesená",$N$177,0)</f>
        <v>0</v>
      </c>
      <c r="BI177" s="88">
        <f>IF($U$177="nulová",$N$177,0)</f>
        <v>0</v>
      </c>
      <c r="BJ177" s="6" t="s">
        <v>22</v>
      </c>
      <c r="BK177" s="88">
        <f>ROUND($L$177*$K$177,2)</f>
        <v>0</v>
      </c>
      <c r="BL177" s="6" t="s">
        <v>173</v>
      </c>
      <c r="BM177" s="6" t="s">
        <v>308</v>
      </c>
    </row>
    <row r="178" spans="2:63" s="125" customFormat="1" ht="37.5" customHeight="1">
      <c r="B178" s="126"/>
      <c r="C178" s="127"/>
      <c r="D178" s="128" t="s">
        <v>111</v>
      </c>
      <c r="E178" s="128"/>
      <c r="F178" s="128"/>
      <c r="G178" s="128"/>
      <c r="H178" s="128"/>
      <c r="I178" s="128"/>
      <c r="J178" s="128"/>
      <c r="K178" s="128"/>
      <c r="L178" s="128"/>
      <c r="M178" s="128"/>
      <c r="N178" s="202">
        <f>$BK$178</f>
        <v>0</v>
      </c>
      <c r="O178" s="217"/>
      <c r="P178" s="217"/>
      <c r="Q178" s="217"/>
      <c r="R178" s="129"/>
      <c r="T178" s="130"/>
      <c r="U178" s="127"/>
      <c r="V178" s="127"/>
      <c r="W178" s="131">
        <f>SUM($W$179:$W$189)</f>
        <v>0</v>
      </c>
      <c r="X178" s="127"/>
      <c r="Y178" s="131">
        <f>SUM($Y$179:$Y$189)</f>
        <v>0.04075</v>
      </c>
      <c r="Z178" s="127"/>
      <c r="AA178" s="132">
        <f>SUM($AA$179:$AA$189)</f>
        <v>0</v>
      </c>
      <c r="AR178" s="133" t="s">
        <v>95</v>
      </c>
      <c r="AT178" s="133" t="s">
        <v>79</v>
      </c>
      <c r="AU178" s="133" t="s">
        <v>80</v>
      </c>
      <c r="AY178" s="133" t="s">
        <v>144</v>
      </c>
      <c r="BK178" s="134">
        <f>SUM($BK$179:$BK$189)</f>
        <v>0</v>
      </c>
    </row>
    <row r="179" spans="2:65" s="6" customFormat="1" ht="27" customHeight="1">
      <c r="B179" s="23"/>
      <c r="C179" s="135" t="s">
        <v>309</v>
      </c>
      <c r="D179" s="135" t="s">
        <v>146</v>
      </c>
      <c r="E179" s="136" t="s">
        <v>310</v>
      </c>
      <c r="F179" s="206" t="s">
        <v>311</v>
      </c>
      <c r="G179" s="207"/>
      <c r="H179" s="207"/>
      <c r="I179" s="207"/>
      <c r="J179" s="137" t="s">
        <v>184</v>
      </c>
      <c r="K179" s="138">
        <v>18</v>
      </c>
      <c r="L179" s="208">
        <v>0</v>
      </c>
      <c r="M179" s="207"/>
      <c r="N179" s="209">
        <f>ROUND($L$179*$K$179,2)</f>
        <v>0</v>
      </c>
      <c r="O179" s="207"/>
      <c r="P179" s="207"/>
      <c r="Q179" s="207"/>
      <c r="R179" s="25"/>
      <c r="T179" s="139"/>
      <c r="U179" s="31" t="s">
        <v>45</v>
      </c>
      <c r="V179" s="24"/>
      <c r="W179" s="140">
        <f>$V$179*$K$179</f>
        <v>0</v>
      </c>
      <c r="X179" s="140">
        <v>0.00066</v>
      </c>
      <c r="Y179" s="140">
        <f>$X$179*$K$179</f>
        <v>0.01188</v>
      </c>
      <c r="Z179" s="140">
        <v>0</v>
      </c>
      <c r="AA179" s="141">
        <f>$Z$179*$K$179</f>
        <v>0</v>
      </c>
      <c r="AR179" s="6" t="s">
        <v>173</v>
      </c>
      <c r="AT179" s="6" t="s">
        <v>146</v>
      </c>
      <c r="AU179" s="6" t="s">
        <v>22</v>
      </c>
      <c r="AY179" s="6" t="s">
        <v>144</v>
      </c>
      <c r="BE179" s="88">
        <f>IF($U$179="základní",$N$179,0)</f>
        <v>0</v>
      </c>
      <c r="BF179" s="88">
        <f>IF($U$179="snížená",$N$179,0)</f>
        <v>0</v>
      </c>
      <c r="BG179" s="88">
        <f>IF($U$179="zákl. přenesená",$N$179,0)</f>
        <v>0</v>
      </c>
      <c r="BH179" s="88">
        <f>IF($U$179="sníž. přenesená",$N$179,0)</f>
        <v>0</v>
      </c>
      <c r="BI179" s="88">
        <f>IF($U$179="nulová",$N$179,0)</f>
        <v>0</v>
      </c>
      <c r="BJ179" s="6" t="s">
        <v>22</v>
      </c>
      <c r="BK179" s="88">
        <f>ROUND($L$179*$K$179,2)</f>
        <v>0</v>
      </c>
      <c r="BL179" s="6" t="s">
        <v>173</v>
      </c>
      <c r="BM179" s="6" t="s">
        <v>312</v>
      </c>
    </row>
    <row r="180" spans="2:65" s="6" customFormat="1" ht="27" customHeight="1">
      <c r="B180" s="23"/>
      <c r="C180" s="135" t="s">
        <v>313</v>
      </c>
      <c r="D180" s="135" t="s">
        <v>146</v>
      </c>
      <c r="E180" s="136" t="s">
        <v>314</v>
      </c>
      <c r="F180" s="206" t="s">
        <v>315</v>
      </c>
      <c r="G180" s="207"/>
      <c r="H180" s="207"/>
      <c r="I180" s="207"/>
      <c r="J180" s="137" t="s">
        <v>213</v>
      </c>
      <c r="K180" s="138">
        <v>1</v>
      </c>
      <c r="L180" s="208">
        <v>0</v>
      </c>
      <c r="M180" s="207"/>
      <c r="N180" s="209">
        <f>ROUND($L$180*$K$180,2)</f>
        <v>0</v>
      </c>
      <c r="O180" s="207"/>
      <c r="P180" s="207"/>
      <c r="Q180" s="207"/>
      <c r="R180" s="25"/>
      <c r="T180" s="139"/>
      <c r="U180" s="31" t="s">
        <v>45</v>
      </c>
      <c r="V180" s="24"/>
      <c r="W180" s="140">
        <f>$V$180*$K$180</f>
        <v>0</v>
      </c>
      <c r="X180" s="140">
        <v>0.0004</v>
      </c>
      <c r="Y180" s="140">
        <f>$X$180*$K$180</f>
        <v>0.0004</v>
      </c>
      <c r="Z180" s="140">
        <v>0</v>
      </c>
      <c r="AA180" s="141">
        <f>$Z$180*$K$180</f>
        <v>0</v>
      </c>
      <c r="AR180" s="6" t="s">
        <v>173</v>
      </c>
      <c r="AT180" s="6" t="s">
        <v>146</v>
      </c>
      <c r="AU180" s="6" t="s">
        <v>22</v>
      </c>
      <c r="AY180" s="6" t="s">
        <v>144</v>
      </c>
      <c r="BE180" s="88">
        <f>IF($U$180="základní",$N$180,0)</f>
        <v>0</v>
      </c>
      <c r="BF180" s="88">
        <f>IF($U$180="snížená",$N$180,0)</f>
        <v>0</v>
      </c>
      <c r="BG180" s="88">
        <f>IF($U$180="zákl. přenesená",$N$180,0)</f>
        <v>0</v>
      </c>
      <c r="BH180" s="88">
        <f>IF($U$180="sníž. přenesená",$N$180,0)</f>
        <v>0</v>
      </c>
      <c r="BI180" s="88">
        <f>IF($U$180="nulová",$N$180,0)</f>
        <v>0</v>
      </c>
      <c r="BJ180" s="6" t="s">
        <v>22</v>
      </c>
      <c r="BK180" s="88">
        <f>ROUND($L$180*$K$180,2)</f>
        <v>0</v>
      </c>
      <c r="BL180" s="6" t="s">
        <v>173</v>
      </c>
      <c r="BM180" s="6" t="s">
        <v>316</v>
      </c>
    </row>
    <row r="181" spans="2:65" s="6" customFormat="1" ht="39" customHeight="1">
      <c r="B181" s="23"/>
      <c r="C181" s="135" t="s">
        <v>317</v>
      </c>
      <c r="D181" s="135" t="s">
        <v>146</v>
      </c>
      <c r="E181" s="136" t="s">
        <v>318</v>
      </c>
      <c r="F181" s="206" t="s">
        <v>319</v>
      </c>
      <c r="G181" s="207"/>
      <c r="H181" s="207"/>
      <c r="I181" s="207"/>
      <c r="J181" s="137" t="s">
        <v>184</v>
      </c>
      <c r="K181" s="138">
        <v>18</v>
      </c>
      <c r="L181" s="208">
        <v>0</v>
      </c>
      <c r="M181" s="207"/>
      <c r="N181" s="209">
        <f>ROUND($L$181*$K$181,2)</f>
        <v>0</v>
      </c>
      <c r="O181" s="207"/>
      <c r="P181" s="207"/>
      <c r="Q181" s="207"/>
      <c r="R181" s="25"/>
      <c r="T181" s="139"/>
      <c r="U181" s="31" t="s">
        <v>45</v>
      </c>
      <c r="V181" s="24"/>
      <c r="W181" s="140">
        <f>$V$181*$K$181</f>
        <v>0</v>
      </c>
      <c r="X181" s="140">
        <v>3E-05</v>
      </c>
      <c r="Y181" s="140">
        <f>$X$181*$K$181</f>
        <v>0.00054</v>
      </c>
      <c r="Z181" s="140">
        <v>0</v>
      </c>
      <c r="AA181" s="141">
        <f>$Z$181*$K$181</f>
        <v>0</v>
      </c>
      <c r="AR181" s="6" t="s">
        <v>173</v>
      </c>
      <c r="AT181" s="6" t="s">
        <v>146</v>
      </c>
      <c r="AU181" s="6" t="s">
        <v>22</v>
      </c>
      <c r="AY181" s="6" t="s">
        <v>144</v>
      </c>
      <c r="BE181" s="88">
        <f>IF($U$181="základní",$N$181,0)</f>
        <v>0</v>
      </c>
      <c r="BF181" s="88">
        <f>IF($U$181="snížená",$N$181,0)</f>
        <v>0</v>
      </c>
      <c r="BG181" s="88">
        <f>IF($U$181="zákl. přenesená",$N$181,0)</f>
        <v>0</v>
      </c>
      <c r="BH181" s="88">
        <f>IF($U$181="sníž. přenesená",$N$181,0)</f>
        <v>0</v>
      </c>
      <c r="BI181" s="88">
        <f>IF($U$181="nulová",$N$181,0)</f>
        <v>0</v>
      </c>
      <c r="BJ181" s="6" t="s">
        <v>22</v>
      </c>
      <c r="BK181" s="88">
        <f>ROUND($L$181*$K$181,2)</f>
        <v>0</v>
      </c>
      <c r="BL181" s="6" t="s">
        <v>173</v>
      </c>
      <c r="BM181" s="6" t="s">
        <v>320</v>
      </c>
    </row>
    <row r="182" spans="2:65" s="6" customFormat="1" ht="15.75" customHeight="1">
      <c r="B182" s="23"/>
      <c r="C182" s="135" t="s">
        <v>321</v>
      </c>
      <c r="D182" s="135" t="s">
        <v>146</v>
      </c>
      <c r="E182" s="136" t="s">
        <v>322</v>
      </c>
      <c r="F182" s="206" t="s">
        <v>323</v>
      </c>
      <c r="G182" s="207"/>
      <c r="H182" s="207"/>
      <c r="I182" s="207"/>
      <c r="J182" s="137" t="s">
        <v>213</v>
      </c>
      <c r="K182" s="138">
        <v>10</v>
      </c>
      <c r="L182" s="208">
        <v>0</v>
      </c>
      <c r="M182" s="207"/>
      <c r="N182" s="209">
        <f>ROUND($L$182*$K$182,2)</f>
        <v>0</v>
      </c>
      <c r="O182" s="207"/>
      <c r="P182" s="207"/>
      <c r="Q182" s="207"/>
      <c r="R182" s="25"/>
      <c r="T182" s="139"/>
      <c r="U182" s="31" t="s">
        <v>45</v>
      </c>
      <c r="V182" s="24"/>
      <c r="W182" s="140">
        <f>$V$182*$K$182</f>
        <v>0</v>
      </c>
      <c r="X182" s="140">
        <v>0</v>
      </c>
      <c r="Y182" s="140">
        <f>$X$182*$K$182</f>
        <v>0</v>
      </c>
      <c r="Z182" s="140">
        <v>0</v>
      </c>
      <c r="AA182" s="141">
        <f>$Z$182*$K$182</f>
        <v>0</v>
      </c>
      <c r="AR182" s="6" t="s">
        <v>173</v>
      </c>
      <c r="AT182" s="6" t="s">
        <v>146</v>
      </c>
      <c r="AU182" s="6" t="s">
        <v>22</v>
      </c>
      <c r="AY182" s="6" t="s">
        <v>144</v>
      </c>
      <c r="BE182" s="88">
        <f>IF($U$182="základní",$N$182,0)</f>
        <v>0</v>
      </c>
      <c r="BF182" s="88">
        <f>IF($U$182="snížená",$N$182,0)</f>
        <v>0</v>
      </c>
      <c r="BG182" s="88">
        <f>IF($U$182="zákl. přenesená",$N$182,0)</f>
        <v>0</v>
      </c>
      <c r="BH182" s="88">
        <f>IF($U$182="sníž. přenesená",$N$182,0)</f>
        <v>0</v>
      </c>
      <c r="BI182" s="88">
        <f>IF($U$182="nulová",$N$182,0)</f>
        <v>0</v>
      </c>
      <c r="BJ182" s="6" t="s">
        <v>22</v>
      </c>
      <c r="BK182" s="88">
        <f>ROUND($L$182*$K$182,2)</f>
        <v>0</v>
      </c>
      <c r="BL182" s="6" t="s">
        <v>173</v>
      </c>
      <c r="BM182" s="6" t="s">
        <v>324</v>
      </c>
    </row>
    <row r="183" spans="2:65" s="6" customFormat="1" ht="27" customHeight="1">
      <c r="B183" s="23"/>
      <c r="C183" s="135" t="s">
        <v>325</v>
      </c>
      <c r="D183" s="135" t="s">
        <v>146</v>
      </c>
      <c r="E183" s="136" t="s">
        <v>326</v>
      </c>
      <c r="F183" s="206" t="s">
        <v>327</v>
      </c>
      <c r="G183" s="207"/>
      <c r="H183" s="207"/>
      <c r="I183" s="207"/>
      <c r="J183" s="137" t="s">
        <v>213</v>
      </c>
      <c r="K183" s="138">
        <v>10</v>
      </c>
      <c r="L183" s="208">
        <v>0</v>
      </c>
      <c r="M183" s="207"/>
      <c r="N183" s="209">
        <f>ROUND($L$183*$K$183,2)</f>
        <v>0</v>
      </c>
      <c r="O183" s="207"/>
      <c r="P183" s="207"/>
      <c r="Q183" s="207"/>
      <c r="R183" s="25"/>
      <c r="T183" s="139"/>
      <c r="U183" s="31" t="s">
        <v>45</v>
      </c>
      <c r="V183" s="24"/>
      <c r="W183" s="140">
        <f>$V$183*$K$183</f>
        <v>0</v>
      </c>
      <c r="X183" s="140">
        <v>0.00017</v>
      </c>
      <c r="Y183" s="140">
        <f>$X$183*$K$183</f>
        <v>0.0017000000000000001</v>
      </c>
      <c r="Z183" s="140">
        <v>0</v>
      </c>
      <c r="AA183" s="141">
        <f>$Z$183*$K$183</f>
        <v>0</v>
      </c>
      <c r="AR183" s="6" t="s">
        <v>173</v>
      </c>
      <c r="AT183" s="6" t="s">
        <v>146</v>
      </c>
      <c r="AU183" s="6" t="s">
        <v>22</v>
      </c>
      <c r="AY183" s="6" t="s">
        <v>144</v>
      </c>
      <c r="BE183" s="88">
        <f>IF($U$183="základní",$N$183,0)</f>
        <v>0</v>
      </c>
      <c r="BF183" s="88">
        <f>IF($U$183="snížená",$N$183,0)</f>
        <v>0</v>
      </c>
      <c r="BG183" s="88">
        <f>IF($U$183="zákl. přenesená",$N$183,0)</f>
        <v>0</v>
      </c>
      <c r="BH183" s="88">
        <f>IF($U$183="sníž. přenesená",$N$183,0)</f>
        <v>0</v>
      </c>
      <c r="BI183" s="88">
        <f>IF($U$183="nulová",$N$183,0)</f>
        <v>0</v>
      </c>
      <c r="BJ183" s="6" t="s">
        <v>22</v>
      </c>
      <c r="BK183" s="88">
        <f>ROUND($L$183*$K$183,2)</f>
        <v>0</v>
      </c>
      <c r="BL183" s="6" t="s">
        <v>173</v>
      </c>
      <c r="BM183" s="6" t="s">
        <v>328</v>
      </c>
    </row>
    <row r="184" spans="2:65" s="6" customFormat="1" ht="15.75" customHeight="1">
      <c r="B184" s="23"/>
      <c r="C184" s="135" t="s">
        <v>329</v>
      </c>
      <c r="D184" s="135" t="s">
        <v>146</v>
      </c>
      <c r="E184" s="136" t="s">
        <v>330</v>
      </c>
      <c r="F184" s="206" t="s">
        <v>331</v>
      </c>
      <c r="G184" s="207"/>
      <c r="H184" s="207"/>
      <c r="I184" s="207"/>
      <c r="J184" s="137" t="s">
        <v>213</v>
      </c>
      <c r="K184" s="138">
        <v>2</v>
      </c>
      <c r="L184" s="208">
        <v>0</v>
      </c>
      <c r="M184" s="207"/>
      <c r="N184" s="209">
        <f>ROUND($L$184*$K$184,2)</f>
        <v>0</v>
      </c>
      <c r="O184" s="207"/>
      <c r="P184" s="207"/>
      <c r="Q184" s="207"/>
      <c r="R184" s="25"/>
      <c r="T184" s="139"/>
      <c r="U184" s="31" t="s">
        <v>45</v>
      </c>
      <c r="V184" s="24"/>
      <c r="W184" s="140">
        <f>$V$184*$K$184</f>
        <v>0</v>
      </c>
      <c r="X184" s="140">
        <v>0.00076</v>
      </c>
      <c r="Y184" s="140">
        <f>$X$184*$K$184</f>
        <v>0.00152</v>
      </c>
      <c r="Z184" s="140">
        <v>0</v>
      </c>
      <c r="AA184" s="141">
        <f>$Z$184*$K$184</f>
        <v>0</v>
      </c>
      <c r="AR184" s="6" t="s">
        <v>173</v>
      </c>
      <c r="AT184" s="6" t="s">
        <v>146</v>
      </c>
      <c r="AU184" s="6" t="s">
        <v>22</v>
      </c>
      <c r="AY184" s="6" t="s">
        <v>144</v>
      </c>
      <c r="BE184" s="88">
        <f>IF($U$184="základní",$N$184,0)</f>
        <v>0</v>
      </c>
      <c r="BF184" s="88">
        <f>IF($U$184="snížená",$N$184,0)</f>
        <v>0</v>
      </c>
      <c r="BG184" s="88">
        <f>IF($U$184="zákl. přenesená",$N$184,0)</f>
        <v>0</v>
      </c>
      <c r="BH184" s="88">
        <f>IF($U$184="sníž. přenesená",$N$184,0)</f>
        <v>0</v>
      </c>
      <c r="BI184" s="88">
        <f>IF($U$184="nulová",$N$184,0)</f>
        <v>0</v>
      </c>
      <c r="BJ184" s="6" t="s">
        <v>22</v>
      </c>
      <c r="BK184" s="88">
        <f>ROUND($L$184*$K$184,2)</f>
        <v>0</v>
      </c>
      <c r="BL184" s="6" t="s">
        <v>173</v>
      </c>
      <c r="BM184" s="6" t="s">
        <v>332</v>
      </c>
    </row>
    <row r="185" spans="2:65" s="6" customFormat="1" ht="27" customHeight="1">
      <c r="B185" s="23"/>
      <c r="C185" s="135" t="s">
        <v>333</v>
      </c>
      <c r="D185" s="135" t="s">
        <v>146</v>
      </c>
      <c r="E185" s="136" t="s">
        <v>334</v>
      </c>
      <c r="F185" s="206" t="s">
        <v>335</v>
      </c>
      <c r="G185" s="207"/>
      <c r="H185" s="207"/>
      <c r="I185" s="207"/>
      <c r="J185" s="137" t="s">
        <v>184</v>
      </c>
      <c r="K185" s="138">
        <v>18</v>
      </c>
      <c r="L185" s="208">
        <v>0</v>
      </c>
      <c r="M185" s="207"/>
      <c r="N185" s="209">
        <f>ROUND($L$185*$K$185,2)</f>
        <v>0</v>
      </c>
      <c r="O185" s="207"/>
      <c r="P185" s="207"/>
      <c r="Q185" s="207"/>
      <c r="R185" s="25"/>
      <c r="T185" s="139"/>
      <c r="U185" s="31" t="s">
        <v>45</v>
      </c>
      <c r="V185" s="24"/>
      <c r="W185" s="140">
        <f>$V$185*$K$185</f>
        <v>0</v>
      </c>
      <c r="X185" s="140">
        <v>0.0004</v>
      </c>
      <c r="Y185" s="140">
        <f>$X$185*$K$185</f>
        <v>0.007200000000000001</v>
      </c>
      <c r="Z185" s="140">
        <v>0</v>
      </c>
      <c r="AA185" s="141">
        <f>$Z$185*$K$185</f>
        <v>0</v>
      </c>
      <c r="AR185" s="6" t="s">
        <v>173</v>
      </c>
      <c r="AT185" s="6" t="s">
        <v>146</v>
      </c>
      <c r="AU185" s="6" t="s">
        <v>22</v>
      </c>
      <c r="AY185" s="6" t="s">
        <v>144</v>
      </c>
      <c r="BE185" s="88">
        <f>IF($U$185="základní",$N$185,0)</f>
        <v>0</v>
      </c>
      <c r="BF185" s="88">
        <f>IF($U$185="snížená",$N$185,0)</f>
        <v>0</v>
      </c>
      <c r="BG185" s="88">
        <f>IF($U$185="zákl. přenesená",$N$185,0)</f>
        <v>0</v>
      </c>
      <c r="BH185" s="88">
        <f>IF($U$185="sníž. přenesená",$N$185,0)</f>
        <v>0</v>
      </c>
      <c r="BI185" s="88">
        <f>IF($U$185="nulová",$N$185,0)</f>
        <v>0</v>
      </c>
      <c r="BJ185" s="6" t="s">
        <v>22</v>
      </c>
      <c r="BK185" s="88">
        <f>ROUND($L$185*$K$185,2)</f>
        <v>0</v>
      </c>
      <c r="BL185" s="6" t="s">
        <v>173</v>
      </c>
      <c r="BM185" s="6" t="s">
        <v>336</v>
      </c>
    </row>
    <row r="186" spans="2:65" s="6" customFormat="1" ht="27" customHeight="1">
      <c r="B186" s="23"/>
      <c r="C186" s="135" t="s">
        <v>337</v>
      </c>
      <c r="D186" s="135" t="s">
        <v>146</v>
      </c>
      <c r="E186" s="136" t="s">
        <v>338</v>
      </c>
      <c r="F186" s="206" t="s">
        <v>339</v>
      </c>
      <c r="G186" s="207"/>
      <c r="H186" s="207"/>
      <c r="I186" s="207"/>
      <c r="J186" s="137" t="s">
        <v>184</v>
      </c>
      <c r="K186" s="138">
        <v>18</v>
      </c>
      <c r="L186" s="208">
        <v>0</v>
      </c>
      <c r="M186" s="207"/>
      <c r="N186" s="209">
        <f>ROUND($L$186*$K$186,2)</f>
        <v>0</v>
      </c>
      <c r="O186" s="207"/>
      <c r="P186" s="207"/>
      <c r="Q186" s="207"/>
      <c r="R186" s="25"/>
      <c r="T186" s="139"/>
      <c r="U186" s="31" t="s">
        <v>45</v>
      </c>
      <c r="V186" s="24"/>
      <c r="W186" s="140">
        <f>$V$186*$K$186</f>
        <v>0</v>
      </c>
      <c r="X186" s="140">
        <v>1E-05</v>
      </c>
      <c r="Y186" s="140">
        <f>$X$186*$K$186</f>
        <v>0.00018</v>
      </c>
      <c r="Z186" s="140">
        <v>0</v>
      </c>
      <c r="AA186" s="141">
        <f>$Z$186*$K$186</f>
        <v>0</v>
      </c>
      <c r="AR186" s="6" t="s">
        <v>173</v>
      </c>
      <c r="AT186" s="6" t="s">
        <v>146</v>
      </c>
      <c r="AU186" s="6" t="s">
        <v>22</v>
      </c>
      <c r="AY186" s="6" t="s">
        <v>144</v>
      </c>
      <c r="BE186" s="88">
        <f>IF($U$186="základní",$N$186,0)</f>
        <v>0</v>
      </c>
      <c r="BF186" s="88">
        <f>IF($U$186="snížená",$N$186,0)</f>
        <v>0</v>
      </c>
      <c r="BG186" s="88">
        <f>IF($U$186="zákl. přenesená",$N$186,0)</f>
        <v>0</v>
      </c>
      <c r="BH186" s="88">
        <f>IF($U$186="sníž. přenesená",$N$186,0)</f>
        <v>0</v>
      </c>
      <c r="BI186" s="88">
        <f>IF($U$186="nulová",$N$186,0)</f>
        <v>0</v>
      </c>
      <c r="BJ186" s="6" t="s">
        <v>22</v>
      </c>
      <c r="BK186" s="88">
        <f>ROUND($L$186*$K$186,2)</f>
        <v>0</v>
      </c>
      <c r="BL186" s="6" t="s">
        <v>173</v>
      </c>
      <c r="BM186" s="6" t="s">
        <v>340</v>
      </c>
    </row>
    <row r="187" spans="2:65" s="6" customFormat="1" ht="15.75" customHeight="1">
      <c r="B187" s="23"/>
      <c r="C187" s="135" t="s">
        <v>341</v>
      </c>
      <c r="D187" s="135" t="s">
        <v>146</v>
      </c>
      <c r="E187" s="136" t="s">
        <v>342</v>
      </c>
      <c r="F187" s="206" t="s">
        <v>343</v>
      </c>
      <c r="G187" s="207"/>
      <c r="H187" s="207"/>
      <c r="I187" s="207"/>
      <c r="J187" s="137" t="s">
        <v>299</v>
      </c>
      <c r="K187" s="138">
        <v>1</v>
      </c>
      <c r="L187" s="208">
        <v>0</v>
      </c>
      <c r="M187" s="207"/>
      <c r="N187" s="209">
        <f>ROUND($L$187*$K$187,2)</f>
        <v>0</v>
      </c>
      <c r="O187" s="207"/>
      <c r="P187" s="207"/>
      <c r="Q187" s="207"/>
      <c r="R187" s="25"/>
      <c r="T187" s="139"/>
      <c r="U187" s="31" t="s">
        <v>45</v>
      </c>
      <c r="V187" s="24"/>
      <c r="W187" s="140">
        <f>$V$187*$K$187</f>
        <v>0</v>
      </c>
      <c r="X187" s="140">
        <v>0.01733</v>
      </c>
      <c r="Y187" s="140">
        <f>$X$187*$K$187</f>
        <v>0.01733</v>
      </c>
      <c r="Z187" s="140">
        <v>0</v>
      </c>
      <c r="AA187" s="141">
        <f>$Z$187*$K$187</f>
        <v>0</v>
      </c>
      <c r="AR187" s="6" t="s">
        <v>173</v>
      </c>
      <c r="AT187" s="6" t="s">
        <v>146</v>
      </c>
      <c r="AU187" s="6" t="s">
        <v>22</v>
      </c>
      <c r="AY187" s="6" t="s">
        <v>144</v>
      </c>
      <c r="BE187" s="88">
        <f>IF($U$187="základní",$N$187,0)</f>
        <v>0</v>
      </c>
      <c r="BF187" s="88">
        <f>IF($U$187="snížená",$N$187,0)</f>
        <v>0</v>
      </c>
      <c r="BG187" s="88">
        <f>IF($U$187="zákl. přenesená",$N$187,0)</f>
        <v>0</v>
      </c>
      <c r="BH187" s="88">
        <f>IF($U$187="sníž. přenesená",$N$187,0)</f>
        <v>0</v>
      </c>
      <c r="BI187" s="88">
        <f>IF($U$187="nulová",$N$187,0)</f>
        <v>0</v>
      </c>
      <c r="BJ187" s="6" t="s">
        <v>22</v>
      </c>
      <c r="BK187" s="88">
        <f>ROUND($L$187*$K$187,2)</f>
        <v>0</v>
      </c>
      <c r="BL187" s="6" t="s">
        <v>173</v>
      </c>
      <c r="BM187" s="6" t="s">
        <v>344</v>
      </c>
    </row>
    <row r="188" spans="2:65" s="6" customFormat="1" ht="27" customHeight="1">
      <c r="B188" s="23"/>
      <c r="C188" s="135" t="s">
        <v>345</v>
      </c>
      <c r="D188" s="135" t="s">
        <v>146</v>
      </c>
      <c r="E188" s="136" t="s">
        <v>346</v>
      </c>
      <c r="F188" s="206" t="s">
        <v>347</v>
      </c>
      <c r="G188" s="207"/>
      <c r="H188" s="207"/>
      <c r="I188" s="207"/>
      <c r="J188" s="137" t="s">
        <v>238</v>
      </c>
      <c r="K188" s="138">
        <v>0.041</v>
      </c>
      <c r="L188" s="208">
        <v>0</v>
      </c>
      <c r="M188" s="207"/>
      <c r="N188" s="209">
        <f>ROUND($L$188*$K$188,2)</f>
        <v>0</v>
      </c>
      <c r="O188" s="207"/>
      <c r="P188" s="207"/>
      <c r="Q188" s="207"/>
      <c r="R188" s="25"/>
      <c r="T188" s="139"/>
      <c r="U188" s="31" t="s">
        <v>45</v>
      </c>
      <c r="V188" s="24"/>
      <c r="W188" s="140">
        <f>$V$188*$K$188</f>
        <v>0</v>
      </c>
      <c r="X188" s="140">
        <v>0</v>
      </c>
      <c r="Y188" s="140">
        <f>$X$188*$K$188</f>
        <v>0</v>
      </c>
      <c r="Z188" s="140">
        <v>0</v>
      </c>
      <c r="AA188" s="141">
        <f>$Z$188*$K$188</f>
        <v>0</v>
      </c>
      <c r="AR188" s="6" t="s">
        <v>173</v>
      </c>
      <c r="AT188" s="6" t="s">
        <v>146</v>
      </c>
      <c r="AU188" s="6" t="s">
        <v>22</v>
      </c>
      <c r="AY188" s="6" t="s">
        <v>144</v>
      </c>
      <c r="BE188" s="88">
        <f>IF($U$188="základní",$N$188,0)</f>
        <v>0</v>
      </c>
      <c r="BF188" s="88">
        <f>IF($U$188="snížená",$N$188,0)</f>
        <v>0</v>
      </c>
      <c r="BG188" s="88">
        <f>IF($U$188="zákl. přenesená",$N$188,0)</f>
        <v>0</v>
      </c>
      <c r="BH188" s="88">
        <f>IF($U$188="sníž. přenesená",$N$188,0)</f>
        <v>0</v>
      </c>
      <c r="BI188" s="88">
        <f>IF($U$188="nulová",$N$188,0)</f>
        <v>0</v>
      </c>
      <c r="BJ188" s="6" t="s">
        <v>22</v>
      </c>
      <c r="BK188" s="88">
        <f>ROUND($L$188*$K$188,2)</f>
        <v>0</v>
      </c>
      <c r="BL188" s="6" t="s">
        <v>173</v>
      </c>
      <c r="BM188" s="6" t="s">
        <v>348</v>
      </c>
    </row>
    <row r="189" spans="2:65" s="6" customFormat="1" ht="27" customHeight="1">
      <c r="B189" s="23"/>
      <c r="C189" s="135" t="s">
        <v>349</v>
      </c>
      <c r="D189" s="135" t="s">
        <v>146</v>
      </c>
      <c r="E189" s="136" t="s">
        <v>350</v>
      </c>
      <c r="F189" s="206" t="s">
        <v>351</v>
      </c>
      <c r="G189" s="207"/>
      <c r="H189" s="207"/>
      <c r="I189" s="207"/>
      <c r="J189" s="137" t="s">
        <v>238</v>
      </c>
      <c r="K189" s="138">
        <v>0.041</v>
      </c>
      <c r="L189" s="208">
        <v>0</v>
      </c>
      <c r="M189" s="207"/>
      <c r="N189" s="209">
        <f>ROUND($L$189*$K$189,2)</f>
        <v>0</v>
      </c>
      <c r="O189" s="207"/>
      <c r="P189" s="207"/>
      <c r="Q189" s="207"/>
      <c r="R189" s="25"/>
      <c r="T189" s="139"/>
      <c r="U189" s="31" t="s">
        <v>45</v>
      </c>
      <c r="V189" s="24"/>
      <c r="W189" s="140">
        <f>$V$189*$K$189</f>
        <v>0</v>
      </c>
      <c r="X189" s="140">
        <v>0</v>
      </c>
      <c r="Y189" s="140">
        <f>$X$189*$K$189</f>
        <v>0</v>
      </c>
      <c r="Z189" s="140">
        <v>0</v>
      </c>
      <c r="AA189" s="141">
        <f>$Z$189*$K$189</f>
        <v>0</v>
      </c>
      <c r="AR189" s="6" t="s">
        <v>173</v>
      </c>
      <c r="AT189" s="6" t="s">
        <v>146</v>
      </c>
      <c r="AU189" s="6" t="s">
        <v>22</v>
      </c>
      <c r="AY189" s="6" t="s">
        <v>144</v>
      </c>
      <c r="BE189" s="88">
        <f>IF($U$189="základní",$N$189,0)</f>
        <v>0</v>
      </c>
      <c r="BF189" s="88">
        <f>IF($U$189="snížená",$N$189,0)</f>
        <v>0</v>
      </c>
      <c r="BG189" s="88">
        <f>IF($U$189="zákl. přenesená",$N$189,0)</f>
        <v>0</v>
      </c>
      <c r="BH189" s="88">
        <f>IF($U$189="sníž. přenesená",$N$189,0)</f>
        <v>0</v>
      </c>
      <c r="BI189" s="88">
        <f>IF($U$189="nulová",$N$189,0)</f>
        <v>0</v>
      </c>
      <c r="BJ189" s="6" t="s">
        <v>22</v>
      </c>
      <c r="BK189" s="88">
        <f>ROUND($L$189*$K$189,2)</f>
        <v>0</v>
      </c>
      <c r="BL189" s="6" t="s">
        <v>173</v>
      </c>
      <c r="BM189" s="6" t="s">
        <v>352</v>
      </c>
    </row>
    <row r="190" spans="2:63" s="125" customFormat="1" ht="37.5" customHeight="1">
      <c r="B190" s="126"/>
      <c r="C190" s="127"/>
      <c r="D190" s="128" t="s">
        <v>112</v>
      </c>
      <c r="E190" s="128"/>
      <c r="F190" s="128"/>
      <c r="G190" s="128"/>
      <c r="H190" s="128"/>
      <c r="I190" s="128"/>
      <c r="J190" s="128"/>
      <c r="K190" s="128"/>
      <c r="L190" s="128"/>
      <c r="M190" s="128"/>
      <c r="N190" s="202">
        <f>$BK$190</f>
        <v>0</v>
      </c>
      <c r="O190" s="217"/>
      <c r="P190" s="217"/>
      <c r="Q190" s="217"/>
      <c r="R190" s="129"/>
      <c r="T190" s="130"/>
      <c r="U190" s="127"/>
      <c r="V190" s="127"/>
      <c r="W190" s="131">
        <f>SUM($W$191:$W$205)</f>
        <v>0</v>
      </c>
      <c r="X190" s="127"/>
      <c r="Y190" s="131">
        <f>SUM($Y$191:$Y$205)</f>
        <v>0.10618000000000002</v>
      </c>
      <c r="Z190" s="127"/>
      <c r="AA190" s="132">
        <f>SUM($AA$191:$AA$205)</f>
        <v>0.10328</v>
      </c>
      <c r="AR190" s="133" t="s">
        <v>95</v>
      </c>
      <c r="AT190" s="133" t="s">
        <v>79</v>
      </c>
      <c r="AU190" s="133" t="s">
        <v>80</v>
      </c>
      <c r="AY190" s="133" t="s">
        <v>144</v>
      </c>
      <c r="BK190" s="134">
        <f>SUM($BK$191:$BK$205)</f>
        <v>0</v>
      </c>
    </row>
    <row r="191" spans="2:65" s="6" customFormat="1" ht="15.75" customHeight="1">
      <c r="B191" s="23"/>
      <c r="C191" s="135" t="s">
        <v>353</v>
      </c>
      <c r="D191" s="135" t="s">
        <v>146</v>
      </c>
      <c r="E191" s="136" t="s">
        <v>354</v>
      </c>
      <c r="F191" s="206" t="s">
        <v>355</v>
      </c>
      <c r="G191" s="207"/>
      <c r="H191" s="207"/>
      <c r="I191" s="207"/>
      <c r="J191" s="137" t="s">
        <v>299</v>
      </c>
      <c r="K191" s="138">
        <v>2</v>
      </c>
      <c r="L191" s="208">
        <v>0</v>
      </c>
      <c r="M191" s="207"/>
      <c r="N191" s="209">
        <f>ROUND($L$191*$K$191,2)</f>
        <v>0</v>
      </c>
      <c r="O191" s="207"/>
      <c r="P191" s="207"/>
      <c r="Q191" s="207"/>
      <c r="R191" s="25"/>
      <c r="T191" s="139"/>
      <c r="U191" s="31" t="s">
        <v>45</v>
      </c>
      <c r="V191" s="24"/>
      <c r="W191" s="140">
        <f>$V$191*$K$191</f>
        <v>0</v>
      </c>
      <c r="X191" s="140">
        <v>0</v>
      </c>
      <c r="Y191" s="140">
        <f>$X$191*$K$191</f>
        <v>0</v>
      </c>
      <c r="Z191" s="140">
        <v>0.01933</v>
      </c>
      <c r="AA191" s="141">
        <f>$Z$191*$K$191</f>
        <v>0.03866</v>
      </c>
      <c r="AR191" s="6" t="s">
        <v>173</v>
      </c>
      <c r="AT191" s="6" t="s">
        <v>146</v>
      </c>
      <c r="AU191" s="6" t="s">
        <v>22</v>
      </c>
      <c r="AY191" s="6" t="s">
        <v>144</v>
      </c>
      <c r="BE191" s="88">
        <f>IF($U$191="základní",$N$191,0)</f>
        <v>0</v>
      </c>
      <c r="BF191" s="88">
        <f>IF($U$191="snížená",$N$191,0)</f>
        <v>0</v>
      </c>
      <c r="BG191" s="88">
        <f>IF($U$191="zákl. přenesená",$N$191,0)</f>
        <v>0</v>
      </c>
      <c r="BH191" s="88">
        <f>IF($U$191="sníž. přenesená",$N$191,0)</f>
        <v>0</v>
      </c>
      <c r="BI191" s="88">
        <f>IF($U$191="nulová",$N$191,0)</f>
        <v>0</v>
      </c>
      <c r="BJ191" s="6" t="s">
        <v>22</v>
      </c>
      <c r="BK191" s="88">
        <f>ROUND($L$191*$K$191,2)</f>
        <v>0</v>
      </c>
      <c r="BL191" s="6" t="s">
        <v>173</v>
      </c>
      <c r="BM191" s="6" t="s">
        <v>356</v>
      </c>
    </row>
    <row r="192" spans="2:65" s="6" customFormat="1" ht="27" customHeight="1">
      <c r="B192" s="23"/>
      <c r="C192" s="135" t="s">
        <v>357</v>
      </c>
      <c r="D192" s="135" t="s">
        <v>146</v>
      </c>
      <c r="E192" s="136" t="s">
        <v>358</v>
      </c>
      <c r="F192" s="206" t="s">
        <v>359</v>
      </c>
      <c r="G192" s="207"/>
      <c r="H192" s="207"/>
      <c r="I192" s="207"/>
      <c r="J192" s="137" t="s">
        <v>299</v>
      </c>
      <c r="K192" s="138">
        <v>2</v>
      </c>
      <c r="L192" s="208">
        <v>0</v>
      </c>
      <c r="M192" s="207"/>
      <c r="N192" s="209">
        <f>ROUND($L$192*$K$192,2)</f>
        <v>0</v>
      </c>
      <c r="O192" s="207"/>
      <c r="P192" s="207"/>
      <c r="Q192" s="207"/>
      <c r="R192" s="25"/>
      <c r="T192" s="139"/>
      <c r="U192" s="31" t="s">
        <v>45</v>
      </c>
      <c r="V192" s="24"/>
      <c r="W192" s="140">
        <f>$V$192*$K$192</f>
        <v>0</v>
      </c>
      <c r="X192" s="140">
        <v>0.02275</v>
      </c>
      <c r="Y192" s="140">
        <f>$X$192*$K$192</f>
        <v>0.0455</v>
      </c>
      <c r="Z192" s="140">
        <v>0</v>
      </c>
      <c r="AA192" s="141">
        <f>$Z$192*$K$192</f>
        <v>0</v>
      </c>
      <c r="AR192" s="6" t="s">
        <v>173</v>
      </c>
      <c r="AT192" s="6" t="s">
        <v>146</v>
      </c>
      <c r="AU192" s="6" t="s">
        <v>22</v>
      </c>
      <c r="AY192" s="6" t="s">
        <v>144</v>
      </c>
      <c r="BE192" s="88">
        <f>IF($U$192="základní",$N$192,0)</f>
        <v>0</v>
      </c>
      <c r="BF192" s="88">
        <f>IF($U$192="snížená",$N$192,0)</f>
        <v>0</v>
      </c>
      <c r="BG192" s="88">
        <f>IF($U$192="zákl. přenesená",$N$192,0)</f>
        <v>0</v>
      </c>
      <c r="BH192" s="88">
        <f>IF($U$192="sníž. přenesená",$N$192,0)</f>
        <v>0</v>
      </c>
      <c r="BI192" s="88">
        <f>IF($U$192="nulová",$N$192,0)</f>
        <v>0</v>
      </c>
      <c r="BJ192" s="6" t="s">
        <v>22</v>
      </c>
      <c r="BK192" s="88">
        <f>ROUND($L$192*$K$192,2)</f>
        <v>0</v>
      </c>
      <c r="BL192" s="6" t="s">
        <v>173</v>
      </c>
      <c r="BM192" s="6" t="s">
        <v>360</v>
      </c>
    </row>
    <row r="193" spans="2:65" s="6" customFormat="1" ht="15.75" customHeight="1">
      <c r="B193" s="23"/>
      <c r="C193" s="135" t="s">
        <v>361</v>
      </c>
      <c r="D193" s="135" t="s">
        <v>146</v>
      </c>
      <c r="E193" s="136" t="s">
        <v>362</v>
      </c>
      <c r="F193" s="206" t="s">
        <v>363</v>
      </c>
      <c r="G193" s="207"/>
      <c r="H193" s="207"/>
      <c r="I193" s="207"/>
      <c r="J193" s="137" t="s">
        <v>299</v>
      </c>
      <c r="K193" s="138">
        <v>3</v>
      </c>
      <c r="L193" s="208">
        <v>0</v>
      </c>
      <c r="M193" s="207"/>
      <c r="N193" s="209">
        <f>ROUND($L$193*$K$193,2)</f>
        <v>0</v>
      </c>
      <c r="O193" s="207"/>
      <c r="P193" s="207"/>
      <c r="Q193" s="207"/>
      <c r="R193" s="25"/>
      <c r="T193" s="139"/>
      <c r="U193" s="31" t="s">
        <v>45</v>
      </c>
      <c r="V193" s="24"/>
      <c r="W193" s="140">
        <f>$V$193*$K$193</f>
        <v>0</v>
      </c>
      <c r="X193" s="140">
        <v>0</v>
      </c>
      <c r="Y193" s="140">
        <f>$X$193*$K$193</f>
        <v>0</v>
      </c>
      <c r="Z193" s="140">
        <v>0.01946</v>
      </c>
      <c r="AA193" s="141">
        <f>$Z$193*$K$193</f>
        <v>0.05838</v>
      </c>
      <c r="AR193" s="6" t="s">
        <v>173</v>
      </c>
      <c r="AT193" s="6" t="s">
        <v>146</v>
      </c>
      <c r="AU193" s="6" t="s">
        <v>22</v>
      </c>
      <c r="AY193" s="6" t="s">
        <v>144</v>
      </c>
      <c r="BE193" s="88">
        <f>IF($U$193="základní",$N$193,0)</f>
        <v>0</v>
      </c>
      <c r="BF193" s="88">
        <f>IF($U$193="snížená",$N$193,0)</f>
        <v>0</v>
      </c>
      <c r="BG193" s="88">
        <f>IF($U$193="zákl. přenesená",$N$193,0)</f>
        <v>0</v>
      </c>
      <c r="BH193" s="88">
        <f>IF($U$193="sníž. přenesená",$N$193,0)</f>
        <v>0</v>
      </c>
      <c r="BI193" s="88">
        <f>IF($U$193="nulová",$N$193,0)</f>
        <v>0</v>
      </c>
      <c r="BJ193" s="6" t="s">
        <v>22</v>
      </c>
      <c r="BK193" s="88">
        <f>ROUND($L$193*$K$193,2)</f>
        <v>0</v>
      </c>
      <c r="BL193" s="6" t="s">
        <v>173</v>
      </c>
      <c r="BM193" s="6" t="s">
        <v>364</v>
      </c>
    </row>
    <row r="194" spans="2:65" s="6" customFormat="1" ht="27" customHeight="1">
      <c r="B194" s="23"/>
      <c r="C194" s="135" t="s">
        <v>365</v>
      </c>
      <c r="D194" s="135" t="s">
        <v>146</v>
      </c>
      <c r="E194" s="136" t="s">
        <v>366</v>
      </c>
      <c r="F194" s="206" t="s">
        <v>367</v>
      </c>
      <c r="G194" s="207"/>
      <c r="H194" s="207"/>
      <c r="I194" s="207"/>
      <c r="J194" s="137" t="s">
        <v>299</v>
      </c>
      <c r="K194" s="138">
        <v>2</v>
      </c>
      <c r="L194" s="208">
        <v>0</v>
      </c>
      <c r="M194" s="207"/>
      <c r="N194" s="209">
        <f>ROUND($L$194*$K$194,2)</f>
        <v>0</v>
      </c>
      <c r="O194" s="207"/>
      <c r="P194" s="207"/>
      <c r="Q194" s="207"/>
      <c r="R194" s="25"/>
      <c r="T194" s="139"/>
      <c r="U194" s="31" t="s">
        <v>45</v>
      </c>
      <c r="V194" s="24"/>
      <c r="W194" s="140">
        <f>$V$194*$K$194</f>
        <v>0</v>
      </c>
      <c r="X194" s="140">
        <v>0.01376</v>
      </c>
      <c r="Y194" s="140">
        <f>$X$194*$K$194</f>
        <v>0.02752</v>
      </c>
      <c r="Z194" s="140">
        <v>0</v>
      </c>
      <c r="AA194" s="141">
        <f>$Z$194*$K$194</f>
        <v>0</v>
      </c>
      <c r="AR194" s="6" t="s">
        <v>173</v>
      </c>
      <c r="AT194" s="6" t="s">
        <v>146</v>
      </c>
      <c r="AU194" s="6" t="s">
        <v>22</v>
      </c>
      <c r="AY194" s="6" t="s">
        <v>144</v>
      </c>
      <c r="BE194" s="88">
        <f>IF($U$194="základní",$N$194,0)</f>
        <v>0</v>
      </c>
      <c r="BF194" s="88">
        <f>IF($U$194="snížená",$N$194,0)</f>
        <v>0</v>
      </c>
      <c r="BG194" s="88">
        <f>IF($U$194="zákl. přenesená",$N$194,0)</f>
        <v>0</v>
      </c>
      <c r="BH194" s="88">
        <f>IF($U$194="sníž. přenesená",$N$194,0)</f>
        <v>0</v>
      </c>
      <c r="BI194" s="88">
        <f>IF($U$194="nulová",$N$194,0)</f>
        <v>0</v>
      </c>
      <c r="BJ194" s="6" t="s">
        <v>22</v>
      </c>
      <c r="BK194" s="88">
        <f>ROUND($L$194*$K$194,2)</f>
        <v>0</v>
      </c>
      <c r="BL194" s="6" t="s">
        <v>173</v>
      </c>
      <c r="BM194" s="6" t="s">
        <v>368</v>
      </c>
    </row>
    <row r="195" spans="2:65" s="6" customFormat="1" ht="27" customHeight="1">
      <c r="B195" s="23"/>
      <c r="C195" s="135" t="s">
        <v>369</v>
      </c>
      <c r="D195" s="135" t="s">
        <v>146</v>
      </c>
      <c r="E195" s="136" t="s">
        <v>370</v>
      </c>
      <c r="F195" s="206" t="s">
        <v>371</v>
      </c>
      <c r="G195" s="207"/>
      <c r="H195" s="207"/>
      <c r="I195" s="207"/>
      <c r="J195" s="137" t="s">
        <v>299</v>
      </c>
      <c r="K195" s="138">
        <v>3</v>
      </c>
      <c r="L195" s="208">
        <v>0</v>
      </c>
      <c r="M195" s="207"/>
      <c r="N195" s="209">
        <f>ROUND($L$195*$K$195,2)</f>
        <v>0</v>
      </c>
      <c r="O195" s="207"/>
      <c r="P195" s="207"/>
      <c r="Q195" s="207"/>
      <c r="R195" s="25"/>
      <c r="T195" s="139"/>
      <c r="U195" s="31" t="s">
        <v>45</v>
      </c>
      <c r="V195" s="24"/>
      <c r="W195" s="140">
        <f>$V$195*$K$195</f>
        <v>0</v>
      </c>
      <c r="X195" s="140">
        <v>0.00052</v>
      </c>
      <c r="Y195" s="140">
        <f>$X$195*$K$195</f>
        <v>0.0015599999999999998</v>
      </c>
      <c r="Z195" s="140">
        <v>0</v>
      </c>
      <c r="AA195" s="141">
        <f>$Z$195*$K$195</f>
        <v>0</v>
      </c>
      <c r="AR195" s="6" t="s">
        <v>173</v>
      </c>
      <c r="AT195" s="6" t="s">
        <v>146</v>
      </c>
      <c r="AU195" s="6" t="s">
        <v>22</v>
      </c>
      <c r="AY195" s="6" t="s">
        <v>144</v>
      </c>
      <c r="BE195" s="88">
        <f>IF($U$195="základní",$N$195,0)</f>
        <v>0</v>
      </c>
      <c r="BF195" s="88">
        <f>IF($U$195="snížená",$N$195,0)</f>
        <v>0</v>
      </c>
      <c r="BG195" s="88">
        <f>IF($U$195="zákl. přenesená",$N$195,0)</f>
        <v>0</v>
      </c>
      <c r="BH195" s="88">
        <f>IF($U$195="sníž. přenesená",$N$195,0)</f>
        <v>0</v>
      </c>
      <c r="BI195" s="88">
        <f>IF($U$195="nulová",$N$195,0)</f>
        <v>0</v>
      </c>
      <c r="BJ195" s="6" t="s">
        <v>22</v>
      </c>
      <c r="BK195" s="88">
        <f>ROUND($L$195*$K$195,2)</f>
        <v>0</v>
      </c>
      <c r="BL195" s="6" t="s">
        <v>173</v>
      </c>
      <c r="BM195" s="6" t="s">
        <v>372</v>
      </c>
    </row>
    <row r="196" spans="2:65" s="6" customFormat="1" ht="27" customHeight="1">
      <c r="B196" s="23"/>
      <c r="C196" s="135" t="s">
        <v>373</v>
      </c>
      <c r="D196" s="135" t="s">
        <v>146</v>
      </c>
      <c r="E196" s="136" t="s">
        <v>374</v>
      </c>
      <c r="F196" s="206" t="s">
        <v>375</v>
      </c>
      <c r="G196" s="207"/>
      <c r="H196" s="207"/>
      <c r="I196" s="207"/>
      <c r="J196" s="137" t="s">
        <v>299</v>
      </c>
      <c r="K196" s="138">
        <v>2</v>
      </c>
      <c r="L196" s="208">
        <v>0</v>
      </c>
      <c r="M196" s="207"/>
      <c r="N196" s="209">
        <f>ROUND($L$196*$K$196,2)</f>
        <v>0</v>
      </c>
      <c r="O196" s="207"/>
      <c r="P196" s="207"/>
      <c r="Q196" s="207"/>
      <c r="R196" s="25"/>
      <c r="T196" s="139"/>
      <c r="U196" s="31" t="s">
        <v>45</v>
      </c>
      <c r="V196" s="24"/>
      <c r="W196" s="140">
        <f>$V$196*$K$196</f>
        <v>0</v>
      </c>
      <c r="X196" s="140">
        <v>0.00052</v>
      </c>
      <c r="Y196" s="140">
        <f>$X$196*$K$196</f>
        <v>0.00104</v>
      </c>
      <c r="Z196" s="140">
        <v>0</v>
      </c>
      <c r="AA196" s="141">
        <f>$Z$196*$K$196</f>
        <v>0</v>
      </c>
      <c r="AR196" s="6" t="s">
        <v>173</v>
      </c>
      <c r="AT196" s="6" t="s">
        <v>146</v>
      </c>
      <c r="AU196" s="6" t="s">
        <v>22</v>
      </c>
      <c r="AY196" s="6" t="s">
        <v>144</v>
      </c>
      <c r="BE196" s="88">
        <f>IF($U$196="základní",$N$196,0)</f>
        <v>0</v>
      </c>
      <c r="BF196" s="88">
        <f>IF($U$196="snížená",$N$196,0)</f>
        <v>0</v>
      </c>
      <c r="BG196" s="88">
        <f>IF($U$196="zákl. přenesená",$N$196,0)</f>
        <v>0</v>
      </c>
      <c r="BH196" s="88">
        <f>IF($U$196="sníž. přenesená",$N$196,0)</f>
        <v>0</v>
      </c>
      <c r="BI196" s="88">
        <f>IF($U$196="nulová",$N$196,0)</f>
        <v>0</v>
      </c>
      <c r="BJ196" s="6" t="s">
        <v>22</v>
      </c>
      <c r="BK196" s="88">
        <f>ROUND($L$196*$K$196,2)</f>
        <v>0</v>
      </c>
      <c r="BL196" s="6" t="s">
        <v>173</v>
      </c>
      <c r="BM196" s="6" t="s">
        <v>376</v>
      </c>
    </row>
    <row r="197" spans="2:65" s="6" customFormat="1" ht="27" customHeight="1">
      <c r="B197" s="23"/>
      <c r="C197" s="135" t="s">
        <v>377</v>
      </c>
      <c r="D197" s="135" t="s">
        <v>146</v>
      </c>
      <c r="E197" s="136" t="s">
        <v>378</v>
      </c>
      <c r="F197" s="206" t="s">
        <v>379</v>
      </c>
      <c r="G197" s="207"/>
      <c r="H197" s="207"/>
      <c r="I197" s="207"/>
      <c r="J197" s="137" t="s">
        <v>299</v>
      </c>
      <c r="K197" s="138">
        <v>2</v>
      </c>
      <c r="L197" s="208">
        <v>0</v>
      </c>
      <c r="M197" s="207"/>
      <c r="N197" s="209">
        <f>ROUND($L$197*$K$197,2)</f>
        <v>0</v>
      </c>
      <c r="O197" s="207"/>
      <c r="P197" s="207"/>
      <c r="Q197" s="207"/>
      <c r="R197" s="25"/>
      <c r="T197" s="139"/>
      <c r="U197" s="31" t="s">
        <v>45</v>
      </c>
      <c r="V197" s="24"/>
      <c r="W197" s="140">
        <f>$V$197*$K$197</f>
        <v>0</v>
      </c>
      <c r="X197" s="140">
        <v>0.00052</v>
      </c>
      <c r="Y197" s="140">
        <f>$X$197*$K$197</f>
        <v>0.00104</v>
      </c>
      <c r="Z197" s="140">
        <v>0</v>
      </c>
      <c r="AA197" s="141">
        <f>$Z$197*$K$197</f>
        <v>0</v>
      </c>
      <c r="AR197" s="6" t="s">
        <v>173</v>
      </c>
      <c r="AT197" s="6" t="s">
        <v>146</v>
      </c>
      <c r="AU197" s="6" t="s">
        <v>22</v>
      </c>
      <c r="AY197" s="6" t="s">
        <v>144</v>
      </c>
      <c r="BE197" s="88">
        <f>IF($U$197="základní",$N$197,0)</f>
        <v>0</v>
      </c>
      <c r="BF197" s="88">
        <f>IF($U$197="snížená",$N$197,0)</f>
        <v>0</v>
      </c>
      <c r="BG197" s="88">
        <f>IF($U$197="zákl. přenesená",$N$197,0)</f>
        <v>0</v>
      </c>
      <c r="BH197" s="88">
        <f>IF($U$197="sníž. přenesená",$N$197,0)</f>
        <v>0</v>
      </c>
      <c r="BI197" s="88">
        <f>IF($U$197="nulová",$N$197,0)</f>
        <v>0</v>
      </c>
      <c r="BJ197" s="6" t="s">
        <v>22</v>
      </c>
      <c r="BK197" s="88">
        <f>ROUND($L$197*$K$197,2)</f>
        <v>0</v>
      </c>
      <c r="BL197" s="6" t="s">
        <v>173</v>
      </c>
      <c r="BM197" s="6" t="s">
        <v>380</v>
      </c>
    </row>
    <row r="198" spans="2:65" s="6" customFormat="1" ht="27" customHeight="1">
      <c r="B198" s="23"/>
      <c r="C198" s="135" t="s">
        <v>381</v>
      </c>
      <c r="D198" s="135" t="s">
        <v>146</v>
      </c>
      <c r="E198" s="136" t="s">
        <v>382</v>
      </c>
      <c r="F198" s="206" t="s">
        <v>383</v>
      </c>
      <c r="G198" s="207"/>
      <c r="H198" s="207"/>
      <c r="I198" s="207"/>
      <c r="J198" s="137" t="s">
        <v>299</v>
      </c>
      <c r="K198" s="138">
        <v>2</v>
      </c>
      <c r="L198" s="208">
        <v>0</v>
      </c>
      <c r="M198" s="207"/>
      <c r="N198" s="209">
        <f>ROUND($L$198*$K$198,2)</f>
        <v>0</v>
      </c>
      <c r="O198" s="207"/>
      <c r="P198" s="207"/>
      <c r="Q198" s="207"/>
      <c r="R198" s="25"/>
      <c r="T198" s="139"/>
      <c r="U198" s="31" t="s">
        <v>45</v>
      </c>
      <c r="V198" s="24"/>
      <c r="W198" s="140">
        <f>$V$198*$K$198</f>
        <v>0</v>
      </c>
      <c r="X198" s="140">
        <v>0.00052</v>
      </c>
      <c r="Y198" s="140">
        <f>$X$198*$K$198</f>
        <v>0.00104</v>
      </c>
      <c r="Z198" s="140">
        <v>0</v>
      </c>
      <c r="AA198" s="141">
        <f>$Z$198*$K$198</f>
        <v>0</v>
      </c>
      <c r="AR198" s="6" t="s">
        <v>173</v>
      </c>
      <c r="AT198" s="6" t="s">
        <v>146</v>
      </c>
      <c r="AU198" s="6" t="s">
        <v>22</v>
      </c>
      <c r="AY198" s="6" t="s">
        <v>144</v>
      </c>
      <c r="BE198" s="88">
        <f>IF($U$198="základní",$N$198,0)</f>
        <v>0</v>
      </c>
      <c r="BF198" s="88">
        <f>IF($U$198="snížená",$N$198,0)</f>
        <v>0</v>
      </c>
      <c r="BG198" s="88">
        <f>IF($U$198="zákl. přenesená",$N$198,0)</f>
        <v>0</v>
      </c>
      <c r="BH198" s="88">
        <f>IF($U$198="sníž. přenesená",$N$198,0)</f>
        <v>0</v>
      </c>
      <c r="BI198" s="88">
        <f>IF($U$198="nulová",$N$198,0)</f>
        <v>0</v>
      </c>
      <c r="BJ198" s="6" t="s">
        <v>22</v>
      </c>
      <c r="BK198" s="88">
        <f>ROUND($L$198*$K$198,2)</f>
        <v>0</v>
      </c>
      <c r="BL198" s="6" t="s">
        <v>173</v>
      </c>
      <c r="BM198" s="6" t="s">
        <v>384</v>
      </c>
    </row>
    <row r="199" spans="2:65" s="6" customFormat="1" ht="15.75" customHeight="1">
      <c r="B199" s="23"/>
      <c r="C199" s="135" t="s">
        <v>385</v>
      </c>
      <c r="D199" s="135" t="s">
        <v>146</v>
      </c>
      <c r="E199" s="136" t="s">
        <v>386</v>
      </c>
      <c r="F199" s="206" t="s">
        <v>387</v>
      </c>
      <c r="G199" s="207"/>
      <c r="H199" s="207"/>
      <c r="I199" s="207"/>
      <c r="J199" s="137" t="s">
        <v>299</v>
      </c>
      <c r="K199" s="138">
        <v>3</v>
      </c>
      <c r="L199" s="208">
        <v>0</v>
      </c>
      <c r="M199" s="207"/>
      <c r="N199" s="209">
        <f>ROUND($L$199*$K$199,2)</f>
        <v>0</v>
      </c>
      <c r="O199" s="207"/>
      <c r="P199" s="207"/>
      <c r="Q199" s="207"/>
      <c r="R199" s="25"/>
      <c r="T199" s="139"/>
      <c r="U199" s="31" t="s">
        <v>45</v>
      </c>
      <c r="V199" s="24"/>
      <c r="W199" s="140">
        <f>$V$199*$K$199</f>
        <v>0</v>
      </c>
      <c r="X199" s="140">
        <v>0.00052</v>
      </c>
      <c r="Y199" s="140">
        <f>$X$199*$K$199</f>
        <v>0.0015599999999999998</v>
      </c>
      <c r="Z199" s="140">
        <v>0</v>
      </c>
      <c r="AA199" s="141">
        <f>$Z$199*$K$199</f>
        <v>0</v>
      </c>
      <c r="AR199" s="6" t="s">
        <v>173</v>
      </c>
      <c r="AT199" s="6" t="s">
        <v>146</v>
      </c>
      <c r="AU199" s="6" t="s">
        <v>22</v>
      </c>
      <c r="AY199" s="6" t="s">
        <v>144</v>
      </c>
      <c r="BE199" s="88">
        <f>IF($U$199="základní",$N$199,0)</f>
        <v>0</v>
      </c>
      <c r="BF199" s="88">
        <f>IF($U$199="snížená",$N$199,0)</f>
        <v>0</v>
      </c>
      <c r="BG199" s="88">
        <f>IF($U$199="zákl. přenesená",$N$199,0)</f>
        <v>0</v>
      </c>
      <c r="BH199" s="88">
        <f>IF($U$199="sníž. přenesená",$N$199,0)</f>
        <v>0</v>
      </c>
      <c r="BI199" s="88">
        <f>IF($U$199="nulová",$N$199,0)</f>
        <v>0</v>
      </c>
      <c r="BJ199" s="6" t="s">
        <v>22</v>
      </c>
      <c r="BK199" s="88">
        <f>ROUND($L$199*$K$199,2)</f>
        <v>0</v>
      </c>
      <c r="BL199" s="6" t="s">
        <v>173</v>
      </c>
      <c r="BM199" s="6" t="s">
        <v>388</v>
      </c>
    </row>
    <row r="200" spans="2:65" s="6" customFormat="1" ht="39" customHeight="1">
      <c r="B200" s="23"/>
      <c r="C200" s="135" t="s">
        <v>389</v>
      </c>
      <c r="D200" s="135" t="s">
        <v>146</v>
      </c>
      <c r="E200" s="136" t="s">
        <v>390</v>
      </c>
      <c r="F200" s="206" t="s">
        <v>391</v>
      </c>
      <c r="G200" s="207"/>
      <c r="H200" s="207"/>
      <c r="I200" s="207"/>
      <c r="J200" s="137" t="s">
        <v>299</v>
      </c>
      <c r="K200" s="138">
        <v>1</v>
      </c>
      <c r="L200" s="208">
        <v>0</v>
      </c>
      <c r="M200" s="207"/>
      <c r="N200" s="209">
        <f>ROUND($L$200*$K$200,2)</f>
        <v>0</v>
      </c>
      <c r="O200" s="207"/>
      <c r="P200" s="207"/>
      <c r="Q200" s="207"/>
      <c r="R200" s="25"/>
      <c r="T200" s="139"/>
      <c r="U200" s="31" t="s">
        <v>45</v>
      </c>
      <c r="V200" s="24"/>
      <c r="W200" s="140">
        <f>$V$200*$K$200</f>
        <v>0</v>
      </c>
      <c r="X200" s="140">
        <v>0.00494</v>
      </c>
      <c r="Y200" s="140">
        <f>$X$200*$K$200</f>
        <v>0.00494</v>
      </c>
      <c r="Z200" s="140">
        <v>0</v>
      </c>
      <c r="AA200" s="141">
        <f>$Z$200*$K$200</f>
        <v>0</v>
      </c>
      <c r="AR200" s="6" t="s">
        <v>173</v>
      </c>
      <c r="AT200" s="6" t="s">
        <v>146</v>
      </c>
      <c r="AU200" s="6" t="s">
        <v>22</v>
      </c>
      <c r="AY200" s="6" t="s">
        <v>144</v>
      </c>
      <c r="BE200" s="88">
        <f>IF($U$200="základní",$N$200,0)</f>
        <v>0</v>
      </c>
      <c r="BF200" s="88">
        <f>IF($U$200="snížená",$N$200,0)</f>
        <v>0</v>
      </c>
      <c r="BG200" s="88">
        <f>IF($U$200="zákl. přenesená",$N$200,0)</f>
        <v>0</v>
      </c>
      <c r="BH200" s="88">
        <f>IF($U$200="sníž. přenesená",$N$200,0)</f>
        <v>0</v>
      </c>
      <c r="BI200" s="88">
        <f>IF($U$200="nulová",$N$200,0)</f>
        <v>0</v>
      </c>
      <c r="BJ200" s="6" t="s">
        <v>22</v>
      </c>
      <c r="BK200" s="88">
        <f>ROUND($L$200*$K$200,2)</f>
        <v>0</v>
      </c>
      <c r="BL200" s="6" t="s">
        <v>173</v>
      </c>
      <c r="BM200" s="6" t="s">
        <v>392</v>
      </c>
    </row>
    <row r="201" spans="2:65" s="6" customFormat="1" ht="27" customHeight="1">
      <c r="B201" s="23"/>
      <c r="C201" s="135" t="s">
        <v>393</v>
      </c>
      <c r="D201" s="135" t="s">
        <v>146</v>
      </c>
      <c r="E201" s="136" t="s">
        <v>394</v>
      </c>
      <c r="F201" s="206" t="s">
        <v>395</v>
      </c>
      <c r="G201" s="207"/>
      <c r="H201" s="207"/>
      <c r="I201" s="207"/>
      <c r="J201" s="137" t="s">
        <v>299</v>
      </c>
      <c r="K201" s="138">
        <v>1</v>
      </c>
      <c r="L201" s="208">
        <v>0</v>
      </c>
      <c r="M201" s="207"/>
      <c r="N201" s="209">
        <f>ROUND($L$201*$K$201,2)</f>
        <v>0</v>
      </c>
      <c r="O201" s="207"/>
      <c r="P201" s="207"/>
      <c r="Q201" s="207"/>
      <c r="R201" s="25"/>
      <c r="T201" s="139"/>
      <c r="U201" s="31" t="s">
        <v>45</v>
      </c>
      <c r="V201" s="24"/>
      <c r="W201" s="140">
        <f>$V$201*$K$201</f>
        <v>0</v>
      </c>
      <c r="X201" s="140">
        <v>0.0147</v>
      </c>
      <c r="Y201" s="140">
        <f>$X$201*$K$201</f>
        <v>0.0147</v>
      </c>
      <c r="Z201" s="140">
        <v>0</v>
      </c>
      <c r="AA201" s="141">
        <f>$Z$201*$K$201</f>
        <v>0</v>
      </c>
      <c r="AR201" s="6" t="s">
        <v>173</v>
      </c>
      <c r="AT201" s="6" t="s">
        <v>146</v>
      </c>
      <c r="AU201" s="6" t="s">
        <v>22</v>
      </c>
      <c r="AY201" s="6" t="s">
        <v>144</v>
      </c>
      <c r="BE201" s="88">
        <f>IF($U$201="základní",$N$201,0)</f>
        <v>0</v>
      </c>
      <c r="BF201" s="88">
        <f>IF($U$201="snížená",$N$201,0)</f>
        <v>0</v>
      </c>
      <c r="BG201" s="88">
        <f>IF($U$201="zákl. přenesená",$N$201,0)</f>
        <v>0</v>
      </c>
      <c r="BH201" s="88">
        <f>IF($U$201="sníž. přenesená",$N$201,0)</f>
        <v>0</v>
      </c>
      <c r="BI201" s="88">
        <f>IF($U$201="nulová",$N$201,0)</f>
        <v>0</v>
      </c>
      <c r="BJ201" s="6" t="s">
        <v>22</v>
      </c>
      <c r="BK201" s="88">
        <f>ROUND($L$201*$K$201,2)</f>
        <v>0</v>
      </c>
      <c r="BL201" s="6" t="s">
        <v>173</v>
      </c>
      <c r="BM201" s="6" t="s">
        <v>396</v>
      </c>
    </row>
    <row r="202" spans="2:65" s="6" customFormat="1" ht="15.75" customHeight="1">
      <c r="B202" s="23"/>
      <c r="C202" s="135" t="s">
        <v>397</v>
      </c>
      <c r="D202" s="135" t="s">
        <v>146</v>
      </c>
      <c r="E202" s="136" t="s">
        <v>398</v>
      </c>
      <c r="F202" s="206" t="s">
        <v>399</v>
      </c>
      <c r="G202" s="207"/>
      <c r="H202" s="207"/>
      <c r="I202" s="207"/>
      <c r="J202" s="137" t="s">
        <v>299</v>
      </c>
      <c r="K202" s="138">
        <v>4</v>
      </c>
      <c r="L202" s="208">
        <v>0</v>
      </c>
      <c r="M202" s="207"/>
      <c r="N202" s="209">
        <f>ROUND($L$202*$K$202,2)</f>
        <v>0</v>
      </c>
      <c r="O202" s="207"/>
      <c r="P202" s="207"/>
      <c r="Q202" s="207"/>
      <c r="R202" s="25"/>
      <c r="T202" s="139"/>
      <c r="U202" s="31" t="s">
        <v>45</v>
      </c>
      <c r="V202" s="24"/>
      <c r="W202" s="140">
        <f>$V$202*$K$202</f>
        <v>0</v>
      </c>
      <c r="X202" s="140">
        <v>0</v>
      </c>
      <c r="Y202" s="140">
        <f>$X$202*$K$202</f>
        <v>0</v>
      </c>
      <c r="Z202" s="140">
        <v>0.00156</v>
      </c>
      <c r="AA202" s="141">
        <f>$Z$202*$K$202</f>
        <v>0.00624</v>
      </c>
      <c r="AR202" s="6" t="s">
        <v>173</v>
      </c>
      <c r="AT202" s="6" t="s">
        <v>146</v>
      </c>
      <c r="AU202" s="6" t="s">
        <v>22</v>
      </c>
      <c r="AY202" s="6" t="s">
        <v>144</v>
      </c>
      <c r="BE202" s="88">
        <f>IF($U$202="základní",$N$202,0)</f>
        <v>0</v>
      </c>
      <c r="BF202" s="88">
        <f>IF($U$202="snížená",$N$202,0)</f>
        <v>0</v>
      </c>
      <c r="BG202" s="88">
        <f>IF($U$202="zákl. přenesená",$N$202,0)</f>
        <v>0</v>
      </c>
      <c r="BH202" s="88">
        <f>IF($U$202="sníž. přenesená",$N$202,0)</f>
        <v>0</v>
      </c>
      <c r="BI202" s="88">
        <f>IF($U$202="nulová",$N$202,0)</f>
        <v>0</v>
      </c>
      <c r="BJ202" s="6" t="s">
        <v>22</v>
      </c>
      <c r="BK202" s="88">
        <f>ROUND($L$202*$K$202,2)</f>
        <v>0</v>
      </c>
      <c r="BL202" s="6" t="s">
        <v>173</v>
      </c>
      <c r="BM202" s="6" t="s">
        <v>400</v>
      </c>
    </row>
    <row r="203" spans="2:65" s="6" customFormat="1" ht="27" customHeight="1">
      <c r="B203" s="23"/>
      <c r="C203" s="135" t="s">
        <v>401</v>
      </c>
      <c r="D203" s="135" t="s">
        <v>146</v>
      </c>
      <c r="E203" s="136" t="s">
        <v>402</v>
      </c>
      <c r="F203" s="206" t="s">
        <v>403</v>
      </c>
      <c r="G203" s="207"/>
      <c r="H203" s="207"/>
      <c r="I203" s="207"/>
      <c r="J203" s="137" t="s">
        <v>299</v>
      </c>
      <c r="K203" s="138">
        <v>2</v>
      </c>
      <c r="L203" s="208">
        <v>0</v>
      </c>
      <c r="M203" s="207"/>
      <c r="N203" s="209">
        <f>ROUND($L$203*$K$203,2)</f>
        <v>0</v>
      </c>
      <c r="O203" s="207"/>
      <c r="P203" s="207"/>
      <c r="Q203" s="207"/>
      <c r="R203" s="25"/>
      <c r="T203" s="139"/>
      <c r="U203" s="31" t="s">
        <v>45</v>
      </c>
      <c r="V203" s="24"/>
      <c r="W203" s="140">
        <f>$V$203*$K$203</f>
        <v>0</v>
      </c>
      <c r="X203" s="140">
        <v>0.0018</v>
      </c>
      <c r="Y203" s="140">
        <f>$X$203*$K$203</f>
        <v>0.0036</v>
      </c>
      <c r="Z203" s="140">
        <v>0</v>
      </c>
      <c r="AA203" s="141">
        <f>$Z$203*$K$203</f>
        <v>0</v>
      </c>
      <c r="AR203" s="6" t="s">
        <v>173</v>
      </c>
      <c r="AT203" s="6" t="s">
        <v>146</v>
      </c>
      <c r="AU203" s="6" t="s">
        <v>22</v>
      </c>
      <c r="AY203" s="6" t="s">
        <v>144</v>
      </c>
      <c r="BE203" s="88">
        <f>IF($U$203="základní",$N$203,0)</f>
        <v>0</v>
      </c>
      <c r="BF203" s="88">
        <f>IF($U$203="snížená",$N$203,0)</f>
        <v>0</v>
      </c>
      <c r="BG203" s="88">
        <f>IF($U$203="zákl. přenesená",$N$203,0)</f>
        <v>0</v>
      </c>
      <c r="BH203" s="88">
        <f>IF($U$203="sníž. přenesená",$N$203,0)</f>
        <v>0</v>
      </c>
      <c r="BI203" s="88">
        <f>IF($U$203="nulová",$N$203,0)</f>
        <v>0</v>
      </c>
      <c r="BJ203" s="6" t="s">
        <v>22</v>
      </c>
      <c r="BK203" s="88">
        <f>ROUND($L$203*$K$203,2)</f>
        <v>0</v>
      </c>
      <c r="BL203" s="6" t="s">
        <v>173</v>
      </c>
      <c r="BM203" s="6" t="s">
        <v>404</v>
      </c>
    </row>
    <row r="204" spans="2:65" s="6" customFormat="1" ht="27" customHeight="1">
      <c r="B204" s="23"/>
      <c r="C204" s="135" t="s">
        <v>405</v>
      </c>
      <c r="D204" s="135" t="s">
        <v>146</v>
      </c>
      <c r="E204" s="136" t="s">
        <v>406</v>
      </c>
      <c r="F204" s="206" t="s">
        <v>407</v>
      </c>
      <c r="G204" s="207"/>
      <c r="H204" s="207"/>
      <c r="I204" s="207"/>
      <c r="J204" s="137" t="s">
        <v>299</v>
      </c>
      <c r="K204" s="138">
        <v>2</v>
      </c>
      <c r="L204" s="208">
        <v>0</v>
      </c>
      <c r="M204" s="207"/>
      <c r="N204" s="209">
        <f>ROUND($L$204*$K$204,2)</f>
        <v>0</v>
      </c>
      <c r="O204" s="207"/>
      <c r="P204" s="207"/>
      <c r="Q204" s="207"/>
      <c r="R204" s="25"/>
      <c r="T204" s="139"/>
      <c r="U204" s="31" t="s">
        <v>45</v>
      </c>
      <c r="V204" s="24"/>
      <c r="W204" s="140">
        <f>$V$204*$K$204</f>
        <v>0</v>
      </c>
      <c r="X204" s="140">
        <v>0.00184</v>
      </c>
      <c r="Y204" s="140">
        <f>$X$204*$K$204</f>
        <v>0.00368</v>
      </c>
      <c r="Z204" s="140">
        <v>0</v>
      </c>
      <c r="AA204" s="141">
        <f>$Z$204*$K$204</f>
        <v>0</v>
      </c>
      <c r="AR204" s="6" t="s">
        <v>173</v>
      </c>
      <c r="AT204" s="6" t="s">
        <v>146</v>
      </c>
      <c r="AU204" s="6" t="s">
        <v>22</v>
      </c>
      <c r="AY204" s="6" t="s">
        <v>144</v>
      </c>
      <c r="BE204" s="88">
        <f>IF($U$204="základní",$N$204,0)</f>
        <v>0</v>
      </c>
      <c r="BF204" s="88">
        <f>IF($U$204="snížená",$N$204,0)</f>
        <v>0</v>
      </c>
      <c r="BG204" s="88">
        <f>IF($U$204="zákl. přenesená",$N$204,0)</f>
        <v>0</v>
      </c>
      <c r="BH204" s="88">
        <f>IF($U$204="sníž. přenesená",$N$204,0)</f>
        <v>0</v>
      </c>
      <c r="BI204" s="88">
        <f>IF($U$204="nulová",$N$204,0)</f>
        <v>0</v>
      </c>
      <c r="BJ204" s="6" t="s">
        <v>22</v>
      </c>
      <c r="BK204" s="88">
        <f>ROUND($L$204*$K$204,2)</f>
        <v>0</v>
      </c>
      <c r="BL204" s="6" t="s">
        <v>173</v>
      </c>
      <c r="BM204" s="6" t="s">
        <v>408</v>
      </c>
    </row>
    <row r="205" spans="2:65" s="6" customFormat="1" ht="27" customHeight="1">
      <c r="B205" s="23"/>
      <c r="C205" s="135" t="s">
        <v>409</v>
      </c>
      <c r="D205" s="135" t="s">
        <v>146</v>
      </c>
      <c r="E205" s="136" t="s">
        <v>410</v>
      </c>
      <c r="F205" s="206" t="s">
        <v>411</v>
      </c>
      <c r="G205" s="207"/>
      <c r="H205" s="207"/>
      <c r="I205" s="207"/>
      <c r="J205" s="137" t="s">
        <v>238</v>
      </c>
      <c r="K205" s="138">
        <v>0.106</v>
      </c>
      <c r="L205" s="208">
        <v>0</v>
      </c>
      <c r="M205" s="207"/>
      <c r="N205" s="209">
        <f>ROUND($L$205*$K$205,2)</f>
        <v>0</v>
      </c>
      <c r="O205" s="207"/>
      <c r="P205" s="207"/>
      <c r="Q205" s="207"/>
      <c r="R205" s="25"/>
      <c r="T205" s="139"/>
      <c r="U205" s="31" t="s">
        <v>45</v>
      </c>
      <c r="V205" s="24"/>
      <c r="W205" s="140">
        <f>$V$205*$K$205</f>
        <v>0</v>
      </c>
      <c r="X205" s="140">
        <v>0</v>
      </c>
      <c r="Y205" s="140">
        <f>$X$205*$K$205</f>
        <v>0</v>
      </c>
      <c r="Z205" s="140">
        <v>0</v>
      </c>
      <c r="AA205" s="141">
        <f>$Z$205*$K$205</f>
        <v>0</v>
      </c>
      <c r="AR205" s="6" t="s">
        <v>173</v>
      </c>
      <c r="AT205" s="6" t="s">
        <v>146</v>
      </c>
      <c r="AU205" s="6" t="s">
        <v>22</v>
      </c>
      <c r="AY205" s="6" t="s">
        <v>144</v>
      </c>
      <c r="BE205" s="88">
        <f>IF($U$205="základní",$N$205,0)</f>
        <v>0</v>
      </c>
      <c r="BF205" s="88">
        <f>IF($U$205="snížená",$N$205,0)</f>
        <v>0</v>
      </c>
      <c r="BG205" s="88">
        <f>IF($U$205="zákl. přenesená",$N$205,0)</f>
        <v>0</v>
      </c>
      <c r="BH205" s="88">
        <f>IF($U$205="sníž. přenesená",$N$205,0)</f>
        <v>0</v>
      </c>
      <c r="BI205" s="88">
        <f>IF($U$205="nulová",$N$205,0)</f>
        <v>0</v>
      </c>
      <c r="BJ205" s="6" t="s">
        <v>22</v>
      </c>
      <c r="BK205" s="88">
        <f>ROUND($L$205*$K$205,2)</f>
        <v>0</v>
      </c>
      <c r="BL205" s="6" t="s">
        <v>173</v>
      </c>
      <c r="BM205" s="6" t="s">
        <v>412</v>
      </c>
    </row>
    <row r="206" spans="2:63" s="125" customFormat="1" ht="37.5" customHeight="1">
      <c r="B206" s="126"/>
      <c r="C206" s="127"/>
      <c r="D206" s="128" t="s">
        <v>113</v>
      </c>
      <c r="E206" s="128"/>
      <c r="F206" s="128"/>
      <c r="G206" s="128"/>
      <c r="H206" s="128"/>
      <c r="I206" s="128"/>
      <c r="J206" s="128"/>
      <c r="K206" s="128"/>
      <c r="L206" s="128"/>
      <c r="M206" s="128"/>
      <c r="N206" s="202">
        <f>$BK$206</f>
        <v>0</v>
      </c>
      <c r="O206" s="217"/>
      <c r="P206" s="217"/>
      <c r="Q206" s="217"/>
      <c r="R206" s="129"/>
      <c r="T206" s="130"/>
      <c r="U206" s="127"/>
      <c r="V206" s="127"/>
      <c r="W206" s="131">
        <f>SUM($W$207:$W$213)</f>
        <v>0</v>
      </c>
      <c r="X206" s="127"/>
      <c r="Y206" s="131">
        <f>SUM($Y$207:$Y$213)</f>
        <v>0.06361445</v>
      </c>
      <c r="Z206" s="127"/>
      <c r="AA206" s="132">
        <f>SUM($AA$207:$AA$213)</f>
        <v>0</v>
      </c>
      <c r="AR206" s="133" t="s">
        <v>95</v>
      </c>
      <c r="AT206" s="133" t="s">
        <v>79</v>
      </c>
      <c r="AU206" s="133" t="s">
        <v>80</v>
      </c>
      <c r="AY206" s="133" t="s">
        <v>144</v>
      </c>
      <c r="BK206" s="134">
        <f>SUM($BK$207:$BK$213)</f>
        <v>0</v>
      </c>
    </row>
    <row r="207" spans="2:65" s="6" customFormat="1" ht="27" customHeight="1">
      <c r="B207" s="23"/>
      <c r="C207" s="135" t="s">
        <v>413</v>
      </c>
      <c r="D207" s="135" t="s">
        <v>146</v>
      </c>
      <c r="E207" s="136" t="s">
        <v>414</v>
      </c>
      <c r="F207" s="206" t="s">
        <v>415</v>
      </c>
      <c r="G207" s="207"/>
      <c r="H207" s="207"/>
      <c r="I207" s="207"/>
      <c r="J207" s="137" t="s">
        <v>155</v>
      </c>
      <c r="K207" s="138">
        <v>4.85</v>
      </c>
      <c r="L207" s="208">
        <v>0</v>
      </c>
      <c r="M207" s="207"/>
      <c r="N207" s="209">
        <f>ROUND($L$207*$K$207,2)</f>
        <v>0</v>
      </c>
      <c r="O207" s="207"/>
      <c r="P207" s="207"/>
      <c r="Q207" s="207"/>
      <c r="R207" s="25"/>
      <c r="T207" s="139"/>
      <c r="U207" s="31" t="s">
        <v>45</v>
      </c>
      <c r="V207" s="24"/>
      <c r="W207" s="140">
        <f>$V$207*$K$207</f>
        <v>0</v>
      </c>
      <c r="X207" s="140">
        <v>0.01223</v>
      </c>
      <c r="Y207" s="140">
        <f>$X$207*$K$207</f>
        <v>0.05931549999999999</v>
      </c>
      <c r="Z207" s="140">
        <v>0</v>
      </c>
      <c r="AA207" s="141">
        <f>$Z$207*$K$207</f>
        <v>0</v>
      </c>
      <c r="AR207" s="6" t="s">
        <v>173</v>
      </c>
      <c r="AT207" s="6" t="s">
        <v>146</v>
      </c>
      <c r="AU207" s="6" t="s">
        <v>22</v>
      </c>
      <c r="AY207" s="6" t="s">
        <v>144</v>
      </c>
      <c r="BE207" s="88">
        <f>IF($U$207="základní",$N$207,0)</f>
        <v>0</v>
      </c>
      <c r="BF207" s="88">
        <f>IF($U$207="snížená",$N$207,0)</f>
        <v>0</v>
      </c>
      <c r="BG207" s="88">
        <f>IF($U$207="zákl. přenesená",$N$207,0)</f>
        <v>0</v>
      </c>
      <c r="BH207" s="88">
        <f>IF($U$207="sníž. přenesená",$N$207,0)</f>
        <v>0</v>
      </c>
      <c r="BI207" s="88">
        <f>IF($U$207="nulová",$N$207,0)</f>
        <v>0</v>
      </c>
      <c r="BJ207" s="6" t="s">
        <v>22</v>
      </c>
      <c r="BK207" s="88">
        <f>ROUND($L$207*$K$207,2)</f>
        <v>0</v>
      </c>
      <c r="BL207" s="6" t="s">
        <v>173</v>
      </c>
      <c r="BM207" s="6" t="s">
        <v>416</v>
      </c>
    </row>
    <row r="208" spans="2:65" s="6" customFormat="1" ht="27" customHeight="1">
      <c r="B208" s="23"/>
      <c r="C208" s="135" t="s">
        <v>417</v>
      </c>
      <c r="D208" s="135" t="s">
        <v>146</v>
      </c>
      <c r="E208" s="136" t="s">
        <v>418</v>
      </c>
      <c r="F208" s="206" t="s">
        <v>419</v>
      </c>
      <c r="G208" s="207"/>
      <c r="H208" s="207"/>
      <c r="I208" s="207"/>
      <c r="J208" s="137" t="s">
        <v>184</v>
      </c>
      <c r="K208" s="138">
        <v>12.3</v>
      </c>
      <c r="L208" s="208">
        <v>0</v>
      </c>
      <c r="M208" s="207"/>
      <c r="N208" s="209">
        <f>ROUND($L$208*$K$208,2)</f>
        <v>0</v>
      </c>
      <c r="O208" s="207"/>
      <c r="P208" s="207"/>
      <c r="Q208" s="207"/>
      <c r="R208" s="25"/>
      <c r="T208" s="139"/>
      <c r="U208" s="31" t="s">
        <v>45</v>
      </c>
      <c r="V208" s="24"/>
      <c r="W208" s="140">
        <f>$V$208*$K$208</f>
        <v>0</v>
      </c>
      <c r="X208" s="140">
        <v>0.00026</v>
      </c>
      <c r="Y208" s="140">
        <f>$X$208*$K$208</f>
        <v>0.003198</v>
      </c>
      <c r="Z208" s="140">
        <v>0</v>
      </c>
      <c r="AA208" s="141">
        <f>$Z$208*$K$208</f>
        <v>0</v>
      </c>
      <c r="AR208" s="6" t="s">
        <v>173</v>
      </c>
      <c r="AT208" s="6" t="s">
        <v>146</v>
      </c>
      <c r="AU208" s="6" t="s">
        <v>22</v>
      </c>
      <c r="AY208" s="6" t="s">
        <v>144</v>
      </c>
      <c r="BE208" s="88">
        <f>IF($U$208="základní",$N$208,0)</f>
        <v>0</v>
      </c>
      <c r="BF208" s="88">
        <f>IF($U$208="snížená",$N$208,0)</f>
        <v>0</v>
      </c>
      <c r="BG208" s="88">
        <f>IF($U$208="zákl. přenesená",$N$208,0)</f>
        <v>0</v>
      </c>
      <c r="BH208" s="88">
        <f>IF($U$208="sníž. přenesená",$N$208,0)</f>
        <v>0</v>
      </c>
      <c r="BI208" s="88">
        <f>IF($U$208="nulová",$N$208,0)</f>
        <v>0</v>
      </c>
      <c r="BJ208" s="6" t="s">
        <v>22</v>
      </c>
      <c r="BK208" s="88">
        <f>ROUND($L$208*$K$208,2)</f>
        <v>0</v>
      </c>
      <c r="BL208" s="6" t="s">
        <v>173</v>
      </c>
      <c r="BM208" s="6" t="s">
        <v>420</v>
      </c>
    </row>
    <row r="209" spans="2:65" s="6" customFormat="1" ht="15.75" customHeight="1">
      <c r="B209" s="23"/>
      <c r="C209" s="135" t="s">
        <v>421</v>
      </c>
      <c r="D209" s="135" t="s">
        <v>146</v>
      </c>
      <c r="E209" s="136" t="s">
        <v>422</v>
      </c>
      <c r="F209" s="206" t="s">
        <v>423</v>
      </c>
      <c r="G209" s="207"/>
      <c r="H209" s="207"/>
      <c r="I209" s="207"/>
      <c r="J209" s="137" t="s">
        <v>155</v>
      </c>
      <c r="K209" s="138">
        <v>4.85</v>
      </c>
      <c r="L209" s="208">
        <v>0</v>
      </c>
      <c r="M209" s="207"/>
      <c r="N209" s="209">
        <f>ROUND($L$209*$K$209,2)</f>
        <v>0</v>
      </c>
      <c r="O209" s="207"/>
      <c r="P209" s="207"/>
      <c r="Q209" s="207"/>
      <c r="R209" s="25"/>
      <c r="T209" s="139"/>
      <c r="U209" s="31" t="s">
        <v>45</v>
      </c>
      <c r="V209" s="24"/>
      <c r="W209" s="140">
        <f>$V$209*$K$209</f>
        <v>0</v>
      </c>
      <c r="X209" s="140">
        <v>0</v>
      </c>
      <c r="Y209" s="140">
        <f>$X$209*$K$209</f>
        <v>0</v>
      </c>
      <c r="Z209" s="140">
        <v>0</v>
      </c>
      <c r="AA209" s="141">
        <f>$Z$209*$K$209</f>
        <v>0</v>
      </c>
      <c r="AR209" s="6" t="s">
        <v>173</v>
      </c>
      <c r="AT209" s="6" t="s">
        <v>146</v>
      </c>
      <c r="AU209" s="6" t="s">
        <v>22</v>
      </c>
      <c r="AY209" s="6" t="s">
        <v>144</v>
      </c>
      <c r="BE209" s="88">
        <f>IF($U$209="základní",$N$209,0)</f>
        <v>0</v>
      </c>
      <c r="BF209" s="88">
        <f>IF($U$209="snížená",$N$209,0)</f>
        <v>0</v>
      </c>
      <c r="BG209" s="88">
        <f>IF($U$209="zákl. přenesená",$N$209,0)</f>
        <v>0</v>
      </c>
      <c r="BH209" s="88">
        <f>IF($U$209="sníž. přenesená",$N$209,0)</f>
        <v>0</v>
      </c>
      <c r="BI209" s="88">
        <f>IF($U$209="nulová",$N$209,0)</f>
        <v>0</v>
      </c>
      <c r="BJ209" s="6" t="s">
        <v>22</v>
      </c>
      <c r="BK209" s="88">
        <f>ROUND($L$209*$K$209,2)</f>
        <v>0</v>
      </c>
      <c r="BL209" s="6" t="s">
        <v>173</v>
      </c>
      <c r="BM209" s="6" t="s">
        <v>424</v>
      </c>
    </row>
    <row r="210" spans="2:65" s="6" customFormat="1" ht="27" customHeight="1">
      <c r="B210" s="23"/>
      <c r="C210" s="142" t="s">
        <v>425</v>
      </c>
      <c r="D210" s="142" t="s">
        <v>426</v>
      </c>
      <c r="E210" s="143" t="s">
        <v>427</v>
      </c>
      <c r="F210" s="210" t="s">
        <v>428</v>
      </c>
      <c r="G210" s="211"/>
      <c r="H210" s="211"/>
      <c r="I210" s="211"/>
      <c r="J210" s="144" t="s">
        <v>155</v>
      </c>
      <c r="K210" s="145">
        <v>5.335</v>
      </c>
      <c r="L210" s="212">
        <v>0</v>
      </c>
      <c r="M210" s="211"/>
      <c r="N210" s="213">
        <f>ROUND($L$210*$K$210,2)</f>
        <v>0</v>
      </c>
      <c r="O210" s="207"/>
      <c r="P210" s="207"/>
      <c r="Q210" s="207"/>
      <c r="R210" s="25"/>
      <c r="T210" s="139"/>
      <c r="U210" s="31" t="s">
        <v>45</v>
      </c>
      <c r="V210" s="24"/>
      <c r="W210" s="140">
        <f>$V$210*$K$210</f>
        <v>0</v>
      </c>
      <c r="X210" s="140">
        <v>0.00017</v>
      </c>
      <c r="Y210" s="140">
        <f>$X$210*$K$210</f>
        <v>0.00090695</v>
      </c>
      <c r="Z210" s="140">
        <v>0</v>
      </c>
      <c r="AA210" s="141">
        <f>$Z$210*$K$210</f>
        <v>0</v>
      </c>
      <c r="AR210" s="6" t="s">
        <v>429</v>
      </c>
      <c r="AT210" s="6" t="s">
        <v>426</v>
      </c>
      <c r="AU210" s="6" t="s">
        <v>22</v>
      </c>
      <c r="AY210" s="6" t="s">
        <v>144</v>
      </c>
      <c r="BE210" s="88">
        <f>IF($U$210="základní",$N$210,0)</f>
        <v>0</v>
      </c>
      <c r="BF210" s="88">
        <f>IF($U$210="snížená",$N$210,0)</f>
        <v>0</v>
      </c>
      <c r="BG210" s="88">
        <f>IF($U$210="zákl. přenesená",$N$210,0)</f>
        <v>0</v>
      </c>
      <c r="BH210" s="88">
        <f>IF($U$210="sníž. přenesená",$N$210,0)</f>
        <v>0</v>
      </c>
      <c r="BI210" s="88">
        <f>IF($U$210="nulová",$N$210,0)</f>
        <v>0</v>
      </c>
      <c r="BJ210" s="6" t="s">
        <v>22</v>
      </c>
      <c r="BK210" s="88">
        <f>ROUND($L$210*$K$210,2)</f>
        <v>0</v>
      </c>
      <c r="BL210" s="6" t="s">
        <v>173</v>
      </c>
      <c r="BM210" s="6" t="s">
        <v>430</v>
      </c>
    </row>
    <row r="211" spans="2:65" s="6" customFormat="1" ht="27" customHeight="1">
      <c r="B211" s="23"/>
      <c r="C211" s="135" t="s">
        <v>431</v>
      </c>
      <c r="D211" s="135" t="s">
        <v>146</v>
      </c>
      <c r="E211" s="136" t="s">
        <v>432</v>
      </c>
      <c r="F211" s="206" t="s">
        <v>433</v>
      </c>
      <c r="G211" s="207"/>
      <c r="H211" s="207"/>
      <c r="I211" s="207"/>
      <c r="J211" s="137" t="s">
        <v>155</v>
      </c>
      <c r="K211" s="138">
        <v>4.85</v>
      </c>
      <c r="L211" s="208">
        <v>0</v>
      </c>
      <c r="M211" s="207"/>
      <c r="N211" s="209">
        <f>ROUND($L$211*$K$211,2)</f>
        <v>0</v>
      </c>
      <c r="O211" s="207"/>
      <c r="P211" s="207"/>
      <c r="Q211" s="207"/>
      <c r="R211" s="25"/>
      <c r="T211" s="139"/>
      <c r="U211" s="31" t="s">
        <v>45</v>
      </c>
      <c r="V211" s="24"/>
      <c r="W211" s="140">
        <f>$V$211*$K$211</f>
        <v>0</v>
      </c>
      <c r="X211" s="140">
        <v>0</v>
      </c>
      <c r="Y211" s="140">
        <f>$X$211*$K$211</f>
        <v>0</v>
      </c>
      <c r="Z211" s="140">
        <v>0</v>
      </c>
      <c r="AA211" s="141">
        <f>$Z$211*$K$211</f>
        <v>0</v>
      </c>
      <c r="AR211" s="6" t="s">
        <v>173</v>
      </c>
      <c r="AT211" s="6" t="s">
        <v>146</v>
      </c>
      <c r="AU211" s="6" t="s">
        <v>22</v>
      </c>
      <c r="AY211" s="6" t="s">
        <v>144</v>
      </c>
      <c r="BE211" s="88">
        <f>IF($U$211="základní",$N$211,0)</f>
        <v>0</v>
      </c>
      <c r="BF211" s="88">
        <f>IF($U$211="snížená",$N$211,0)</f>
        <v>0</v>
      </c>
      <c r="BG211" s="88">
        <f>IF($U$211="zákl. přenesená",$N$211,0)</f>
        <v>0</v>
      </c>
      <c r="BH211" s="88">
        <f>IF($U$211="sníž. přenesená",$N$211,0)</f>
        <v>0</v>
      </c>
      <c r="BI211" s="88">
        <f>IF($U$211="nulová",$N$211,0)</f>
        <v>0</v>
      </c>
      <c r="BJ211" s="6" t="s">
        <v>22</v>
      </c>
      <c r="BK211" s="88">
        <f>ROUND($L$211*$K$211,2)</f>
        <v>0</v>
      </c>
      <c r="BL211" s="6" t="s">
        <v>173</v>
      </c>
      <c r="BM211" s="6" t="s">
        <v>434</v>
      </c>
    </row>
    <row r="212" spans="2:65" s="6" customFormat="1" ht="27" customHeight="1">
      <c r="B212" s="23"/>
      <c r="C212" s="135" t="s">
        <v>435</v>
      </c>
      <c r="D212" s="135" t="s">
        <v>146</v>
      </c>
      <c r="E212" s="136" t="s">
        <v>436</v>
      </c>
      <c r="F212" s="206" t="s">
        <v>437</v>
      </c>
      <c r="G212" s="207"/>
      <c r="H212" s="207"/>
      <c r="I212" s="207"/>
      <c r="J212" s="137" t="s">
        <v>155</v>
      </c>
      <c r="K212" s="138">
        <v>4.85</v>
      </c>
      <c r="L212" s="208">
        <v>0</v>
      </c>
      <c r="M212" s="207"/>
      <c r="N212" s="209">
        <f>ROUND($L$212*$K$212,2)</f>
        <v>0</v>
      </c>
      <c r="O212" s="207"/>
      <c r="P212" s="207"/>
      <c r="Q212" s="207"/>
      <c r="R212" s="25"/>
      <c r="T212" s="139"/>
      <c r="U212" s="31" t="s">
        <v>45</v>
      </c>
      <c r="V212" s="24"/>
      <c r="W212" s="140">
        <f>$V$212*$K$212</f>
        <v>0</v>
      </c>
      <c r="X212" s="140">
        <v>4E-05</v>
      </c>
      <c r="Y212" s="140">
        <f>$X$212*$K$212</f>
        <v>0.000194</v>
      </c>
      <c r="Z212" s="140">
        <v>0</v>
      </c>
      <c r="AA212" s="141">
        <f>$Z$212*$K$212</f>
        <v>0</v>
      </c>
      <c r="AR212" s="6" t="s">
        <v>173</v>
      </c>
      <c r="AT212" s="6" t="s">
        <v>146</v>
      </c>
      <c r="AU212" s="6" t="s">
        <v>22</v>
      </c>
      <c r="AY212" s="6" t="s">
        <v>144</v>
      </c>
      <c r="BE212" s="88">
        <f>IF($U$212="základní",$N$212,0)</f>
        <v>0</v>
      </c>
      <c r="BF212" s="88">
        <f>IF($U$212="snížená",$N$212,0)</f>
        <v>0</v>
      </c>
      <c r="BG212" s="88">
        <f>IF($U$212="zákl. přenesená",$N$212,0)</f>
        <v>0</v>
      </c>
      <c r="BH212" s="88">
        <f>IF($U$212="sníž. přenesená",$N$212,0)</f>
        <v>0</v>
      </c>
      <c r="BI212" s="88">
        <f>IF($U$212="nulová",$N$212,0)</f>
        <v>0</v>
      </c>
      <c r="BJ212" s="6" t="s">
        <v>22</v>
      </c>
      <c r="BK212" s="88">
        <f>ROUND($L$212*$K$212,2)</f>
        <v>0</v>
      </c>
      <c r="BL212" s="6" t="s">
        <v>173</v>
      </c>
      <c r="BM212" s="6" t="s">
        <v>438</v>
      </c>
    </row>
    <row r="213" spans="2:65" s="6" customFormat="1" ht="27" customHeight="1">
      <c r="B213" s="23"/>
      <c r="C213" s="135" t="s">
        <v>439</v>
      </c>
      <c r="D213" s="135" t="s">
        <v>146</v>
      </c>
      <c r="E213" s="136" t="s">
        <v>440</v>
      </c>
      <c r="F213" s="206" t="s">
        <v>441</v>
      </c>
      <c r="G213" s="207"/>
      <c r="H213" s="207"/>
      <c r="I213" s="207"/>
      <c r="J213" s="137" t="s">
        <v>238</v>
      </c>
      <c r="K213" s="138">
        <v>0.064</v>
      </c>
      <c r="L213" s="208">
        <v>0</v>
      </c>
      <c r="M213" s="207"/>
      <c r="N213" s="209">
        <f>ROUND($L$213*$K$213,2)</f>
        <v>0</v>
      </c>
      <c r="O213" s="207"/>
      <c r="P213" s="207"/>
      <c r="Q213" s="207"/>
      <c r="R213" s="25"/>
      <c r="T213" s="139"/>
      <c r="U213" s="31" t="s">
        <v>45</v>
      </c>
      <c r="V213" s="24"/>
      <c r="W213" s="140">
        <f>$V$213*$K$213</f>
        <v>0</v>
      </c>
      <c r="X213" s="140">
        <v>0</v>
      </c>
      <c r="Y213" s="140">
        <f>$X$213*$K$213</f>
        <v>0</v>
      </c>
      <c r="Z213" s="140">
        <v>0</v>
      </c>
      <c r="AA213" s="141">
        <f>$Z$213*$K$213</f>
        <v>0</v>
      </c>
      <c r="AR213" s="6" t="s">
        <v>173</v>
      </c>
      <c r="AT213" s="6" t="s">
        <v>146</v>
      </c>
      <c r="AU213" s="6" t="s">
        <v>22</v>
      </c>
      <c r="AY213" s="6" t="s">
        <v>144</v>
      </c>
      <c r="BE213" s="88">
        <f>IF($U$213="základní",$N$213,0)</f>
        <v>0</v>
      </c>
      <c r="BF213" s="88">
        <f>IF($U$213="snížená",$N$213,0)</f>
        <v>0</v>
      </c>
      <c r="BG213" s="88">
        <f>IF($U$213="zákl. přenesená",$N$213,0)</f>
        <v>0</v>
      </c>
      <c r="BH213" s="88">
        <f>IF($U$213="sníž. přenesená",$N$213,0)</f>
        <v>0</v>
      </c>
      <c r="BI213" s="88">
        <f>IF($U$213="nulová",$N$213,0)</f>
        <v>0</v>
      </c>
      <c r="BJ213" s="6" t="s">
        <v>22</v>
      </c>
      <c r="BK213" s="88">
        <f>ROUND($L$213*$K$213,2)</f>
        <v>0</v>
      </c>
      <c r="BL213" s="6" t="s">
        <v>173</v>
      </c>
      <c r="BM213" s="6" t="s">
        <v>442</v>
      </c>
    </row>
    <row r="214" spans="2:63" s="125" customFormat="1" ht="37.5" customHeight="1">
      <c r="B214" s="126"/>
      <c r="C214" s="127"/>
      <c r="D214" s="128" t="s">
        <v>114</v>
      </c>
      <c r="E214" s="128"/>
      <c r="F214" s="128"/>
      <c r="G214" s="128"/>
      <c r="H214" s="128"/>
      <c r="I214" s="128"/>
      <c r="J214" s="128"/>
      <c r="K214" s="128"/>
      <c r="L214" s="128"/>
      <c r="M214" s="128"/>
      <c r="N214" s="202">
        <f>$BK$214</f>
        <v>0</v>
      </c>
      <c r="O214" s="217"/>
      <c r="P214" s="217"/>
      <c r="Q214" s="217"/>
      <c r="R214" s="129"/>
      <c r="T214" s="130"/>
      <c r="U214" s="127"/>
      <c r="V214" s="127"/>
      <c r="W214" s="131">
        <f>SUM($W$215:$W$222)</f>
        <v>0</v>
      </c>
      <c r="X214" s="127"/>
      <c r="Y214" s="131">
        <f>SUM($Y$215:$Y$222)</f>
        <v>0.0841</v>
      </c>
      <c r="Z214" s="127"/>
      <c r="AA214" s="132">
        <f>SUM($AA$215:$AA$222)</f>
        <v>0.07200000000000001</v>
      </c>
      <c r="AR214" s="133" t="s">
        <v>95</v>
      </c>
      <c r="AT214" s="133" t="s">
        <v>79</v>
      </c>
      <c r="AU214" s="133" t="s">
        <v>80</v>
      </c>
      <c r="AY214" s="133" t="s">
        <v>144</v>
      </c>
      <c r="BK214" s="134">
        <f>SUM($BK$215:$BK$222)</f>
        <v>0</v>
      </c>
    </row>
    <row r="215" spans="2:65" s="6" customFormat="1" ht="27" customHeight="1">
      <c r="B215" s="23"/>
      <c r="C215" s="135" t="s">
        <v>443</v>
      </c>
      <c r="D215" s="135" t="s">
        <v>146</v>
      </c>
      <c r="E215" s="136" t="s">
        <v>444</v>
      </c>
      <c r="F215" s="206" t="s">
        <v>445</v>
      </c>
      <c r="G215" s="207"/>
      <c r="H215" s="207"/>
      <c r="I215" s="207"/>
      <c r="J215" s="137" t="s">
        <v>213</v>
      </c>
      <c r="K215" s="138">
        <v>2</v>
      </c>
      <c r="L215" s="208">
        <v>0</v>
      </c>
      <c r="M215" s="207"/>
      <c r="N215" s="209">
        <f>ROUND($L$215*$K$215,2)</f>
        <v>0</v>
      </c>
      <c r="O215" s="207"/>
      <c r="P215" s="207"/>
      <c r="Q215" s="207"/>
      <c r="R215" s="25"/>
      <c r="T215" s="139"/>
      <c r="U215" s="31" t="s">
        <v>45</v>
      </c>
      <c r="V215" s="24"/>
      <c r="W215" s="140">
        <f>$V$215*$K$215</f>
        <v>0</v>
      </c>
      <c r="X215" s="140">
        <v>0.00025</v>
      </c>
      <c r="Y215" s="140">
        <f>$X$215*$K$215</f>
        <v>0.0005</v>
      </c>
      <c r="Z215" s="140">
        <v>0</v>
      </c>
      <c r="AA215" s="141">
        <f>$Z$215*$K$215</f>
        <v>0</v>
      </c>
      <c r="AR215" s="6" t="s">
        <v>173</v>
      </c>
      <c r="AT215" s="6" t="s">
        <v>146</v>
      </c>
      <c r="AU215" s="6" t="s">
        <v>22</v>
      </c>
      <c r="AY215" s="6" t="s">
        <v>144</v>
      </c>
      <c r="BE215" s="88">
        <f>IF($U$215="základní",$N$215,0)</f>
        <v>0</v>
      </c>
      <c r="BF215" s="88">
        <f>IF($U$215="snížená",$N$215,0)</f>
        <v>0</v>
      </c>
      <c r="BG215" s="88">
        <f>IF($U$215="zákl. přenesená",$N$215,0)</f>
        <v>0</v>
      </c>
      <c r="BH215" s="88">
        <f>IF($U$215="sníž. přenesená",$N$215,0)</f>
        <v>0</v>
      </c>
      <c r="BI215" s="88">
        <f>IF($U$215="nulová",$N$215,0)</f>
        <v>0</v>
      </c>
      <c r="BJ215" s="6" t="s">
        <v>22</v>
      </c>
      <c r="BK215" s="88">
        <f>ROUND($L$215*$K$215,2)</f>
        <v>0</v>
      </c>
      <c r="BL215" s="6" t="s">
        <v>173</v>
      </c>
      <c r="BM215" s="6" t="s">
        <v>446</v>
      </c>
    </row>
    <row r="216" spans="2:65" s="6" customFormat="1" ht="27" customHeight="1">
      <c r="B216" s="23"/>
      <c r="C216" s="142" t="s">
        <v>447</v>
      </c>
      <c r="D216" s="142" t="s">
        <v>426</v>
      </c>
      <c r="E216" s="143" t="s">
        <v>448</v>
      </c>
      <c r="F216" s="210" t="s">
        <v>449</v>
      </c>
      <c r="G216" s="211"/>
      <c r="H216" s="211"/>
      <c r="I216" s="211"/>
      <c r="J216" s="144" t="s">
        <v>213</v>
      </c>
      <c r="K216" s="145">
        <v>2</v>
      </c>
      <c r="L216" s="212">
        <v>0</v>
      </c>
      <c r="M216" s="211"/>
      <c r="N216" s="213">
        <f>ROUND($L$216*$K$216,2)</f>
        <v>0</v>
      </c>
      <c r="O216" s="207"/>
      <c r="P216" s="207"/>
      <c r="Q216" s="207"/>
      <c r="R216" s="25"/>
      <c r="T216" s="139"/>
      <c r="U216" s="31" t="s">
        <v>45</v>
      </c>
      <c r="V216" s="24"/>
      <c r="W216" s="140">
        <f>$V$216*$K$216</f>
        <v>0</v>
      </c>
      <c r="X216" s="140">
        <v>0.02</v>
      </c>
      <c r="Y216" s="140">
        <f>$X$216*$K$216</f>
        <v>0.04</v>
      </c>
      <c r="Z216" s="140">
        <v>0</v>
      </c>
      <c r="AA216" s="141">
        <f>$Z$216*$K$216</f>
        <v>0</v>
      </c>
      <c r="AR216" s="6" t="s">
        <v>429</v>
      </c>
      <c r="AT216" s="6" t="s">
        <v>426</v>
      </c>
      <c r="AU216" s="6" t="s">
        <v>22</v>
      </c>
      <c r="AY216" s="6" t="s">
        <v>144</v>
      </c>
      <c r="BE216" s="88">
        <f>IF($U$216="základní",$N$216,0)</f>
        <v>0</v>
      </c>
      <c r="BF216" s="88">
        <f>IF($U$216="snížená",$N$216,0)</f>
        <v>0</v>
      </c>
      <c r="BG216" s="88">
        <f>IF($U$216="zákl. přenesená",$N$216,0)</f>
        <v>0</v>
      </c>
      <c r="BH216" s="88">
        <f>IF($U$216="sníž. přenesená",$N$216,0)</f>
        <v>0</v>
      </c>
      <c r="BI216" s="88">
        <f>IF($U$216="nulová",$N$216,0)</f>
        <v>0</v>
      </c>
      <c r="BJ216" s="6" t="s">
        <v>22</v>
      </c>
      <c r="BK216" s="88">
        <f>ROUND($L$216*$K$216,2)</f>
        <v>0</v>
      </c>
      <c r="BL216" s="6" t="s">
        <v>173</v>
      </c>
      <c r="BM216" s="6" t="s">
        <v>450</v>
      </c>
    </row>
    <row r="217" spans="2:65" s="6" customFormat="1" ht="27" customHeight="1">
      <c r="B217" s="23"/>
      <c r="C217" s="135" t="s">
        <v>451</v>
      </c>
      <c r="D217" s="135" t="s">
        <v>146</v>
      </c>
      <c r="E217" s="136" t="s">
        <v>452</v>
      </c>
      <c r="F217" s="206" t="s">
        <v>453</v>
      </c>
      <c r="G217" s="207"/>
      <c r="H217" s="207"/>
      <c r="I217" s="207"/>
      <c r="J217" s="137" t="s">
        <v>213</v>
      </c>
      <c r="K217" s="138">
        <v>3</v>
      </c>
      <c r="L217" s="208">
        <v>0</v>
      </c>
      <c r="M217" s="207"/>
      <c r="N217" s="209">
        <f>ROUND($L$217*$K$217,2)</f>
        <v>0</v>
      </c>
      <c r="O217" s="207"/>
      <c r="P217" s="207"/>
      <c r="Q217" s="207"/>
      <c r="R217" s="25"/>
      <c r="T217" s="139"/>
      <c r="U217" s="31" t="s">
        <v>45</v>
      </c>
      <c r="V217" s="24"/>
      <c r="W217" s="140">
        <f>$V$217*$K$217</f>
        <v>0</v>
      </c>
      <c r="X217" s="140">
        <v>0</v>
      </c>
      <c r="Y217" s="140">
        <f>$X$217*$K$217</f>
        <v>0</v>
      </c>
      <c r="Z217" s="140">
        <v>0</v>
      </c>
      <c r="AA217" s="141">
        <f>$Z$217*$K$217</f>
        <v>0</v>
      </c>
      <c r="AR217" s="6" t="s">
        <v>173</v>
      </c>
      <c r="AT217" s="6" t="s">
        <v>146</v>
      </c>
      <c r="AU217" s="6" t="s">
        <v>22</v>
      </c>
      <c r="AY217" s="6" t="s">
        <v>144</v>
      </c>
      <c r="BE217" s="88">
        <f>IF($U$217="základní",$N$217,0)</f>
        <v>0</v>
      </c>
      <c r="BF217" s="88">
        <f>IF($U$217="snížená",$N$217,0)</f>
        <v>0</v>
      </c>
      <c r="BG217" s="88">
        <f>IF($U$217="zákl. přenesená",$N$217,0)</f>
        <v>0</v>
      </c>
      <c r="BH217" s="88">
        <f>IF($U$217="sníž. přenesená",$N$217,0)</f>
        <v>0</v>
      </c>
      <c r="BI217" s="88">
        <f>IF($U$217="nulová",$N$217,0)</f>
        <v>0</v>
      </c>
      <c r="BJ217" s="6" t="s">
        <v>22</v>
      </c>
      <c r="BK217" s="88">
        <f>ROUND($L$217*$K$217,2)</f>
        <v>0</v>
      </c>
      <c r="BL217" s="6" t="s">
        <v>173</v>
      </c>
      <c r="BM217" s="6" t="s">
        <v>454</v>
      </c>
    </row>
    <row r="218" spans="2:65" s="6" customFormat="1" ht="39" customHeight="1">
      <c r="B218" s="23"/>
      <c r="C218" s="142" t="s">
        <v>455</v>
      </c>
      <c r="D218" s="142" t="s">
        <v>426</v>
      </c>
      <c r="E218" s="143" t="s">
        <v>456</v>
      </c>
      <c r="F218" s="210" t="s">
        <v>457</v>
      </c>
      <c r="G218" s="211"/>
      <c r="H218" s="211"/>
      <c r="I218" s="211"/>
      <c r="J218" s="144" t="s">
        <v>213</v>
      </c>
      <c r="K218" s="145">
        <v>2</v>
      </c>
      <c r="L218" s="212">
        <v>0</v>
      </c>
      <c r="M218" s="211"/>
      <c r="N218" s="213">
        <f>ROUND($L$218*$K$218,2)</f>
        <v>0</v>
      </c>
      <c r="O218" s="207"/>
      <c r="P218" s="207"/>
      <c r="Q218" s="207"/>
      <c r="R218" s="25"/>
      <c r="T218" s="139"/>
      <c r="U218" s="31" t="s">
        <v>45</v>
      </c>
      <c r="V218" s="24"/>
      <c r="W218" s="140">
        <f>$V$218*$K$218</f>
        <v>0</v>
      </c>
      <c r="X218" s="140">
        <v>0.0138</v>
      </c>
      <c r="Y218" s="140">
        <f>$X$218*$K$218</f>
        <v>0.0276</v>
      </c>
      <c r="Z218" s="140">
        <v>0</v>
      </c>
      <c r="AA218" s="141">
        <f>$Z$218*$K$218</f>
        <v>0</v>
      </c>
      <c r="AR218" s="6" t="s">
        <v>429</v>
      </c>
      <c r="AT218" s="6" t="s">
        <v>426</v>
      </c>
      <c r="AU218" s="6" t="s">
        <v>22</v>
      </c>
      <c r="AY218" s="6" t="s">
        <v>144</v>
      </c>
      <c r="BE218" s="88">
        <f>IF($U$218="základní",$N$218,0)</f>
        <v>0</v>
      </c>
      <c r="BF218" s="88">
        <f>IF($U$218="snížená",$N$218,0)</f>
        <v>0</v>
      </c>
      <c r="BG218" s="88">
        <f>IF($U$218="zákl. přenesená",$N$218,0)</f>
        <v>0</v>
      </c>
      <c r="BH218" s="88">
        <f>IF($U$218="sníž. přenesená",$N$218,0)</f>
        <v>0</v>
      </c>
      <c r="BI218" s="88">
        <f>IF($U$218="nulová",$N$218,0)</f>
        <v>0</v>
      </c>
      <c r="BJ218" s="6" t="s">
        <v>22</v>
      </c>
      <c r="BK218" s="88">
        <f>ROUND($L$218*$K$218,2)</f>
        <v>0</v>
      </c>
      <c r="BL218" s="6" t="s">
        <v>173</v>
      </c>
      <c r="BM218" s="6" t="s">
        <v>458</v>
      </c>
    </row>
    <row r="219" spans="2:65" s="6" customFormat="1" ht="39" customHeight="1">
      <c r="B219" s="23"/>
      <c r="C219" s="142" t="s">
        <v>459</v>
      </c>
      <c r="D219" s="142" t="s">
        <v>426</v>
      </c>
      <c r="E219" s="143" t="s">
        <v>460</v>
      </c>
      <c r="F219" s="210" t="s">
        <v>461</v>
      </c>
      <c r="G219" s="211"/>
      <c r="H219" s="211"/>
      <c r="I219" s="211"/>
      <c r="J219" s="144" t="s">
        <v>213</v>
      </c>
      <c r="K219" s="145">
        <v>1</v>
      </c>
      <c r="L219" s="212">
        <v>0</v>
      </c>
      <c r="M219" s="211"/>
      <c r="N219" s="213">
        <f>ROUND($L$219*$K$219,2)</f>
        <v>0</v>
      </c>
      <c r="O219" s="207"/>
      <c r="P219" s="207"/>
      <c r="Q219" s="207"/>
      <c r="R219" s="25"/>
      <c r="T219" s="139"/>
      <c r="U219" s="31" t="s">
        <v>45</v>
      </c>
      <c r="V219" s="24"/>
      <c r="W219" s="140">
        <f>$V$219*$K$219</f>
        <v>0</v>
      </c>
      <c r="X219" s="140">
        <v>0.016</v>
      </c>
      <c r="Y219" s="140">
        <f>$X$219*$K$219</f>
        <v>0.016</v>
      </c>
      <c r="Z219" s="140">
        <v>0</v>
      </c>
      <c r="AA219" s="141">
        <f>$Z$219*$K$219</f>
        <v>0</v>
      </c>
      <c r="AR219" s="6" t="s">
        <v>429</v>
      </c>
      <c r="AT219" s="6" t="s">
        <v>426</v>
      </c>
      <c r="AU219" s="6" t="s">
        <v>22</v>
      </c>
      <c r="AY219" s="6" t="s">
        <v>144</v>
      </c>
      <c r="BE219" s="88">
        <f>IF($U$219="základní",$N$219,0)</f>
        <v>0</v>
      </c>
      <c r="BF219" s="88">
        <f>IF($U$219="snížená",$N$219,0)</f>
        <v>0</v>
      </c>
      <c r="BG219" s="88">
        <f>IF($U$219="zákl. přenesená",$N$219,0)</f>
        <v>0</v>
      </c>
      <c r="BH219" s="88">
        <f>IF($U$219="sníž. přenesená",$N$219,0)</f>
        <v>0</v>
      </c>
      <c r="BI219" s="88">
        <f>IF($U$219="nulová",$N$219,0)</f>
        <v>0</v>
      </c>
      <c r="BJ219" s="6" t="s">
        <v>22</v>
      </c>
      <c r="BK219" s="88">
        <f>ROUND($L$219*$K$219,2)</f>
        <v>0</v>
      </c>
      <c r="BL219" s="6" t="s">
        <v>173</v>
      </c>
      <c r="BM219" s="6" t="s">
        <v>462</v>
      </c>
    </row>
    <row r="220" spans="2:65" s="6" customFormat="1" ht="27" customHeight="1">
      <c r="B220" s="23"/>
      <c r="C220" s="135" t="s">
        <v>463</v>
      </c>
      <c r="D220" s="135" t="s">
        <v>146</v>
      </c>
      <c r="E220" s="136" t="s">
        <v>464</v>
      </c>
      <c r="F220" s="206" t="s">
        <v>465</v>
      </c>
      <c r="G220" s="207"/>
      <c r="H220" s="207"/>
      <c r="I220" s="207"/>
      <c r="J220" s="137" t="s">
        <v>213</v>
      </c>
      <c r="K220" s="138">
        <v>3</v>
      </c>
      <c r="L220" s="208">
        <v>0</v>
      </c>
      <c r="M220" s="207"/>
      <c r="N220" s="209">
        <f>ROUND($L$220*$K$220,2)</f>
        <v>0</v>
      </c>
      <c r="O220" s="207"/>
      <c r="P220" s="207"/>
      <c r="Q220" s="207"/>
      <c r="R220" s="25"/>
      <c r="T220" s="139"/>
      <c r="U220" s="31" t="s">
        <v>45</v>
      </c>
      <c r="V220" s="24"/>
      <c r="W220" s="140">
        <f>$V$220*$K$220</f>
        <v>0</v>
      </c>
      <c r="X220" s="140">
        <v>0</v>
      </c>
      <c r="Y220" s="140">
        <f>$X$220*$K$220</f>
        <v>0</v>
      </c>
      <c r="Z220" s="140">
        <v>0.024</v>
      </c>
      <c r="AA220" s="141">
        <f>$Z$220*$K$220</f>
        <v>0.07200000000000001</v>
      </c>
      <c r="AR220" s="6" t="s">
        <v>173</v>
      </c>
      <c r="AT220" s="6" t="s">
        <v>146</v>
      </c>
      <c r="AU220" s="6" t="s">
        <v>22</v>
      </c>
      <c r="AY220" s="6" t="s">
        <v>144</v>
      </c>
      <c r="BE220" s="88">
        <f>IF($U$220="základní",$N$220,0)</f>
        <v>0</v>
      </c>
      <c r="BF220" s="88">
        <f>IF($U$220="snížená",$N$220,0)</f>
        <v>0</v>
      </c>
      <c r="BG220" s="88">
        <f>IF($U$220="zákl. přenesená",$N$220,0)</f>
        <v>0</v>
      </c>
      <c r="BH220" s="88">
        <f>IF($U$220="sníž. přenesená",$N$220,0)</f>
        <v>0</v>
      </c>
      <c r="BI220" s="88">
        <f>IF($U$220="nulová",$N$220,0)</f>
        <v>0</v>
      </c>
      <c r="BJ220" s="6" t="s">
        <v>22</v>
      </c>
      <c r="BK220" s="88">
        <f>ROUND($L$220*$K$220,2)</f>
        <v>0</v>
      </c>
      <c r="BL220" s="6" t="s">
        <v>173</v>
      </c>
      <c r="BM220" s="6" t="s">
        <v>466</v>
      </c>
    </row>
    <row r="221" spans="2:65" s="6" customFormat="1" ht="51" customHeight="1">
      <c r="B221" s="23"/>
      <c r="C221" s="135" t="s">
        <v>467</v>
      </c>
      <c r="D221" s="135" t="s">
        <v>146</v>
      </c>
      <c r="E221" s="136" t="s">
        <v>468</v>
      </c>
      <c r="F221" s="206" t="s">
        <v>469</v>
      </c>
      <c r="G221" s="207"/>
      <c r="H221" s="207"/>
      <c r="I221" s="207"/>
      <c r="J221" s="137" t="s">
        <v>184</v>
      </c>
      <c r="K221" s="138">
        <v>1.25</v>
      </c>
      <c r="L221" s="208">
        <v>0</v>
      </c>
      <c r="M221" s="207"/>
      <c r="N221" s="209">
        <f>ROUND($L$221*$K$221,2)</f>
        <v>0</v>
      </c>
      <c r="O221" s="207"/>
      <c r="P221" s="207"/>
      <c r="Q221" s="207"/>
      <c r="R221" s="25"/>
      <c r="T221" s="139"/>
      <c r="U221" s="31" t="s">
        <v>45</v>
      </c>
      <c r="V221" s="24"/>
      <c r="W221" s="140">
        <f>$V$221*$K$221</f>
        <v>0</v>
      </c>
      <c r="X221" s="140">
        <v>0</v>
      </c>
      <c r="Y221" s="140">
        <f>$X$221*$K$221</f>
        <v>0</v>
      </c>
      <c r="Z221" s="140">
        <v>0</v>
      </c>
      <c r="AA221" s="141">
        <f>$Z$221*$K$221</f>
        <v>0</v>
      </c>
      <c r="AR221" s="6" t="s">
        <v>173</v>
      </c>
      <c r="AT221" s="6" t="s">
        <v>146</v>
      </c>
      <c r="AU221" s="6" t="s">
        <v>22</v>
      </c>
      <c r="AY221" s="6" t="s">
        <v>144</v>
      </c>
      <c r="BE221" s="88">
        <f>IF($U$221="základní",$N$221,0)</f>
        <v>0</v>
      </c>
      <c r="BF221" s="88">
        <f>IF($U$221="snížená",$N$221,0)</f>
        <v>0</v>
      </c>
      <c r="BG221" s="88">
        <f>IF($U$221="zákl. přenesená",$N$221,0)</f>
        <v>0</v>
      </c>
      <c r="BH221" s="88">
        <f>IF($U$221="sníž. přenesená",$N$221,0)</f>
        <v>0</v>
      </c>
      <c r="BI221" s="88">
        <f>IF($U$221="nulová",$N$221,0)</f>
        <v>0</v>
      </c>
      <c r="BJ221" s="6" t="s">
        <v>22</v>
      </c>
      <c r="BK221" s="88">
        <f>ROUND($L$221*$K$221,2)</f>
        <v>0</v>
      </c>
      <c r="BL221" s="6" t="s">
        <v>173</v>
      </c>
      <c r="BM221" s="6" t="s">
        <v>470</v>
      </c>
    </row>
    <row r="222" spans="2:65" s="6" customFormat="1" ht="27" customHeight="1">
      <c r="B222" s="23"/>
      <c r="C222" s="135" t="s">
        <v>471</v>
      </c>
      <c r="D222" s="135" t="s">
        <v>146</v>
      </c>
      <c r="E222" s="136" t="s">
        <v>472</v>
      </c>
      <c r="F222" s="206" t="s">
        <v>473</v>
      </c>
      <c r="G222" s="207"/>
      <c r="H222" s="207"/>
      <c r="I222" s="207"/>
      <c r="J222" s="137" t="s">
        <v>238</v>
      </c>
      <c r="K222" s="138">
        <v>0.084</v>
      </c>
      <c r="L222" s="208">
        <v>0</v>
      </c>
      <c r="M222" s="207"/>
      <c r="N222" s="209">
        <f>ROUND($L$222*$K$222,2)</f>
        <v>0</v>
      </c>
      <c r="O222" s="207"/>
      <c r="P222" s="207"/>
      <c r="Q222" s="207"/>
      <c r="R222" s="25"/>
      <c r="T222" s="139"/>
      <c r="U222" s="31" t="s">
        <v>45</v>
      </c>
      <c r="V222" s="24"/>
      <c r="W222" s="140">
        <f>$V$222*$K$222</f>
        <v>0</v>
      </c>
      <c r="X222" s="140">
        <v>0</v>
      </c>
      <c r="Y222" s="140">
        <f>$X$222*$K$222</f>
        <v>0</v>
      </c>
      <c r="Z222" s="140">
        <v>0</v>
      </c>
      <c r="AA222" s="141">
        <f>$Z$222*$K$222</f>
        <v>0</v>
      </c>
      <c r="AR222" s="6" t="s">
        <v>173</v>
      </c>
      <c r="AT222" s="6" t="s">
        <v>146</v>
      </c>
      <c r="AU222" s="6" t="s">
        <v>22</v>
      </c>
      <c r="AY222" s="6" t="s">
        <v>144</v>
      </c>
      <c r="BE222" s="88">
        <f>IF($U$222="základní",$N$222,0)</f>
        <v>0</v>
      </c>
      <c r="BF222" s="88">
        <f>IF($U$222="snížená",$N$222,0)</f>
        <v>0</v>
      </c>
      <c r="BG222" s="88">
        <f>IF($U$222="zákl. přenesená",$N$222,0)</f>
        <v>0</v>
      </c>
      <c r="BH222" s="88">
        <f>IF($U$222="sníž. přenesená",$N$222,0)</f>
        <v>0</v>
      </c>
      <c r="BI222" s="88">
        <f>IF($U$222="nulová",$N$222,0)</f>
        <v>0</v>
      </c>
      <c r="BJ222" s="6" t="s">
        <v>22</v>
      </c>
      <c r="BK222" s="88">
        <f>ROUND($L$222*$K$222,2)</f>
        <v>0</v>
      </c>
      <c r="BL222" s="6" t="s">
        <v>173</v>
      </c>
      <c r="BM222" s="6" t="s">
        <v>474</v>
      </c>
    </row>
    <row r="223" spans="2:63" s="125" customFormat="1" ht="37.5" customHeight="1">
      <c r="B223" s="126"/>
      <c r="C223" s="127"/>
      <c r="D223" s="128" t="s">
        <v>115</v>
      </c>
      <c r="E223" s="128"/>
      <c r="F223" s="128"/>
      <c r="G223" s="128"/>
      <c r="H223" s="128"/>
      <c r="I223" s="128"/>
      <c r="J223" s="128"/>
      <c r="K223" s="128"/>
      <c r="L223" s="128"/>
      <c r="M223" s="128"/>
      <c r="N223" s="202">
        <f>$BK$223</f>
        <v>0</v>
      </c>
      <c r="O223" s="217"/>
      <c r="P223" s="217"/>
      <c r="Q223" s="217"/>
      <c r="R223" s="129"/>
      <c r="T223" s="130"/>
      <c r="U223" s="127"/>
      <c r="V223" s="127"/>
      <c r="W223" s="131">
        <f>SUM($W$224:$W$231)</f>
        <v>0</v>
      </c>
      <c r="X223" s="127"/>
      <c r="Y223" s="131">
        <f>SUM($Y$224:$Y$231)</f>
        <v>0.2335152</v>
      </c>
      <c r="Z223" s="127"/>
      <c r="AA223" s="132">
        <f>SUM($AA$224:$AA$231)</f>
        <v>0</v>
      </c>
      <c r="AR223" s="133" t="s">
        <v>95</v>
      </c>
      <c r="AT223" s="133" t="s">
        <v>79</v>
      </c>
      <c r="AU223" s="133" t="s">
        <v>80</v>
      </c>
      <c r="AY223" s="133" t="s">
        <v>144</v>
      </c>
      <c r="BK223" s="134">
        <f>SUM($BK$224:$BK$231)</f>
        <v>0</v>
      </c>
    </row>
    <row r="224" spans="2:65" s="6" customFormat="1" ht="27" customHeight="1">
      <c r="B224" s="23"/>
      <c r="C224" s="135" t="s">
        <v>475</v>
      </c>
      <c r="D224" s="135" t="s">
        <v>146</v>
      </c>
      <c r="E224" s="136" t="s">
        <v>476</v>
      </c>
      <c r="F224" s="206" t="s">
        <v>477</v>
      </c>
      <c r="G224" s="207"/>
      <c r="H224" s="207"/>
      <c r="I224" s="207"/>
      <c r="J224" s="137" t="s">
        <v>155</v>
      </c>
      <c r="K224" s="138">
        <v>7.23</v>
      </c>
      <c r="L224" s="208">
        <v>0</v>
      </c>
      <c r="M224" s="207"/>
      <c r="N224" s="209">
        <f>ROUND($L$224*$K$224,2)</f>
        <v>0</v>
      </c>
      <c r="O224" s="207"/>
      <c r="P224" s="207"/>
      <c r="Q224" s="207"/>
      <c r="R224" s="25"/>
      <c r="T224" s="139"/>
      <c r="U224" s="31" t="s">
        <v>45</v>
      </c>
      <c r="V224" s="24"/>
      <c r="W224" s="140">
        <f>$V$224*$K$224</f>
        <v>0</v>
      </c>
      <c r="X224" s="140">
        <v>0.00367</v>
      </c>
      <c r="Y224" s="140">
        <f>$X$224*$K$224</f>
        <v>0.0265341</v>
      </c>
      <c r="Z224" s="140">
        <v>0</v>
      </c>
      <c r="AA224" s="141">
        <f>$Z$224*$K$224</f>
        <v>0</v>
      </c>
      <c r="AR224" s="6" t="s">
        <v>173</v>
      </c>
      <c r="AT224" s="6" t="s">
        <v>146</v>
      </c>
      <c r="AU224" s="6" t="s">
        <v>22</v>
      </c>
      <c r="AY224" s="6" t="s">
        <v>144</v>
      </c>
      <c r="BE224" s="88">
        <f>IF($U$224="základní",$N$224,0)</f>
        <v>0</v>
      </c>
      <c r="BF224" s="88">
        <f>IF($U$224="snížená",$N$224,0)</f>
        <v>0</v>
      </c>
      <c r="BG224" s="88">
        <f>IF($U$224="zákl. přenesená",$N$224,0)</f>
        <v>0</v>
      </c>
      <c r="BH224" s="88">
        <f>IF($U$224="sníž. přenesená",$N$224,0)</f>
        <v>0</v>
      </c>
      <c r="BI224" s="88">
        <f>IF($U$224="nulová",$N$224,0)</f>
        <v>0</v>
      </c>
      <c r="BJ224" s="6" t="s">
        <v>22</v>
      </c>
      <c r="BK224" s="88">
        <f>ROUND($L$224*$K$224,2)</f>
        <v>0</v>
      </c>
      <c r="BL224" s="6" t="s">
        <v>173</v>
      </c>
      <c r="BM224" s="6" t="s">
        <v>478</v>
      </c>
    </row>
    <row r="225" spans="2:65" s="6" customFormat="1" ht="27" customHeight="1">
      <c r="B225" s="23"/>
      <c r="C225" s="142" t="s">
        <v>479</v>
      </c>
      <c r="D225" s="142" t="s">
        <v>426</v>
      </c>
      <c r="E225" s="143" t="s">
        <v>480</v>
      </c>
      <c r="F225" s="210" t="s">
        <v>481</v>
      </c>
      <c r="G225" s="211"/>
      <c r="H225" s="211"/>
      <c r="I225" s="211"/>
      <c r="J225" s="144" t="s">
        <v>155</v>
      </c>
      <c r="K225" s="145">
        <v>7.953</v>
      </c>
      <c r="L225" s="212">
        <v>0</v>
      </c>
      <c r="M225" s="211"/>
      <c r="N225" s="213">
        <f>ROUND($L$225*$K$225,2)</f>
        <v>0</v>
      </c>
      <c r="O225" s="207"/>
      <c r="P225" s="207"/>
      <c r="Q225" s="207"/>
      <c r="R225" s="25"/>
      <c r="T225" s="139"/>
      <c r="U225" s="31" t="s">
        <v>45</v>
      </c>
      <c r="V225" s="24"/>
      <c r="W225" s="140">
        <f>$V$225*$K$225</f>
        <v>0</v>
      </c>
      <c r="X225" s="140">
        <v>0.0192</v>
      </c>
      <c r="Y225" s="140">
        <f>$X$225*$K$225</f>
        <v>0.1526976</v>
      </c>
      <c r="Z225" s="140">
        <v>0</v>
      </c>
      <c r="AA225" s="141">
        <f>$Z$225*$K$225</f>
        <v>0</v>
      </c>
      <c r="AR225" s="6" t="s">
        <v>429</v>
      </c>
      <c r="AT225" s="6" t="s">
        <v>426</v>
      </c>
      <c r="AU225" s="6" t="s">
        <v>22</v>
      </c>
      <c r="AY225" s="6" t="s">
        <v>144</v>
      </c>
      <c r="BE225" s="88">
        <f>IF($U$225="základní",$N$225,0)</f>
        <v>0</v>
      </c>
      <c r="BF225" s="88">
        <f>IF($U$225="snížená",$N$225,0)</f>
        <v>0</v>
      </c>
      <c r="BG225" s="88">
        <f>IF($U$225="zákl. přenesená",$N$225,0)</f>
        <v>0</v>
      </c>
      <c r="BH225" s="88">
        <f>IF($U$225="sníž. přenesená",$N$225,0)</f>
        <v>0</v>
      </c>
      <c r="BI225" s="88">
        <f>IF($U$225="nulová",$N$225,0)</f>
        <v>0</v>
      </c>
      <c r="BJ225" s="6" t="s">
        <v>22</v>
      </c>
      <c r="BK225" s="88">
        <f>ROUND($L$225*$K$225,2)</f>
        <v>0</v>
      </c>
      <c r="BL225" s="6" t="s">
        <v>173</v>
      </c>
      <c r="BM225" s="6" t="s">
        <v>482</v>
      </c>
    </row>
    <row r="226" spans="2:65" s="6" customFormat="1" ht="27" customHeight="1">
      <c r="B226" s="23"/>
      <c r="C226" s="135" t="s">
        <v>483</v>
      </c>
      <c r="D226" s="135" t="s">
        <v>146</v>
      </c>
      <c r="E226" s="136" t="s">
        <v>484</v>
      </c>
      <c r="F226" s="206" t="s">
        <v>485</v>
      </c>
      <c r="G226" s="207"/>
      <c r="H226" s="207"/>
      <c r="I226" s="207"/>
      <c r="J226" s="137" t="s">
        <v>155</v>
      </c>
      <c r="K226" s="138">
        <v>7.23</v>
      </c>
      <c r="L226" s="208">
        <v>0</v>
      </c>
      <c r="M226" s="207"/>
      <c r="N226" s="209">
        <f>ROUND($L$226*$K$226,2)</f>
        <v>0</v>
      </c>
      <c r="O226" s="207"/>
      <c r="P226" s="207"/>
      <c r="Q226" s="207"/>
      <c r="R226" s="25"/>
      <c r="T226" s="139"/>
      <c r="U226" s="31" t="s">
        <v>45</v>
      </c>
      <c r="V226" s="24"/>
      <c r="W226" s="140">
        <f>$V$226*$K$226</f>
        <v>0</v>
      </c>
      <c r="X226" s="140">
        <v>0</v>
      </c>
      <c r="Y226" s="140">
        <f>$X$226*$K$226</f>
        <v>0</v>
      </c>
      <c r="Z226" s="140">
        <v>0</v>
      </c>
      <c r="AA226" s="141">
        <f>$Z$226*$K$226</f>
        <v>0</v>
      </c>
      <c r="AR226" s="6" t="s">
        <v>173</v>
      </c>
      <c r="AT226" s="6" t="s">
        <v>146</v>
      </c>
      <c r="AU226" s="6" t="s">
        <v>22</v>
      </c>
      <c r="AY226" s="6" t="s">
        <v>144</v>
      </c>
      <c r="BE226" s="88">
        <f>IF($U$226="základní",$N$226,0)</f>
        <v>0</v>
      </c>
      <c r="BF226" s="88">
        <f>IF($U$226="snížená",$N$226,0)</f>
        <v>0</v>
      </c>
      <c r="BG226" s="88">
        <f>IF($U$226="zákl. přenesená",$N$226,0)</f>
        <v>0</v>
      </c>
      <c r="BH226" s="88">
        <f>IF($U$226="sníž. přenesená",$N$226,0)</f>
        <v>0</v>
      </c>
      <c r="BI226" s="88">
        <f>IF($U$226="nulová",$N$226,0)</f>
        <v>0</v>
      </c>
      <c r="BJ226" s="6" t="s">
        <v>22</v>
      </c>
      <c r="BK226" s="88">
        <f>ROUND($L$226*$K$226,2)</f>
        <v>0</v>
      </c>
      <c r="BL226" s="6" t="s">
        <v>173</v>
      </c>
      <c r="BM226" s="6" t="s">
        <v>486</v>
      </c>
    </row>
    <row r="227" spans="2:65" s="6" customFormat="1" ht="27" customHeight="1">
      <c r="B227" s="23"/>
      <c r="C227" s="135" t="s">
        <v>487</v>
      </c>
      <c r="D227" s="135" t="s">
        <v>146</v>
      </c>
      <c r="E227" s="136" t="s">
        <v>488</v>
      </c>
      <c r="F227" s="206" t="s">
        <v>489</v>
      </c>
      <c r="G227" s="207"/>
      <c r="H227" s="207"/>
      <c r="I227" s="207"/>
      <c r="J227" s="137" t="s">
        <v>155</v>
      </c>
      <c r="K227" s="138">
        <v>7.23</v>
      </c>
      <c r="L227" s="208">
        <v>0</v>
      </c>
      <c r="M227" s="207"/>
      <c r="N227" s="209">
        <f>ROUND($L$227*$K$227,2)</f>
        <v>0</v>
      </c>
      <c r="O227" s="207"/>
      <c r="P227" s="207"/>
      <c r="Q227" s="207"/>
      <c r="R227" s="25"/>
      <c r="T227" s="139"/>
      <c r="U227" s="31" t="s">
        <v>45</v>
      </c>
      <c r="V227" s="24"/>
      <c r="W227" s="140">
        <f>$V$227*$K$227</f>
        <v>0</v>
      </c>
      <c r="X227" s="140">
        <v>0</v>
      </c>
      <c r="Y227" s="140">
        <f>$X$227*$K$227</f>
        <v>0</v>
      </c>
      <c r="Z227" s="140">
        <v>0</v>
      </c>
      <c r="AA227" s="141">
        <f>$Z$227*$K$227</f>
        <v>0</v>
      </c>
      <c r="AR227" s="6" t="s">
        <v>173</v>
      </c>
      <c r="AT227" s="6" t="s">
        <v>146</v>
      </c>
      <c r="AU227" s="6" t="s">
        <v>22</v>
      </c>
      <c r="AY227" s="6" t="s">
        <v>144</v>
      </c>
      <c r="BE227" s="88">
        <f>IF($U$227="základní",$N$227,0)</f>
        <v>0</v>
      </c>
      <c r="BF227" s="88">
        <f>IF($U$227="snížená",$N$227,0)</f>
        <v>0</v>
      </c>
      <c r="BG227" s="88">
        <f>IF($U$227="zákl. přenesená",$N$227,0)</f>
        <v>0</v>
      </c>
      <c r="BH227" s="88">
        <f>IF($U$227="sníž. přenesená",$N$227,0)</f>
        <v>0</v>
      </c>
      <c r="BI227" s="88">
        <f>IF($U$227="nulová",$N$227,0)</f>
        <v>0</v>
      </c>
      <c r="BJ227" s="6" t="s">
        <v>22</v>
      </c>
      <c r="BK227" s="88">
        <f>ROUND($L$227*$K$227,2)</f>
        <v>0</v>
      </c>
      <c r="BL227" s="6" t="s">
        <v>173</v>
      </c>
      <c r="BM227" s="6" t="s">
        <v>490</v>
      </c>
    </row>
    <row r="228" spans="2:65" s="6" customFormat="1" ht="15.75" customHeight="1">
      <c r="B228" s="23"/>
      <c r="C228" s="135" t="s">
        <v>491</v>
      </c>
      <c r="D228" s="135" t="s">
        <v>146</v>
      </c>
      <c r="E228" s="136" t="s">
        <v>492</v>
      </c>
      <c r="F228" s="206" t="s">
        <v>493</v>
      </c>
      <c r="G228" s="207"/>
      <c r="H228" s="207"/>
      <c r="I228" s="207"/>
      <c r="J228" s="137" t="s">
        <v>155</v>
      </c>
      <c r="K228" s="138">
        <v>7.23</v>
      </c>
      <c r="L228" s="208">
        <v>0</v>
      </c>
      <c r="M228" s="207"/>
      <c r="N228" s="209">
        <f>ROUND($L$228*$K$228,2)</f>
        <v>0</v>
      </c>
      <c r="O228" s="207"/>
      <c r="P228" s="207"/>
      <c r="Q228" s="207"/>
      <c r="R228" s="25"/>
      <c r="T228" s="139"/>
      <c r="U228" s="31" t="s">
        <v>45</v>
      </c>
      <c r="V228" s="24"/>
      <c r="W228" s="140">
        <f>$V$228*$K$228</f>
        <v>0</v>
      </c>
      <c r="X228" s="140">
        <v>0.0003</v>
      </c>
      <c r="Y228" s="140">
        <f>$X$228*$K$228</f>
        <v>0.002169</v>
      </c>
      <c r="Z228" s="140">
        <v>0</v>
      </c>
      <c r="AA228" s="141">
        <f>$Z$228*$K$228</f>
        <v>0</v>
      </c>
      <c r="AR228" s="6" t="s">
        <v>173</v>
      </c>
      <c r="AT228" s="6" t="s">
        <v>146</v>
      </c>
      <c r="AU228" s="6" t="s">
        <v>22</v>
      </c>
      <c r="AY228" s="6" t="s">
        <v>144</v>
      </c>
      <c r="BE228" s="88">
        <f>IF($U$228="základní",$N$228,0)</f>
        <v>0</v>
      </c>
      <c r="BF228" s="88">
        <f>IF($U$228="snížená",$N$228,0)</f>
        <v>0</v>
      </c>
      <c r="BG228" s="88">
        <f>IF($U$228="zákl. přenesená",$N$228,0)</f>
        <v>0</v>
      </c>
      <c r="BH228" s="88">
        <f>IF($U$228="sníž. přenesená",$N$228,0)</f>
        <v>0</v>
      </c>
      <c r="BI228" s="88">
        <f>IF($U$228="nulová",$N$228,0)</f>
        <v>0</v>
      </c>
      <c r="BJ228" s="6" t="s">
        <v>22</v>
      </c>
      <c r="BK228" s="88">
        <f>ROUND($L$228*$K$228,2)</f>
        <v>0</v>
      </c>
      <c r="BL228" s="6" t="s">
        <v>173</v>
      </c>
      <c r="BM228" s="6" t="s">
        <v>494</v>
      </c>
    </row>
    <row r="229" spans="2:65" s="6" customFormat="1" ht="15.75" customHeight="1">
      <c r="B229" s="23"/>
      <c r="C229" s="135" t="s">
        <v>495</v>
      </c>
      <c r="D229" s="135" t="s">
        <v>146</v>
      </c>
      <c r="E229" s="136" t="s">
        <v>496</v>
      </c>
      <c r="F229" s="206" t="s">
        <v>497</v>
      </c>
      <c r="G229" s="207"/>
      <c r="H229" s="207"/>
      <c r="I229" s="207"/>
      <c r="J229" s="137" t="s">
        <v>184</v>
      </c>
      <c r="K229" s="138">
        <v>14</v>
      </c>
      <c r="L229" s="208">
        <v>0</v>
      </c>
      <c r="M229" s="207"/>
      <c r="N229" s="209">
        <f>ROUND($L$229*$K$229,2)</f>
        <v>0</v>
      </c>
      <c r="O229" s="207"/>
      <c r="P229" s="207"/>
      <c r="Q229" s="207"/>
      <c r="R229" s="25"/>
      <c r="T229" s="139"/>
      <c r="U229" s="31" t="s">
        <v>45</v>
      </c>
      <c r="V229" s="24"/>
      <c r="W229" s="140">
        <f>$V$229*$K$229</f>
        <v>0</v>
      </c>
      <c r="X229" s="140">
        <v>3E-05</v>
      </c>
      <c r="Y229" s="140">
        <f>$X$229*$K$229</f>
        <v>0.00042</v>
      </c>
      <c r="Z229" s="140">
        <v>0</v>
      </c>
      <c r="AA229" s="141">
        <f>$Z$229*$K$229</f>
        <v>0</v>
      </c>
      <c r="AR229" s="6" t="s">
        <v>173</v>
      </c>
      <c r="AT229" s="6" t="s">
        <v>146</v>
      </c>
      <c r="AU229" s="6" t="s">
        <v>22</v>
      </c>
      <c r="AY229" s="6" t="s">
        <v>144</v>
      </c>
      <c r="BE229" s="88">
        <f>IF($U$229="základní",$N$229,0)</f>
        <v>0</v>
      </c>
      <c r="BF229" s="88">
        <f>IF($U$229="snížená",$N$229,0)</f>
        <v>0</v>
      </c>
      <c r="BG229" s="88">
        <f>IF($U$229="zákl. přenesená",$N$229,0)</f>
        <v>0</v>
      </c>
      <c r="BH229" s="88">
        <f>IF($U$229="sníž. přenesená",$N$229,0)</f>
        <v>0</v>
      </c>
      <c r="BI229" s="88">
        <f>IF($U$229="nulová",$N$229,0)</f>
        <v>0</v>
      </c>
      <c r="BJ229" s="6" t="s">
        <v>22</v>
      </c>
      <c r="BK229" s="88">
        <f>ROUND($L$229*$K$229,2)</f>
        <v>0</v>
      </c>
      <c r="BL229" s="6" t="s">
        <v>173</v>
      </c>
      <c r="BM229" s="6" t="s">
        <v>498</v>
      </c>
    </row>
    <row r="230" spans="2:65" s="6" customFormat="1" ht="27" customHeight="1">
      <c r="B230" s="23"/>
      <c r="C230" s="135" t="s">
        <v>499</v>
      </c>
      <c r="D230" s="135" t="s">
        <v>146</v>
      </c>
      <c r="E230" s="136" t="s">
        <v>500</v>
      </c>
      <c r="F230" s="206" t="s">
        <v>501</v>
      </c>
      <c r="G230" s="207"/>
      <c r="H230" s="207"/>
      <c r="I230" s="207"/>
      <c r="J230" s="137" t="s">
        <v>155</v>
      </c>
      <c r="K230" s="138">
        <v>7.23</v>
      </c>
      <c r="L230" s="208">
        <v>0</v>
      </c>
      <c r="M230" s="207"/>
      <c r="N230" s="209">
        <f>ROUND($L$230*$K$230,2)</f>
        <v>0</v>
      </c>
      <c r="O230" s="207"/>
      <c r="P230" s="207"/>
      <c r="Q230" s="207"/>
      <c r="R230" s="25"/>
      <c r="T230" s="139"/>
      <c r="U230" s="31" t="s">
        <v>45</v>
      </c>
      <c r="V230" s="24"/>
      <c r="W230" s="140">
        <f>$V$230*$K$230</f>
        <v>0</v>
      </c>
      <c r="X230" s="140">
        <v>0.00715</v>
      </c>
      <c r="Y230" s="140">
        <f>$X$230*$K$230</f>
        <v>0.051694500000000004</v>
      </c>
      <c r="Z230" s="140">
        <v>0</v>
      </c>
      <c r="AA230" s="141">
        <f>$Z$230*$K$230</f>
        <v>0</v>
      </c>
      <c r="AR230" s="6" t="s">
        <v>173</v>
      </c>
      <c r="AT230" s="6" t="s">
        <v>146</v>
      </c>
      <c r="AU230" s="6" t="s">
        <v>22</v>
      </c>
      <c r="AY230" s="6" t="s">
        <v>144</v>
      </c>
      <c r="BE230" s="88">
        <f>IF($U$230="základní",$N$230,0)</f>
        <v>0</v>
      </c>
      <c r="BF230" s="88">
        <f>IF($U$230="snížená",$N$230,0)</f>
        <v>0</v>
      </c>
      <c r="BG230" s="88">
        <f>IF($U$230="zákl. přenesená",$N$230,0)</f>
        <v>0</v>
      </c>
      <c r="BH230" s="88">
        <f>IF($U$230="sníž. přenesená",$N$230,0)</f>
        <v>0</v>
      </c>
      <c r="BI230" s="88">
        <f>IF($U$230="nulová",$N$230,0)</f>
        <v>0</v>
      </c>
      <c r="BJ230" s="6" t="s">
        <v>22</v>
      </c>
      <c r="BK230" s="88">
        <f>ROUND($L$230*$K$230,2)</f>
        <v>0</v>
      </c>
      <c r="BL230" s="6" t="s">
        <v>173</v>
      </c>
      <c r="BM230" s="6" t="s">
        <v>502</v>
      </c>
    </row>
    <row r="231" spans="2:65" s="6" customFormat="1" ht="27" customHeight="1">
      <c r="B231" s="23"/>
      <c r="C231" s="135" t="s">
        <v>503</v>
      </c>
      <c r="D231" s="135" t="s">
        <v>146</v>
      </c>
      <c r="E231" s="136" t="s">
        <v>504</v>
      </c>
      <c r="F231" s="206" t="s">
        <v>505</v>
      </c>
      <c r="G231" s="207"/>
      <c r="H231" s="207"/>
      <c r="I231" s="207"/>
      <c r="J231" s="137" t="s">
        <v>238</v>
      </c>
      <c r="K231" s="138">
        <v>0.234</v>
      </c>
      <c r="L231" s="208">
        <v>0</v>
      </c>
      <c r="M231" s="207"/>
      <c r="N231" s="209">
        <f>ROUND($L$231*$K$231,2)</f>
        <v>0</v>
      </c>
      <c r="O231" s="207"/>
      <c r="P231" s="207"/>
      <c r="Q231" s="207"/>
      <c r="R231" s="25"/>
      <c r="T231" s="139"/>
      <c r="U231" s="31" t="s">
        <v>45</v>
      </c>
      <c r="V231" s="24"/>
      <c r="W231" s="140">
        <f>$V$231*$K$231</f>
        <v>0</v>
      </c>
      <c r="X231" s="140">
        <v>0</v>
      </c>
      <c r="Y231" s="140">
        <f>$X$231*$K$231</f>
        <v>0</v>
      </c>
      <c r="Z231" s="140">
        <v>0</v>
      </c>
      <c r="AA231" s="141">
        <f>$Z$231*$K$231</f>
        <v>0</v>
      </c>
      <c r="AR231" s="6" t="s">
        <v>173</v>
      </c>
      <c r="AT231" s="6" t="s">
        <v>146</v>
      </c>
      <c r="AU231" s="6" t="s">
        <v>22</v>
      </c>
      <c r="AY231" s="6" t="s">
        <v>144</v>
      </c>
      <c r="BE231" s="88">
        <f>IF($U$231="základní",$N$231,0)</f>
        <v>0</v>
      </c>
      <c r="BF231" s="88">
        <f>IF($U$231="snížená",$N$231,0)</f>
        <v>0</v>
      </c>
      <c r="BG231" s="88">
        <f>IF($U$231="zákl. přenesená",$N$231,0)</f>
        <v>0</v>
      </c>
      <c r="BH231" s="88">
        <f>IF($U$231="sníž. přenesená",$N$231,0)</f>
        <v>0</v>
      </c>
      <c r="BI231" s="88">
        <f>IF($U$231="nulová",$N$231,0)</f>
        <v>0</v>
      </c>
      <c r="BJ231" s="6" t="s">
        <v>22</v>
      </c>
      <c r="BK231" s="88">
        <f>ROUND($L$231*$K$231,2)</f>
        <v>0</v>
      </c>
      <c r="BL231" s="6" t="s">
        <v>173</v>
      </c>
      <c r="BM231" s="6" t="s">
        <v>506</v>
      </c>
    </row>
    <row r="232" spans="2:63" s="125" customFormat="1" ht="37.5" customHeight="1">
      <c r="B232" s="126"/>
      <c r="C232" s="127"/>
      <c r="D232" s="128" t="s">
        <v>116</v>
      </c>
      <c r="E232" s="128"/>
      <c r="F232" s="128"/>
      <c r="G232" s="128"/>
      <c r="H232" s="128"/>
      <c r="I232" s="128"/>
      <c r="J232" s="128"/>
      <c r="K232" s="128"/>
      <c r="L232" s="128"/>
      <c r="M232" s="128"/>
      <c r="N232" s="202">
        <f>$BK$232</f>
        <v>0</v>
      </c>
      <c r="O232" s="217"/>
      <c r="P232" s="217"/>
      <c r="Q232" s="217"/>
      <c r="R232" s="129"/>
      <c r="T232" s="130"/>
      <c r="U232" s="127"/>
      <c r="V232" s="127"/>
      <c r="W232" s="131">
        <f>SUM($W$233:$W$241)</f>
        <v>0</v>
      </c>
      <c r="X232" s="127"/>
      <c r="Y232" s="131">
        <f>SUM($Y$233:$Y$241)</f>
        <v>0.4908368</v>
      </c>
      <c r="Z232" s="127"/>
      <c r="AA232" s="132">
        <f>SUM($AA$233:$AA$241)</f>
        <v>0</v>
      </c>
      <c r="AR232" s="133" t="s">
        <v>95</v>
      </c>
      <c r="AT232" s="133" t="s">
        <v>79</v>
      </c>
      <c r="AU232" s="133" t="s">
        <v>80</v>
      </c>
      <c r="AY232" s="133" t="s">
        <v>144</v>
      </c>
      <c r="BK232" s="134">
        <f>SUM($BK$233:$BK$241)</f>
        <v>0</v>
      </c>
    </row>
    <row r="233" spans="2:65" s="6" customFormat="1" ht="27" customHeight="1">
      <c r="B233" s="23"/>
      <c r="C233" s="135" t="s">
        <v>507</v>
      </c>
      <c r="D233" s="135" t="s">
        <v>146</v>
      </c>
      <c r="E233" s="136" t="s">
        <v>508</v>
      </c>
      <c r="F233" s="206" t="s">
        <v>509</v>
      </c>
      <c r="G233" s="207"/>
      <c r="H233" s="207"/>
      <c r="I233" s="207"/>
      <c r="J233" s="137" t="s">
        <v>155</v>
      </c>
      <c r="K233" s="138">
        <v>28.28</v>
      </c>
      <c r="L233" s="208">
        <v>0</v>
      </c>
      <c r="M233" s="207"/>
      <c r="N233" s="209">
        <f>ROUND($L$233*$K$233,2)</f>
        <v>0</v>
      </c>
      <c r="O233" s="207"/>
      <c r="P233" s="207"/>
      <c r="Q233" s="207"/>
      <c r="R233" s="25"/>
      <c r="T233" s="139"/>
      <c r="U233" s="31" t="s">
        <v>45</v>
      </c>
      <c r="V233" s="24"/>
      <c r="W233" s="140">
        <f>$V$233*$K$233</f>
        <v>0</v>
      </c>
      <c r="X233" s="140">
        <v>0.003</v>
      </c>
      <c r="Y233" s="140">
        <f>$X$233*$K$233</f>
        <v>0.08484</v>
      </c>
      <c r="Z233" s="140">
        <v>0</v>
      </c>
      <c r="AA233" s="141">
        <f>$Z$233*$K$233</f>
        <v>0</v>
      </c>
      <c r="AR233" s="6" t="s">
        <v>173</v>
      </c>
      <c r="AT233" s="6" t="s">
        <v>146</v>
      </c>
      <c r="AU233" s="6" t="s">
        <v>22</v>
      </c>
      <c r="AY233" s="6" t="s">
        <v>144</v>
      </c>
      <c r="BE233" s="88">
        <f>IF($U$233="základní",$N$233,0)</f>
        <v>0</v>
      </c>
      <c r="BF233" s="88">
        <f>IF($U$233="snížená",$N$233,0)</f>
        <v>0</v>
      </c>
      <c r="BG233" s="88">
        <f>IF($U$233="zákl. přenesená",$N$233,0)</f>
        <v>0</v>
      </c>
      <c r="BH233" s="88">
        <f>IF($U$233="sníž. přenesená",$N$233,0)</f>
        <v>0</v>
      </c>
      <c r="BI233" s="88">
        <f>IF($U$233="nulová",$N$233,0)</f>
        <v>0</v>
      </c>
      <c r="BJ233" s="6" t="s">
        <v>22</v>
      </c>
      <c r="BK233" s="88">
        <f>ROUND($L$233*$K$233,2)</f>
        <v>0</v>
      </c>
      <c r="BL233" s="6" t="s">
        <v>173</v>
      </c>
      <c r="BM233" s="6" t="s">
        <v>510</v>
      </c>
    </row>
    <row r="234" spans="2:65" s="6" customFormat="1" ht="27" customHeight="1">
      <c r="B234" s="23"/>
      <c r="C234" s="142" t="s">
        <v>511</v>
      </c>
      <c r="D234" s="142" t="s">
        <v>426</v>
      </c>
      <c r="E234" s="143" t="s">
        <v>512</v>
      </c>
      <c r="F234" s="210" t="s">
        <v>513</v>
      </c>
      <c r="G234" s="211"/>
      <c r="H234" s="211"/>
      <c r="I234" s="211"/>
      <c r="J234" s="144" t="s">
        <v>155</v>
      </c>
      <c r="K234" s="145">
        <v>31.108</v>
      </c>
      <c r="L234" s="212">
        <v>0</v>
      </c>
      <c r="M234" s="211"/>
      <c r="N234" s="213">
        <f>ROUND($L$234*$K$234,2)</f>
        <v>0</v>
      </c>
      <c r="O234" s="207"/>
      <c r="P234" s="207"/>
      <c r="Q234" s="207"/>
      <c r="R234" s="25"/>
      <c r="T234" s="139"/>
      <c r="U234" s="31" t="s">
        <v>45</v>
      </c>
      <c r="V234" s="24"/>
      <c r="W234" s="140">
        <f>$V$234*$K$234</f>
        <v>0</v>
      </c>
      <c r="X234" s="140">
        <v>0.0126</v>
      </c>
      <c r="Y234" s="140">
        <f>$X$234*$K$234</f>
        <v>0.3919608</v>
      </c>
      <c r="Z234" s="140">
        <v>0</v>
      </c>
      <c r="AA234" s="141">
        <f>$Z$234*$K$234</f>
        <v>0</v>
      </c>
      <c r="AR234" s="6" t="s">
        <v>429</v>
      </c>
      <c r="AT234" s="6" t="s">
        <v>426</v>
      </c>
      <c r="AU234" s="6" t="s">
        <v>22</v>
      </c>
      <c r="AY234" s="6" t="s">
        <v>144</v>
      </c>
      <c r="BE234" s="88">
        <f>IF($U$234="základní",$N$234,0)</f>
        <v>0</v>
      </c>
      <c r="BF234" s="88">
        <f>IF($U$234="snížená",$N$234,0)</f>
        <v>0</v>
      </c>
      <c r="BG234" s="88">
        <f>IF($U$234="zákl. přenesená",$N$234,0)</f>
        <v>0</v>
      </c>
      <c r="BH234" s="88">
        <f>IF($U$234="sníž. přenesená",$N$234,0)</f>
        <v>0</v>
      </c>
      <c r="BI234" s="88">
        <f>IF($U$234="nulová",$N$234,0)</f>
        <v>0</v>
      </c>
      <c r="BJ234" s="6" t="s">
        <v>22</v>
      </c>
      <c r="BK234" s="88">
        <f>ROUND($L$234*$K$234,2)</f>
        <v>0</v>
      </c>
      <c r="BL234" s="6" t="s">
        <v>173</v>
      </c>
      <c r="BM234" s="6" t="s">
        <v>514</v>
      </c>
    </row>
    <row r="235" spans="2:65" s="6" customFormat="1" ht="15.75" customHeight="1">
      <c r="B235" s="23"/>
      <c r="C235" s="135" t="s">
        <v>515</v>
      </c>
      <c r="D235" s="135" t="s">
        <v>146</v>
      </c>
      <c r="E235" s="136" t="s">
        <v>516</v>
      </c>
      <c r="F235" s="206" t="s">
        <v>517</v>
      </c>
      <c r="G235" s="207"/>
      <c r="H235" s="207"/>
      <c r="I235" s="207"/>
      <c r="J235" s="137" t="s">
        <v>155</v>
      </c>
      <c r="K235" s="138">
        <v>28.28</v>
      </c>
      <c r="L235" s="208">
        <v>0</v>
      </c>
      <c r="M235" s="207"/>
      <c r="N235" s="209">
        <f>ROUND($L$235*$K$235,2)</f>
        <v>0</v>
      </c>
      <c r="O235" s="207"/>
      <c r="P235" s="207"/>
      <c r="Q235" s="207"/>
      <c r="R235" s="25"/>
      <c r="T235" s="139"/>
      <c r="U235" s="31" t="s">
        <v>45</v>
      </c>
      <c r="V235" s="24"/>
      <c r="W235" s="140">
        <f>$V$235*$K$235</f>
        <v>0</v>
      </c>
      <c r="X235" s="140">
        <v>0.0003</v>
      </c>
      <c r="Y235" s="140">
        <f>$X$235*$K$235</f>
        <v>0.008484</v>
      </c>
      <c r="Z235" s="140">
        <v>0</v>
      </c>
      <c r="AA235" s="141">
        <f>$Z$235*$K$235</f>
        <v>0</v>
      </c>
      <c r="AR235" s="6" t="s">
        <v>173</v>
      </c>
      <c r="AT235" s="6" t="s">
        <v>146</v>
      </c>
      <c r="AU235" s="6" t="s">
        <v>22</v>
      </c>
      <c r="AY235" s="6" t="s">
        <v>144</v>
      </c>
      <c r="BE235" s="88">
        <f>IF($U$235="základní",$N$235,0)</f>
        <v>0</v>
      </c>
      <c r="BF235" s="88">
        <f>IF($U$235="snížená",$N$235,0)</f>
        <v>0</v>
      </c>
      <c r="BG235" s="88">
        <f>IF($U$235="zákl. přenesená",$N$235,0)</f>
        <v>0</v>
      </c>
      <c r="BH235" s="88">
        <f>IF($U$235="sníž. přenesená",$N$235,0)</f>
        <v>0</v>
      </c>
      <c r="BI235" s="88">
        <f>IF($U$235="nulová",$N$235,0)</f>
        <v>0</v>
      </c>
      <c r="BJ235" s="6" t="s">
        <v>22</v>
      </c>
      <c r="BK235" s="88">
        <f>ROUND($L$235*$K$235,2)</f>
        <v>0</v>
      </c>
      <c r="BL235" s="6" t="s">
        <v>173</v>
      </c>
      <c r="BM235" s="6" t="s">
        <v>518</v>
      </c>
    </row>
    <row r="236" spans="2:65" s="6" customFormat="1" ht="15.75" customHeight="1">
      <c r="B236" s="23"/>
      <c r="C236" s="135" t="s">
        <v>519</v>
      </c>
      <c r="D236" s="135" t="s">
        <v>146</v>
      </c>
      <c r="E236" s="136" t="s">
        <v>520</v>
      </c>
      <c r="F236" s="206" t="s">
        <v>521</v>
      </c>
      <c r="G236" s="207"/>
      <c r="H236" s="207"/>
      <c r="I236" s="207"/>
      <c r="J236" s="137" t="s">
        <v>184</v>
      </c>
      <c r="K236" s="138">
        <v>14</v>
      </c>
      <c r="L236" s="208">
        <v>0</v>
      </c>
      <c r="M236" s="207"/>
      <c r="N236" s="209">
        <f>ROUND($L$236*$K$236,2)</f>
        <v>0</v>
      </c>
      <c r="O236" s="207"/>
      <c r="P236" s="207"/>
      <c r="Q236" s="207"/>
      <c r="R236" s="25"/>
      <c r="T236" s="139"/>
      <c r="U236" s="31" t="s">
        <v>45</v>
      </c>
      <c r="V236" s="24"/>
      <c r="W236" s="140">
        <f>$V$236*$K$236</f>
        <v>0</v>
      </c>
      <c r="X236" s="140">
        <v>3E-05</v>
      </c>
      <c r="Y236" s="140">
        <f>$X$236*$K$236</f>
        <v>0.00042</v>
      </c>
      <c r="Z236" s="140">
        <v>0</v>
      </c>
      <c r="AA236" s="141">
        <f>$Z$236*$K$236</f>
        <v>0</v>
      </c>
      <c r="AR236" s="6" t="s">
        <v>173</v>
      </c>
      <c r="AT236" s="6" t="s">
        <v>146</v>
      </c>
      <c r="AU236" s="6" t="s">
        <v>22</v>
      </c>
      <c r="AY236" s="6" t="s">
        <v>144</v>
      </c>
      <c r="BE236" s="88">
        <f>IF($U$236="základní",$N$236,0)</f>
        <v>0</v>
      </c>
      <c r="BF236" s="88">
        <f>IF($U$236="snížená",$N$236,0)</f>
        <v>0</v>
      </c>
      <c r="BG236" s="88">
        <f>IF($U$236="zákl. přenesená",$N$236,0)</f>
        <v>0</v>
      </c>
      <c r="BH236" s="88">
        <f>IF($U$236="sníž. přenesená",$N$236,0)</f>
        <v>0</v>
      </c>
      <c r="BI236" s="88">
        <f>IF($U$236="nulová",$N$236,0)</f>
        <v>0</v>
      </c>
      <c r="BJ236" s="6" t="s">
        <v>22</v>
      </c>
      <c r="BK236" s="88">
        <f>ROUND($L$236*$K$236,2)</f>
        <v>0</v>
      </c>
      <c r="BL236" s="6" t="s">
        <v>173</v>
      </c>
      <c r="BM236" s="6" t="s">
        <v>522</v>
      </c>
    </row>
    <row r="237" spans="2:65" s="6" customFormat="1" ht="39" customHeight="1">
      <c r="B237" s="23"/>
      <c r="C237" s="135" t="s">
        <v>523</v>
      </c>
      <c r="D237" s="135" t="s">
        <v>146</v>
      </c>
      <c r="E237" s="136" t="s">
        <v>524</v>
      </c>
      <c r="F237" s="206" t="s">
        <v>525</v>
      </c>
      <c r="G237" s="207"/>
      <c r="H237" s="207"/>
      <c r="I237" s="207"/>
      <c r="J237" s="137" t="s">
        <v>184</v>
      </c>
      <c r="K237" s="138">
        <v>1.3</v>
      </c>
      <c r="L237" s="208">
        <v>0</v>
      </c>
      <c r="M237" s="207"/>
      <c r="N237" s="209">
        <f>ROUND($L$237*$K$237,2)</f>
        <v>0</v>
      </c>
      <c r="O237" s="207"/>
      <c r="P237" s="207"/>
      <c r="Q237" s="207"/>
      <c r="R237" s="25"/>
      <c r="T237" s="139"/>
      <c r="U237" s="31" t="s">
        <v>45</v>
      </c>
      <c r="V237" s="24"/>
      <c r="W237" s="140">
        <f>$V$237*$K$237</f>
        <v>0</v>
      </c>
      <c r="X237" s="140">
        <v>0.00104</v>
      </c>
      <c r="Y237" s="140">
        <f>$X$237*$K$237</f>
        <v>0.001352</v>
      </c>
      <c r="Z237" s="140">
        <v>0</v>
      </c>
      <c r="AA237" s="141">
        <f>$Z$237*$K$237</f>
        <v>0</v>
      </c>
      <c r="AR237" s="6" t="s">
        <v>173</v>
      </c>
      <c r="AT237" s="6" t="s">
        <v>146</v>
      </c>
      <c r="AU237" s="6" t="s">
        <v>22</v>
      </c>
      <c r="AY237" s="6" t="s">
        <v>144</v>
      </c>
      <c r="BE237" s="88">
        <f>IF($U$237="základní",$N$237,0)</f>
        <v>0</v>
      </c>
      <c r="BF237" s="88">
        <f>IF($U$237="snížená",$N$237,0)</f>
        <v>0</v>
      </c>
      <c r="BG237" s="88">
        <f>IF($U$237="zákl. přenesená",$N$237,0)</f>
        <v>0</v>
      </c>
      <c r="BH237" s="88">
        <f>IF($U$237="sníž. přenesená",$N$237,0)</f>
        <v>0</v>
      </c>
      <c r="BI237" s="88">
        <f>IF($U$237="nulová",$N$237,0)</f>
        <v>0</v>
      </c>
      <c r="BJ237" s="6" t="s">
        <v>22</v>
      </c>
      <c r="BK237" s="88">
        <f>ROUND($L$237*$K$237,2)</f>
        <v>0</v>
      </c>
      <c r="BL237" s="6" t="s">
        <v>173</v>
      </c>
      <c r="BM237" s="6" t="s">
        <v>526</v>
      </c>
    </row>
    <row r="238" spans="2:65" s="6" customFormat="1" ht="27" customHeight="1">
      <c r="B238" s="23"/>
      <c r="C238" s="142" t="s">
        <v>527</v>
      </c>
      <c r="D238" s="142" t="s">
        <v>426</v>
      </c>
      <c r="E238" s="143" t="s">
        <v>512</v>
      </c>
      <c r="F238" s="210" t="s">
        <v>513</v>
      </c>
      <c r="G238" s="211"/>
      <c r="H238" s="211"/>
      <c r="I238" s="211"/>
      <c r="J238" s="144" t="s">
        <v>155</v>
      </c>
      <c r="K238" s="145">
        <v>0.3</v>
      </c>
      <c r="L238" s="212">
        <v>0</v>
      </c>
      <c r="M238" s="211"/>
      <c r="N238" s="213">
        <f>ROUND($L$238*$K$238,2)</f>
        <v>0</v>
      </c>
      <c r="O238" s="207"/>
      <c r="P238" s="207"/>
      <c r="Q238" s="207"/>
      <c r="R238" s="25"/>
      <c r="T238" s="139"/>
      <c r="U238" s="31" t="s">
        <v>45</v>
      </c>
      <c r="V238" s="24"/>
      <c r="W238" s="140">
        <f>$V$238*$K$238</f>
        <v>0</v>
      </c>
      <c r="X238" s="140">
        <v>0.0126</v>
      </c>
      <c r="Y238" s="140">
        <f>$X$238*$K$238</f>
        <v>0.00378</v>
      </c>
      <c r="Z238" s="140">
        <v>0</v>
      </c>
      <c r="AA238" s="141">
        <f>$Z$238*$K$238</f>
        <v>0</v>
      </c>
      <c r="AR238" s="6" t="s">
        <v>429</v>
      </c>
      <c r="AT238" s="6" t="s">
        <v>426</v>
      </c>
      <c r="AU238" s="6" t="s">
        <v>22</v>
      </c>
      <c r="AY238" s="6" t="s">
        <v>144</v>
      </c>
      <c r="BE238" s="88">
        <f>IF($U$238="základní",$N$238,0)</f>
        <v>0</v>
      </c>
      <c r="BF238" s="88">
        <f>IF($U$238="snížená",$N$238,0)</f>
        <v>0</v>
      </c>
      <c r="BG238" s="88">
        <f>IF($U$238="zákl. přenesená",$N$238,0)</f>
        <v>0</v>
      </c>
      <c r="BH238" s="88">
        <f>IF($U$238="sníž. přenesená",$N$238,0)</f>
        <v>0</v>
      </c>
      <c r="BI238" s="88">
        <f>IF($U$238="nulová",$N$238,0)</f>
        <v>0</v>
      </c>
      <c r="BJ238" s="6" t="s">
        <v>22</v>
      </c>
      <c r="BK238" s="88">
        <f>ROUND($L$238*$K$238,2)</f>
        <v>0</v>
      </c>
      <c r="BL238" s="6" t="s">
        <v>173</v>
      </c>
      <c r="BM238" s="6" t="s">
        <v>528</v>
      </c>
    </row>
    <row r="239" spans="2:65" s="6" customFormat="1" ht="27" customHeight="1">
      <c r="B239" s="23"/>
      <c r="C239" s="135" t="s">
        <v>529</v>
      </c>
      <c r="D239" s="135" t="s">
        <v>146</v>
      </c>
      <c r="E239" s="136" t="s">
        <v>530</v>
      </c>
      <c r="F239" s="206" t="s">
        <v>531</v>
      </c>
      <c r="G239" s="207"/>
      <c r="H239" s="207"/>
      <c r="I239" s="207"/>
      <c r="J239" s="137" t="s">
        <v>155</v>
      </c>
      <c r="K239" s="138">
        <v>28.28</v>
      </c>
      <c r="L239" s="208">
        <v>0</v>
      </c>
      <c r="M239" s="207"/>
      <c r="N239" s="209">
        <f>ROUND($L$239*$K$239,2)</f>
        <v>0</v>
      </c>
      <c r="O239" s="207"/>
      <c r="P239" s="207"/>
      <c r="Q239" s="207"/>
      <c r="R239" s="25"/>
      <c r="T239" s="139"/>
      <c r="U239" s="31" t="s">
        <v>45</v>
      </c>
      <c r="V239" s="24"/>
      <c r="W239" s="140">
        <f>$V$239*$K$239</f>
        <v>0</v>
      </c>
      <c r="X239" s="140">
        <v>0</v>
      </c>
      <c r="Y239" s="140">
        <f>$X$239*$K$239</f>
        <v>0</v>
      </c>
      <c r="Z239" s="140">
        <v>0</v>
      </c>
      <c r="AA239" s="141">
        <f>$Z$239*$K$239</f>
        <v>0</v>
      </c>
      <c r="AR239" s="6" t="s">
        <v>173</v>
      </c>
      <c r="AT239" s="6" t="s">
        <v>146</v>
      </c>
      <c r="AU239" s="6" t="s">
        <v>22</v>
      </c>
      <c r="AY239" s="6" t="s">
        <v>144</v>
      </c>
      <c r="BE239" s="88">
        <f>IF($U$239="základní",$N$239,0)</f>
        <v>0</v>
      </c>
      <c r="BF239" s="88">
        <f>IF($U$239="snížená",$N$239,0)</f>
        <v>0</v>
      </c>
      <c r="BG239" s="88">
        <f>IF($U$239="zákl. přenesená",$N$239,0)</f>
        <v>0</v>
      </c>
      <c r="BH239" s="88">
        <f>IF($U$239="sníž. přenesená",$N$239,0)</f>
        <v>0</v>
      </c>
      <c r="BI239" s="88">
        <f>IF($U$239="nulová",$N$239,0)</f>
        <v>0</v>
      </c>
      <c r="BJ239" s="6" t="s">
        <v>22</v>
      </c>
      <c r="BK239" s="88">
        <f>ROUND($L$239*$K$239,2)</f>
        <v>0</v>
      </c>
      <c r="BL239" s="6" t="s">
        <v>173</v>
      </c>
      <c r="BM239" s="6" t="s">
        <v>532</v>
      </c>
    </row>
    <row r="240" spans="2:65" s="6" customFormat="1" ht="27" customHeight="1">
      <c r="B240" s="23"/>
      <c r="C240" s="135" t="s">
        <v>533</v>
      </c>
      <c r="D240" s="135" t="s">
        <v>146</v>
      </c>
      <c r="E240" s="136" t="s">
        <v>534</v>
      </c>
      <c r="F240" s="206" t="s">
        <v>535</v>
      </c>
      <c r="G240" s="207"/>
      <c r="H240" s="207"/>
      <c r="I240" s="207"/>
      <c r="J240" s="137" t="s">
        <v>155</v>
      </c>
      <c r="K240" s="138">
        <v>28.28</v>
      </c>
      <c r="L240" s="208">
        <v>0</v>
      </c>
      <c r="M240" s="207"/>
      <c r="N240" s="209">
        <f>ROUND($L$240*$K$240,2)</f>
        <v>0</v>
      </c>
      <c r="O240" s="207"/>
      <c r="P240" s="207"/>
      <c r="Q240" s="207"/>
      <c r="R240" s="25"/>
      <c r="T240" s="139"/>
      <c r="U240" s="31" t="s">
        <v>45</v>
      </c>
      <c r="V240" s="24"/>
      <c r="W240" s="140">
        <f>$V$240*$K$240</f>
        <v>0</v>
      </c>
      <c r="X240" s="140">
        <v>0</v>
      </c>
      <c r="Y240" s="140">
        <f>$X$240*$K$240</f>
        <v>0</v>
      </c>
      <c r="Z240" s="140">
        <v>0</v>
      </c>
      <c r="AA240" s="141">
        <f>$Z$240*$K$240</f>
        <v>0</v>
      </c>
      <c r="AR240" s="6" t="s">
        <v>173</v>
      </c>
      <c r="AT240" s="6" t="s">
        <v>146</v>
      </c>
      <c r="AU240" s="6" t="s">
        <v>22</v>
      </c>
      <c r="AY240" s="6" t="s">
        <v>144</v>
      </c>
      <c r="BE240" s="88">
        <f>IF($U$240="základní",$N$240,0)</f>
        <v>0</v>
      </c>
      <c r="BF240" s="88">
        <f>IF($U$240="snížená",$N$240,0)</f>
        <v>0</v>
      </c>
      <c r="BG240" s="88">
        <f>IF($U$240="zákl. přenesená",$N$240,0)</f>
        <v>0</v>
      </c>
      <c r="BH240" s="88">
        <f>IF($U$240="sníž. přenesená",$N$240,0)</f>
        <v>0</v>
      </c>
      <c r="BI240" s="88">
        <f>IF($U$240="nulová",$N$240,0)</f>
        <v>0</v>
      </c>
      <c r="BJ240" s="6" t="s">
        <v>22</v>
      </c>
      <c r="BK240" s="88">
        <f>ROUND($L$240*$K$240,2)</f>
        <v>0</v>
      </c>
      <c r="BL240" s="6" t="s">
        <v>173</v>
      </c>
      <c r="BM240" s="6" t="s">
        <v>536</v>
      </c>
    </row>
    <row r="241" spans="2:65" s="6" customFormat="1" ht="27" customHeight="1">
      <c r="B241" s="23"/>
      <c r="C241" s="135" t="s">
        <v>537</v>
      </c>
      <c r="D241" s="135" t="s">
        <v>146</v>
      </c>
      <c r="E241" s="136" t="s">
        <v>538</v>
      </c>
      <c r="F241" s="206" t="s">
        <v>539</v>
      </c>
      <c r="G241" s="207"/>
      <c r="H241" s="207"/>
      <c r="I241" s="207"/>
      <c r="J241" s="137" t="s">
        <v>238</v>
      </c>
      <c r="K241" s="138">
        <v>0.491</v>
      </c>
      <c r="L241" s="208">
        <v>0</v>
      </c>
      <c r="M241" s="207"/>
      <c r="N241" s="209">
        <f>ROUND($L$241*$K$241,2)</f>
        <v>0</v>
      </c>
      <c r="O241" s="207"/>
      <c r="P241" s="207"/>
      <c r="Q241" s="207"/>
      <c r="R241" s="25"/>
      <c r="T241" s="139"/>
      <c r="U241" s="31" t="s">
        <v>45</v>
      </c>
      <c r="V241" s="24"/>
      <c r="W241" s="140">
        <f>$V$241*$K$241</f>
        <v>0</v>
      </c>
      <c r="X241" s="140">
        <v>0</v>
      </c>
      <c r="Y241" s="140">
        <f>$X$241*$K$241</f>
        <v>0</v>
      </c>
      <c r="Z241" s="140">
        <v>0</v>
      </c>
      <c r="AA241" s="141">
        <f>$Z$241*$K$241</f>
        <v>0</v>
      </c>
      <c r="AR241" s="6" t="s">
        <v>173</v>
      </c>
      <c r="AT241" s="6" t="s">
        <v>146</v>
      </c>
      <c r="AU241" s="6" t="s">
        <v>22</v>
      </c>
      <c r="AY241" s="6" t="s">
        <v>144</v>
      </c>
      <c r="BE241" s="88">
        <f>IF($U$241="základní",$N$241,0)</f>
        <v>0</v>
      </c>
      <c r="BF241" s="88">
        <f>IF($U$241="snížená",$N$241,0)</f>
        <v>0</v>
      </c>
      <c r="BG241" s="88">
        <f>IF($U$241="zákl. přenesená",$N$241,0)</f>
        <v>0</v>
      </c>
      <c r="BH241" s="88">
        <f>IF($U$241="sníž. přenesená",$N$241,0)</f>
        <v>0</v>
      </c>
      <c r="BI241" s="88">
        <f>IF($U$241="nulová",$N$241,0)</f>
        <v>0</v>
      </c>
      <c r="BJ241" s="6" t="s">
        <v>22</v>
      </c>
      <c r="BK241" s="88">
        <f>ROUND($L$241*$K$241,2)</f>
        <v>0</v>
      </c>
      <c r="BL241" s="6" t="s">
        <v>173</v>
      </c>
      <c r="BM241" s="6" t="s">
        <v>540</v>
      </c>
    </row>
    <row r="242" spans="2:63" s="125" customFormat="1" ht="37.5" customHeight="1">
      <c r="B242" s="126"/>
      <c r="C242" s="127"/>
      <c r="D242" s="128" t="s">
        <v>117</v>
      </c>
      <c r="E242" s="128"/>
      <c r="F242" s="128"/>
      <c r="G242" s="128"/>
      <c r="H242" s="128"/>
      <c r="I242" s="128"/>
      <c r="J242" s="128"/>
      <c r="K242" s="128"/>
      <c r="L242" s="128"/>
      <c r="M242" s="128"/>
      <c r="N242" s="202">
        <f>$BK$242</f>
        <v>0</v>
      </c>
      <c r="O242" s="217"/>
      <c r="P242" s="217"/>
      <c r="Q242" s="217"/>
      <c r="R242" s="129"/>
      <c r="T242" s="130"/>
      <c r="U242" s="127"/>
      <c r="V242" s="127"/>
      <c r="W242" s="131">
        <f>$W$243</f>
        <v>0</v>
      </c>
      <c r="X242" s="127"/>
      <c r="Y242" s="131">
        <f>$Y$243</f>
        <v>0.0022032</v>
      </c>
      <c r="Z242" s="127"/>
      <c r="AA242" s="132">
        <f>$AA$243</f>
        <v>0</v>
      </c>
      <c r="AR242" s="133" t="s">
        <v>95</v>
      </c>
      <c r="AT242" s="133" t="s">
        <v>79</v>
      </c>
      <c r="AU242" s="133" t="s">
        <v>80</v>
      </c>
      <c r="AY242" s="133" t="s">
        <v>144</v>
      </c>
      <c r="BK242" s="134">
        <f>$BK$243</f>
        <v>0</v>
      </c>
    </row>
    <row r="243" spans="2:65" s="6" customFormat="1" ht="27" customHeight="1">
      <c r="B243" s="23"/>
      <c r="C243" s="135" t="s">
        <v>541</v>
      </c>
      <c r="D243" s="135" t="s">
        <v>146</v>
      </c>
      <c r="E243" s="136" t="s">
        <v>542</v>
      </c>
      <c r="F243" s="206" t="s">
        <v>543</v>
      </c>
      <c r="G243" s="207"/>
      <c r="H243" s="207"/>
      <c r="I243" s="207"/>
      <c r="J243" s="137" t="s">
        <v>155</v>
      </c>
      <c r="K243" s="138">
        <v>4.32</v>
      </c>
      <c r="L243" s="208">
        <v>0</v>
      </c>
      <c r="M243" s="207"/>
      <c r="N243" s="209">
        <f>ROUND($L$243*$K$243,2)</f>
        <v>0</v>
      </c>
      <c r="O243" s="207"/>
      <c r="P243" s="207"/>
      <c r="Q243" s="207"/>
      <c r="R243" s="25"/>
      <c r="T243" s="139"/>
      <c r="U243" s="31" t="s">
        <v>45</v>
      </c>
      <c r="V243" s="24"/>
      <c r="W243" s="140">
        <f>$V$243*$K$243</f>
        <v>0</v>
      </c>
      <c r="X243" s="140">
        <v>0.00051</v>
      </c>
      <c r="Y243" s="140">
        <f>$X$243*$K$243</f>
        <v>0.0022032</v>
      </c>
      <c r="Z243" s="140">
        <v>0</v>
      </c>
      <c r="AA243" s="141">
        <f>$Z$243*$K$243</f>
        <v>0</v>
      </c>
      <c r="AR243" s="6" t="s">
        <v>173</v>
      </c>
      <c r="AT243" s="6" t="s">
        <v>146</v>
      </c>
      <c r="AU243" s="6" t="s">
        <v>22</v>
      </c>
      <c r="AY243" s="6" t="s">
        <v>144</v>
      </c>
      <c r="BE243" s="88">
        <f>IF($U$243="základní",$N$243,0)</f>
        <v>0</v>
      </c>
      <c r="BF243" s="88">
        <f>IF($U$243="snížená",$N$243,0)</f>
        <v>0</v>
      </c>
      <c r="BG243" s="88">
        <f>IF($U$243="zákl. přenesená",$N$243,0)</f>
        <v>0</v>
      </c>
      <c r="BH243" s="88">
        <f>IF($U$243="sníž. přenesená",$N$243,0)</f>
        <v>0</v>
      </c>
      <c r="BI243" s="88">
        <f>IF($U$243="nulová",$N$243,0)</f>
        <v>0</v>
      </c>
      <c r="BJ243" s="6" t="s">
        <v>22</v>
      </c>
      <c r="BK243" s="88">
        <f>ROUND($L$243*$K$243,2)</f>
        <v>0</v>
      </c>
      <c r="BL243" s="6" t="s">
        <v>173</v>
      </c>
      <c r="BM243" s="6" t="s">
        <v>544</v>
      </c>
    </row>
    <row r="244" spans="2:63" s="125" customFormat="1" ht="37.5" customHeight="1">
      <c r="B244" s="126"/>
      <c r="C244" s="127"/>
      <c r="D244" s="128" t="s">
        <v>118</v>
      </c>
      <c r="E244" s="128"/>
      <c r="F244" s="128"/>
      <c r="G244" s="128"/>
      <c r="H244" s="128"/>
      <c r="I244" s="128"/>
      <c r="J244" s="128"/>
      <c r="K244" s="128"/>
      <c r="L244" s="128"/>
      <c r="M244" s="128"/>
      <c r="N244" s="202">
        <f>$BK$244</f>
        <v>0</v>
      </c>
      <c r="O244" s="217"/>
      <c r="P244" s="217"/>
      <c r="Q244" s="217"/>
      <c r="R244" s="129"/>
      <c r="T244" s="130"/>
      <c r="U244" s="127"/>
      <c r="V244" s="127"/>
      <c r="W244" s="131">
        <f>SUM($W$245:$W$248)</f>
        <v>0</v>
      </c>
      <c r="X244" s="127"/>
      <c r="Y244" s="131">
        <f>SUM($Y$245:$Y$248)</f>
        <v>0.0392551</v>
      </c>
      <c r="Z244" s="127"/>
      <c r="AA244" s="132">
        <f>SUM($AA$245:$AA$248)</f>
        <v>0.013496399999999999</v>
      </c>
      <c r="AR244" s="133" t="s">
        <v>95</v>
      </c>
      <c r="AT244" s="133" t="s">
        <v>79</v>
      </c>
      <c r="AU244" s="133" t="s">
        <v>80</v>
      </c>
      <c r="AY244" s="133" t="s">
        <v>144</v>
      </c>
      <c r="BK244" s="134">
        <f>SUM($BK$245:$BK$248)</f>
        <v>0</v>
      </c>
    </row>
    <row r="245" spans="2:65" s="6" customFormat="1" ht="27" customHeight="1">
      <c r="B245" s="23"/>
      <c r="C245" s="135" t="s">
        <v>545</v>
      </c>
      <c r="D245" s="135" t="s">
        <v>146</v>
      </c>
      <c r="E245" s="136" t="s">
        <v>546</v>
      </c>
      <c r="F245" s="206" t="s">
        <v>547</v>
      </c>
      <c r="G245" s="207"/>
      <c r="H245" s="207"/>
      <c r="I245" s="207"/>
      <c r="J245" s="137" t="s">
        <v>155</v>
      </c>
      <c r="K245" s="138">
        <v>29.34</v>
      </c>
      <c r="L245" s="208">
        <v>0</v>
      </c>
      <c r="M245" s="207"/>
      <c r="N245" s="209">
        <f>ROUND($L$245*$K$245,2)</f>
        <v>0</v>
      </c>
      <c r="O245" s="207"/>
      <c r="P245" s="207"/>
      <c r="Q245" s="207"/>
      <c r="R245" s="25"/>
      <c r="T245" s="139"/>
      <c r="U245" s="31" t="s">
        <v>45</v>
      </c>
      <c r="V245" s="24"/>
      <c r="W245" s="140">
        <f>$V$245*$K$245</f>
        <v>0</v>
      </c>
      <c r="X245" s="140">
        <v>0</v>
      </c>
      <c r="Y245" s="140">
        <f>$X$245*$K$245</f>
        <v>0</v>
      </c>
      <c r="Z245" s="140">
        <v>0</v>
      </c>
      <c r="AA245" s="141">
        <f>$Z$245*$K$245</f>
        <v>0</v>
      </c>
      <c r="AR245" s="6" t="s">
        <v>173</v>
      </c>
      <c r="AT245" s="6" t="s">
        <v>146</v>
      </c>
      <c r="AU245" s="6" t="s">
        <v>22</v>
      </c>
      <c r="AY245" s="6" t="s">
        <v>144</v>
      </c>
      <c r="BE245" s="88">
        <f>IF($U$245="základní",$N$245,0)</f>
        <v>0</v>
      </c>
      <c r="BF245" s="88">
        <f>IF($U$245="snížená",$N$245,0)</f>
        <v>0</v>
      </c>
      <c r="BG245" s="88">
        <f>IF($U$245="zákl. přenesená",$N$245,0)</f>
        <v>0</v>
      </c>
      <c r="BH245" s="88">
        <f>IF($U$245="sníž. přenesená",$N$245,0)</f>
        <v>0</v>
      </c>
      <c r="BI245" s="88">
        <f>IF($U$245="nulová",$N$245,0)</f>
        <v>0</v>
      </c>
      <c r="BJ245" s="6" t="s">
        <v>22</v>
      </c>
      <c r="BK245" s="88">
        <f>ROUND($L$245*$K$245,2)</f>
        <v>0</v>
      </c>
      <c r="BL245" s="6" t="s">
        <v>173</v>
      </c>
      <c r="BM245" s="6" t="s">
        <v>548</v>
      </c>
    </row>
    <row r="246" spans="2:65" s="6" customFormat="1" ht="27" customHeight="1">
      <c r="B246" s="23"/>
      <c r="C246" s="135" t="s">
        <v>549</v>
      </c>
      <c r="D246" s="135" t="s">
        <v>146</v>
      </c>
      <c r="E246" s="136" t="s">
        <v>550</v>
      </c>
      <c r="F246" s="206" t="s">
        <v>551</v>
      </c>
      <c r="G246" s="207"/>
      <c r="H246" s="207"/>
      <c r="I246" s="207"/>
      <c r="J246" s="137" t="s">
        <v>155</v>
      </c>
      <c r="K246" s="138">
        <v>29.34</v>
      </c>
      <c r="L246" s="208">
        <v>0</v>
      </c>
      <c r="M246" s="207"/>
      <c r="N246" s="209">
        <f>ROUND($L$246*$K$246,2)</f>
        <v>0</v>
      </c>
      <c r="O246" s="207"/>
      <c r="P246" s="207"/>
      <c r="Q246" s="207"/>
      <c r="R246" s="25"/>
      <c r="T246" s="139"/>
      <c r="U246" s="31" t="s">
        <v>45</v>
      </c>
      <c r="V246" s="24"/>
      <c r="W246" s="140">
        <f>$V$246*$K$246</f>
        <v>0</v>
      </c>
      <c r="X246" s="140">
        <v>0</v>
      </c>
      <c r="Y246" s="140">
        <f>$X$246*$K$246</f>
        <v>0</v>
      </c>
      <c r="Z246" s="140">
        <v>0.00015</v>
      </c>
      <c r="AA246" s="141">
        <f>$Z$246*$K$246</f>
        <v>0.0044009999999999995</v>
      </c>
      <c r="AR246" s="6" t="s">
        <v>173</v>
      </c>
      <c r="AT246" s="6" t="s">
        <v>146</v>
      </c>
      <c r="AU246" s="6" t="s">
        <v>22</v>
      </c>
      <c r="AY246" s="6" t="s">
        <v>144</v>
      </c>
      <c r="BE246" s="88">
        <f>IF($U$246="základní",$N$246,0)</f>
        <v>0</v>
      </c>
      <c r="BF246" s="88">
        <f>IF($U$246="snížená",$N$246,0)</f>
        <v>0</v>
      </c>
      <c r="BG246" s="88">
        <f>IF($U$246="zákl. přenesená",$N$246,0)</f>
        <v>0</v>
      </c>
      <c r="BH246" s="88">
        <f>IF($U$246="sníž. přenesená",$N$246,0)</f>
        <v>0</v>
      </c>
      <c r="BI246" s="88">
        <f>IF($U$246="nulová",$N$246,0)</f>
        <v>0</v>
      </c>
      <c r="BJ246" s="6" t="s">
        <v>22</v>
      </c>
      <c r="BK246" s="88">
        <f>ROUND($L$246*$K$246,2)</f>
        <v>0</v>
      </c>
      <c r="BL246" s="6" t="s">
        <v>173</v>
      </c>
      <c r="BM246" s="6" t="s">
        <v>552</v>
      </c>
    </row>
    <row r="247" spans="2:65" s="6" customFormat="1" ht="15.75" customHeight="1">
      <c r="B247" s="23"/>
      <c r="C247" s="135" t="s">
        <v>553</v>
      </c>
      <c r="D247" s="135" t="s">
        <v>146</v>
      </c>
      <c r="E247" s="136" t="s">
        <v>554</v>
      </c>
      <c r="F247" s="206" t="s">
        <v>555</v>
      </c>
      <c r="G247" s="207"/>
      <c r="H247" s="207"/>
      <c r="I247" s="207"/>
      <c r="J247" s="137" t="s">
        <v>155</v>
      </c>
      <c r="K247" s="138">
        <v>29.34</v>
      </c>
      <c r="L247" s="208">
        <v>0</v>
      </c>
      <c r="M247" s="207"/>
      <c r="N247" s="209">
        <f>ROUND($L$247*$K$247,2)</f>
        <v>0</v>
      </c>
      <c r="O247" s="207"/>
      <c r="P247" s="207"/>
      <c r="Q247" s="207"/>
      <c r="R247" s="25"/>
      <c r="T247" s="139"/>
      <c r="U247" s="31" t="s">
        <v>45</v>
      </c>
      <c r="V247" s="24"/>
      <c r="W247" s="140">
        <f>$V$247*$K$247</f>
        <v>0</v>
      </c>
      <c r="X247" s="140">
        <v>0.001</v>
      </c>
      <c r="Y247" s="140">
        <f>$X$247*$K$247</f>
        <v>0.02934</v>
      </c>
      <c r="Z247" s="140">
        <v>0.00031</v>
      </c>
      <c r="AA247" s="141">
        <f>$Z$247*$K$247</f>
        <v>0.0090954</v>
      </c>
      <c r="AR247" s="6" t="s">
        <v>173</v>
      </c>
      <c r="AT247" s="6" t="s">
        <v>146</v>
      </c>
      <c r="AU247" s="6" t="s">
        <v>22</v>
      </c>
      <c r="AY247" s="6" t="s">
        <v>144</v>
      </c>
      <c r="BE247" s="88">
        <f>IF($U$247="základní",$N$247,0)</f>
        <v>0</v>
      </c>
      <c r="BF247" s="88">
        <f>IF($U$247="snížená",$N$247,0)</f>
        <v>0</v>
      </c>
      <c r="BG247" s="88">
        <f>IF($U$247="zákl. přenesená",$N$247,0)</f>
        <v>0</v>
      </c>
      <c r="BH247" s="88">
        <f>IF($U$247="sníž. přenesená",$N$247,0)</f>
        <v>0</v>
      </c>
      <c r="BI247" s="88">
        <f>IF($U$247="nulová",$N$247,0)</f>
        <v>0</v>
      </c>
      <c r="BJ247" s="6" t="s">
        <v>22</v>
      </c>
      <c r="BK247" s="88">
        <f>ROUND($L$247*$K$247,2)</f>
        <v>0</v>
      </c>
      <c r="BL247" s="6" t="s">
        <v>173</v>
      </c>
      <c r="BM247" s="6" t="s">
        <v>556</v>
      </c>
    </row>
    <row r="248" spans="2:65" s="6" customFormat="1" ht="27" customHeight="1">
      <c r="B248" s="23"/>
      <c r="C248" s="135" t="s">
        <v>557</v>
      </c>
      <c r="D248" s="135" t="s">
        <v>146</v>
      </c>
      <c r="E248" s="136" t="s">
        <v>558</v>
      </c>
      <c r="F248" s="206" t="s">
        <v>559</v>
      </c>
      <c r="G248" s="207"/>
      <c r="H248" s="207"/>
      <c r="I248" s="207"/>
      <c r="J248" s="137" t="s">
        <v>155</v>
      </c>
      <c r="K248" s="138">
        <v>34.19</v>
      </c>
      <c r="L248" s="208">
        <v>0</v>
      </c>
      <c r="M248" s="207"/>
      <c r="N248" s="209">
        <f>ROUND($L$248*$K$248,2)</f>
        <v>0</v>
      </c>
      <c r="O248" s="207"/>
      <c r="P248" s="207"/>
      <c r="Q248" s="207"/>
      <c r="R248" s="25"/>
      <c r="T248" s="139"/>
      <c r="U248" s="31" t="s">
        <v>45</v>
      </c>
      <c r="V248" s="24"/>
      <c r="W248" s="140">
        <f>$V$248*$K$248</f>
        <v>0</v>
      </c>
      <c r="X248" s="140">
        <v>0.00029</v>
      </c>
      <c r="Y248" s="140">
        <f>$X$248*$K$248</f>
        <v>0.0099151</v>
      </c>
      <c r="Z248" s="140">
        <v>0</v>
      </c>
      <c r="AA248" s="141">
        <f>$Z$248*$K$248</f>
        <v>0</v>
      </c>
      <c r="AR248" s="6" t="s">
        <v>173</v>
      </c>
      <c r="AT248" s="6" t="s">
        <v>146</v>
      </c>
      <c r="AU248" s="6" t="s">
        <v>22</v>
      </c>
      <c r="AY248" s="6" t="s">
        <v>144</v>
      </c>
      <c r="BE248" s="88">
        <f>IF($U$248="základní",$N$248,0)</f>
        <v>0</v>
      </c>
      <c r="BF248" s="88">
        <f>IF($U$248="snížená",$N$248,0)</f>
        <v>0</v>
      </c>
      <c r="BG248" s="88">
        <f>IF($U$248="zákl. přenesená",$N$248,0)</f>
        <v>0</v>
      </c>
      <c r="BH248" s="88">
        <f>IF($U$248="sníž. přenesená",$N$248,0)</f>
        <v>0</v>
      </c>
      <c r="BI248" s="88">
        <f>IF($U$248="nulová",$N$248,0)</f>
        <v>0</v>
      </c>
      <c r="BJ248" s="6" t="s">
        <v>22</v>
      </c>
      <c r="BK248" s="88">
        <f>ROUND($L$248*$K$248,2)</f>
        <v>0</v>
      </c>
      <c r="BL248" s="6" t="s">
        <v>173</v>
      </c>
      <c r="BM248" s="6" t="s">
        <v>560</v>
      </c>
    </row>
    <row r="249" spans="2:63" s="6" customFormat="1" ht="51" customHeight="1">
      <c r="B249" s="23"/>
      <c r="C249" s="24"/>
      <c r="D249" s="128" t="s">
        <v>561</v>
      </c>
      <c r="E249" s="24"/>
      <c r="F249" s="24"/>
      <c r="G249" s="24"/>
      <c r="H249" s="24"/>
      <c r="I249" s="24"/>
      <c r="J249" s="24"/>
      <c r="K249" s="24"/>
      <c r="L249" s="24"/>
      <c r="M249" s="24"/>
      <c r="N249" s="202">
        <f>$BK$249</f>
        <v>0</v>
      </c>
      <c r="O249" s="172"/>
      <c r="P249" s="172"/>
      <c r="Q249" s="172"/>
      <c r="R249" s="25"/>
      <c r="T249" s="64"/>
      <c r="U249" s="24"/>
      <c r="V249" s="24"/>
      <c r="W249" s="24"/>
      <c r="X249" s="24"/>
      <c r="Y249" s="24"/>
      <c r="Z249" s="24"/>
      <c r="AA249" s="65"/>
      <c r="AT249" s="6" t="s">
        <v>79</v>
      </c>
      <c r="AU249" s="6" t="s">
        <v>80</v>
      </c>
      <c r="AY249" s="6" t="s">
        <v>562</v>
      </c>
      <c r="BK249" s="88">
        <f>SUM($BK$250:$BK$254)</f>
        <v>0</v>
      </c>
    </row>
    <row r="250" spans="2:63" s="6" customFormat="1" ht="23.25" customHeight="1">
      <c r="B250" s="23"/>
      <c r="C250" s="146"/>
      <c r="D250" s="146" t="s">
        <v>146</v>
      </c>
      <c r="E250" s="147"/>
      <c r="F250" s="214"/>
      <c r="G250" s="215"/>
      <c r="H250" s="215"/>
      <c r="I250" s="215"/>
      <c r="J250" s="148"/>
      <c r="K250" s="149"/>
      <c r="L250" s="208"/>
      <c r="M250" s="207"/>
      <c r="N250" s="209">
        <f>$BK$250</f>
        <v>0</v>
      </c>
      <c r="O250" s="207"/>
      <c r="P250" s="207"/>
      <c r="Q250" s="207"/>
      <c r="R250" s="25"/>
      <c r="T250" s="139"/>
      <c r="U250" s="150" t="s">
        <v>45</v>
      </c>
      <c r="V250" s="24"/>
      <c r="W250" s="24"/>
      <c r="X250" s="24"/>
      <c r="Y250" s="24"/>
      <c r="Z250" s="24"/>
      <c r="AA250" s="65"/>
      <c r="AT250" s="6" t="s">
        <v>562</v>
      </c>
      <c r="AU250" s="6" t="s">
        <v>22</v>
      </c>
      <c r="AY250" s="6" t="s">
        <v>562</v>
      </c>
      <c r="BE250" s="88">
        <f>IF($U$250="základní",$N$250,0)</f>
        <v>0</v>
      </c>
      <c r="BF250" s="88">
        <f>IF($U$250="snížená",$N$250,0)</f>
        <v>0</v>
      </c>
      <c r="BG250" s="88">
        <f>IF($U$250="zákl. přenesená",$N$250,0)</f>
        <v>0</v>
      </c>
      <c r="BH250" s="88">
        <f>IF($U$250="sníž. přenesená",$N$250,0)</f>
        <v>0</v>
      </c>
      <c r="BI250" s="88">
        <f>IF($U$250="nulová",$N$250,0)</f>
        <v>0</v>
      </c>
      <c r="BJ250" s="6" t="s">
        <v>22</v>
      </c>
      <c r="BK250" s="88">
        <f>$L$250*$K$250</f>
        <v>0</v>
      </c>
    </row>
    <row r="251" spans="2:63" s="6" customFormat="1" ht="23.25" customHeight="1">
      <c r="B251" s="23"/>
      <c r="C251" s="146"/>
      <c r="D251" s="146" t="s">
        <v>146</v>
      </c>
      <c r="E251" s="147"/>
      <c r="F251" s="214"/>
      <c r="G251" s="215"/>
      <c r="H251" s="215"/>
      <c r="I251" s="215"/>
      <c r="J251" s="148"/>
      <c r="K251" s="149"/>
      <c r="L251" s="208"/>
      <c r="M251" s="207"/>
      <c r="N251" s="209">
        <f>$BK$251</f>
        <v>0</v>
      </c>
      <c r="O251" s="207"/>
      <c r="P251" s="207"/>
      <c r="Q251" s="207"/>
      <c r="R251" s="25"/>
      <c r="T251" s="139"/>
      <c r="U251" s="150" t="s">
        <v>45</v>
      </c>
      <c r="V251" s="24"/>
      <c r="W251" s="24"/>
      <c r="X251" s="24"/>
      <c r="Y251" s="24"/>
      <c r="Z251" s="24"/>
      <c r="AA251" s="65"/>
      <c r="AT251" s="6" t="s">
        <v>562</v>
      </c>
      <c r="AU251" s="6" t="s">
        <v>22</v>
      </c>
      <c r="AY251" s="6" t="s">
        <v>562</v>
      </c>
      <c r="BE251" s="88">
        <f>IF($U$251="základní",$N$251,0)</f>
        <v>0</v>
      </c>
      <c r="BF251" s="88">
        <f>IF($U$251="snížená",$N$251,0)</f>
        <v>0</v>
      </c>
      <c r="BG251" s="88">
        <f>IF($U$251="zákl. přenesená",$N$251,0)</f>
        <v>0</v>
      </c>
      <c r="BH251" s="88">
        <f>IF($U$251="sníž. přenesená",$N$251,0)</f>
        <v>0</v>
      </c>
      <c r="BI251" s="88">
        <f>IF($U$251="nulová",$N$251,0)</f>
        <v>0</v>
      </c>
      <c r="BJ251" s="6" t="s">
        <v>22</v>
      </c>
      <c r="BK251" s="88">
        <f>$L$251*$K$251</f>
        <v>0</v>
      </c>
    </row>
    <row r="252" spans="2:63" s="6" customFormat="1" ht="23.25" customHeight="1">
      <c r="B252" s="23"/>
      <c r="C252" s="146"/>
      <c r="D252" s="146" t="s">
        <v>146</v>
      </c>
      <c r="E252" s="147"/>
      <c r="F252" s="214"/>
      <c r="G252" s="215"/>
      <c r="H252" s="215"/>
      <c r="I252" s="215"/>
      <c r="J252" s="148"/>
      <c r="K252" s="149"/>
      <c r="L252" s="208"/>
      <c r="M252" s="207"/>
      <c r="N252" s="209">
        <f>$BK$252</f>
        <v>0</v>
      </c>
      <c r="O252" s="207"/>
      <c r="P252" s="207"/>
      <c r="Q252" s="207"/>
      <c r="R252" s="25"/>
      <c r="T252" s="139"/>
      <c r="U252" s="150" t="s">
        <v>45</v>
      </c>
      <c r="V252" s="24"/>
      <c r="W252" s="24"/>
      <c r="X252" s="24"/>
      <c r="Y252" s="24"/>
      <c r="Z252" s="24"/>
      <c r="AA252" s="65"/>
      <c r="AT252" s="6" t="s">
        <v>562</v>
      </c>
      <c r="AU252" s="6" t="s">
        <v>22</v>
      </c>
      <c r="AY252" s="6" t="s">
        <v>562</v>
      </c>
      <c r="BE252" s="88">
        <f>IF($U$252="základní",$N$252,0)</f>
        <v>0</v>
      </c>
      <c r="BF252" s="88">
        <f>IF($U$252="snížená",$N$252,0)</f>
        <v>0</v>
      </c>
      <c r="BG252" s="88">
        <f>IF($U$252="zákl. přenesená",$N$252,0)</f>
        <v>0</v>
      </c>
      <c r="BH252" s="88">
        <f>IF($U$252="sníž. přenesená",$N$252,0)</f>
        <v>0</v>
      </c>
      <c r="BI252" s="88">
        <f>IF($U$252="nulová",$N$252,0)</f>
        <v>0</v>
      </c>
      <c r="BJ252" s="6" t="s">
        <v>22</v>
      </c>
      <c r="BK252" s="88">
        <f>$L$252*$K$252</f>
        <v>0</v>
      </c>
    </row>
    <row r="253" spans="2:63" s="6" customFormat="1" ht="23.25" customHeight="1">
      <c r="B253" s="23"/>
      <c r="C253" s="146"/>
      <c r="D253" s="146" t="s">
        <v>146</v>
      </c>
      <c r="E253" s="147"/>
      <c r="F253" s="214"/>
      <c r="G253" s="215"/>
      <c r="H253" s="215"/>
      <c r="I253" s="215"/>
      <c r="J253" s="148"/>
      <c r="K253" s="149"/>
      <c r="L253" s="208"/>
      <c r="M253" s="207"/>
      <c r="N253" s="209">
        <f>$BK$253</f>
        <v>0</v>
      </c>
      <c r="O253" s="207"/>
      <c r="P253" s="207"/>
      <c r="Q253" s="207"/>
      <c r="R253" s="25"/>
      <c r="T253" s="139"/>
      <c r="U253" s="150" t="s">
        <v>45</v>
      </c>
      <c r="V253" s="24"/>
      <c r="W253" s="24"/>
      <c r="X253" s="24"/>
      <c r="Y253" s="24"/>
      <c r="Z253" s="24"/>
      <c r="AA253" s="65"/>
      <c r="AT253" s="6" t="s">
        <v>562</v>
      </c>
      <c r="AU253" s="6" t="s">
        <v>22</v>
      </c>
      <c r="AY253" s="6" t="s">
        <v>562</v>
      </c>
      <c r="BE253" s="88">
        <f>IF($U$253="základní",$N$253,0)</f>
        <v>0</v>
      </c>
      <c r="BF253" s="88">
        <f>IF($U$253="snížená",$N$253,0)</f>
        <v>0</v>
      </c>
      <c r="BG253" s="88">
        <f>IF($U$253="zákl. přenesená",$N$253,0)</f>
        <v>0</v>
      </c>
      <c r="BH253" s="88">
        <f>IF($U$253="sníž. přenesená",$N$253,0)</f>
        <v>0</v>
      </c>
      <c r="BI253" s="88">
        <f>IF($U$253="nulová",$N$253,0)</f>
        <v>0</v>
      </c>
      <c r="BJ253" s="6" t="s">
        <v>22</v>
      </c>
      <c r="BK253" s="88">
        <f>$L$253*$K$253</f>
        <v>0</v>
      </c>
    </row>
    <row r="254" spans="2:63" s="6" customFormat="1" ht="23.25" customHeight="1">
      <c r="B254" s="23"/>
      <c r="C254" s="146"/>
      <c r="D254" s="146" t="s">
        <v>146</v>
      </c>
      <c r="E254" s="147"/>
      <c r="F254" s="214"/>
      <c r="G254" s="215"/>
      <c r="H254" s="215"/>
      <c r="I254" s="215"/>
      <c r="J254" s="148"/>
      <c r="K254" s="149"/>
      <c r="L254" s="208"/>
      <c r="M254" s="207"/>
      <c r="N254" s="209">
        <f>$BK$254</f>
        <v>0</v>
      </c>
      <c r="O254" s="207"/>
      <c r="P254" s="207"/>
      <c r="Q254" s="207"/>
      <c r="R254" s="25"/>
      <c r="T254" s="139"/>
      <c r="U254" s="150" t="s">
        <v>45</v>
      </c>
      <c r="V254" s="43"/>
      <c r="W254" s="43"/>
      <c r="X254" s="43"/>
      <c r="Y254" s="43"/>
      <c r="Z254" s="43"/>
      <c r="AA254" s="45"/>
      <c r="AT254" s="6" t="s">
        <v>562</v>
      </c>
      <c r="AU254" s="6" t="s">
        <v>22</v>
      </c>
      <c r="AY254" s="6" t="s">
        <v>562</v>
      </c>
      <c r="BE254" s="88">
        <f>IF($U$254="základní",$N$254,0)</f>
        <v>0</v>
      </c>
      <c r="BF254" s="88">
        <f>IF($U$254="snížená",$N$254,0)</f>
        <v>0</v>
      </c>
      <c r="BG254" s="88">
        <f>IF($U$254="zákl. přenesená",$N$254,0)</f>
        <v>0</v>
      </c>
      <c r="BH254" s="88">
        <f>IF($U$254="sníž. přenesená",$N$254,0)</f>
        <v>0</v>
      </c>
      <c r="BI254" s="88">
        <f>IF($U$254="nulová",$N$254,0)</f>
        <v>0</v>
      </c>
      <c r="BJ254" s="6" t="s">
        <v>22</v>
      </c>
      <c r="BK254" s="88">
        <f>$L$254*$K$254</f>
        <v>0</v>
      </c>
    </row>
    <row r="255" spans="2:18" s="6" customFormat="1" ht="7.5" customHeight="1">
      <c r="B255" s="46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8"/>
    </row>
    <row r="256" s="2" customFormat="1" ht="14.25" customHeight="1"/>
  </sheetData>
  <sheetProtection password="CC35" sheet="1" objects="1" scenarios="1" formatColumns="0" formatRows="0" sort="0" autoFilter="0"/>
  <mergeCells count="415">
    <mergeCell ref="S2:AC2"/>
    <mergeCell ref="N223:Q223"/>
    <mergeCell ref="N232:Q232"/>
    <mergeCell ref="N242:Q242"/>
    <mergeCell ref="N244:Q244"/>
    <mergeCell ref="N249:Q249"/>
    <mergeCell ref="H1:K1"/>
    <mergeCell ref="N165:Q165"/>
    <mergeCell ref="N166:Q166"/>
    <mergeCell ref="N178:Q178"/>
    <mergeCell ref="N190:Q190"/>
    <mergeCell ref="N206:Q206"/>
    <mergeCell ref="N214:Q214"/>
    <mergeCell ref="F254:I254"/>
    <mergeCell ref="L254:M254"/>
    <mergeCell ref="N254:Q254"/>
    <mergeCell ref="N130:Q130"/>
    <mergeCell ref="N131:Q131"/>
    <mergeCell ref="N132:Q132"/>
    <mergeCell ref="N137:Q137"/>
    <mergeCell ref="N144:Q144"/>
    <mergeCell ref="N156:Q156"/>
    <mergeCell ref="N163:Q163"/>
    <mergeCell ref="F252:I252"/>
    <mergeCell ref="L252:M252"/>
    <mergeCell ref="N252:Q252"/>
    <mergeCell ref="F253:I253"/>
    <mergeCell ref="L253:M253"/>
    <mergeCell ref="N253:Q253"/>
    <mergeCell ref="F250:I250"/>
    <mergeCell ref="L250:M250"/>
    <mergeCell ref="N250:Q250"/>
    <mergeCell ref="F251:I251"/>
    <mergeCell ref="L251:M251"/>
    <mergeCell ref="N251:Q251"/>
    <mergeCell ref="F247:I247"/>
    <mergeCell ref="L247:M247"/>
    <mergeCell ref="N247:Q247"/>
    <mergeCell ref="F248:I248"/>
    <mergeCell ref="L248:M248"/>
    <mergeCell ref="N248:Q248"/>
    <mergeCell ref="F245:I245"/>
    <mergeCell ref="L245:M245"/>
    <mergeCell ref="N245:Q245"/>
    <mergeCell ref="F246:I246"/>
    <mergeCell ref="L246:M246"/>
    <mergeCell ref="N246:Q246"/>
    <mergeCell ref="F241:I241"/>
    <mergeCell ref="L241:M241"/>
    <mergeCell ref="N241:Q241"/>
    <mergeCell ref="F243:I243"/>
    <mergeCell ref="L243:M243"/>
    <mergeCell ref="N243:Q243"/>
    <mergeCell ref="F239:I239"/>
    <mergeCell ref="L239:M239"/>
    <mergeCell ref="N239:Q239"/>
    <mergeCell ref="F240:I240"/>
    <mergeCell ref="L240:M240"/>
    <mergeCell ref="N240:Q240"/>
    <mergeCell ref="F237:I237"/>
    <mergeCell ref="L237:M237"/>
    <mergeCell ref="N237:Q237"/>
    <mergeCell ref="F238:I238"/>
    <mergeCell ref="L238:M238"/>
    <mergeCell ref="N238:Q238"/>
    <mergeCell ref="F235:I235"/>
    <mergeCell ref="L235:M235"/>
    <mergeCell ref="N235:Q235"/>
    <mergeCell ref="F236:I236"/>
    <mergeCell ref="L236:M236"/>
    <mergeCell ref="N236:Q236"/>
    <mergeCell ref="F233:I233"/>
    <mergeCell ref="L233:M233"/>
    <mergeCell ref="N233:Q233"/>
    <mergeCell ref="F234:I234"/>
    <mergeCell ref="L234:M234"/>
    <mergeCell ref="N234:Q234"/>
    <mergeCell ref="F230:I230"/>
    <mergeCell ref="L230:M230"/>
    <mergeCell ref="N230:Q230"/>
    <mergeCell ref="F231:I231"/>
    <mergeCell ref="L231:M231"/>
    <mergeCell ref="N231:Q231"/>
    <mergeCell ref="F228:I228"/>
    <mergeCell ref="L228:M228"/>
    <mergeCell ref="N228:Q228"/>
    <mergeCell ref="F229:I229"/>
    <mergeCell ref="L229:M229"/>
    <mergeCell ref="N229:Q229"/>
    <mergeCell ref="F226:I226"/>
    <mergeCell ref="L226:M226"/>
    <mergeCell ref="N226:Q226"/>
    <mergeCell ref="F227:I227"/>
    <mergeCell ref="L227:M227"/>
    <mergeCell ref="N227:Q227"/>
    <mergeCell ref="F224:I224"/>
    <mergeCell ref="L224:M224"/>
    <mergeCell ref="N224:Q224"/>
    <mergeCell ref="F225:I225"/>
    <mergeCell ref="L225:M225"/>
    <mergeCell ref="N225:Q225"/>
    <mergeCell ref="F221:I221"/>
    <mergeCell ref="L221:M221"/>
    <mergeCell ref="N221:Q221"/>
    <mergeCell ref="F222:I222"/>
    <mergeCell ref="L222:M222"/>
    <mergeCell ref="N222:Q222"/>
    <mergeCell ref="F219:I219"/>
    <mergeCell ref="L219:M219"/>
    <mergeCell ref="N219:Q219"/>
    <mergeCell ref="F220:I220"/>
    <mergeCell ref="L220:M220"/>
    <mergeCell ref="N220:Q220"/>
    <mergeCell ref="F217:I217"/>
    <mergeCell ref="L217:M217"/>
    <mergeCell ref="N217:Q217"/>
    <mergeCell ref="F218:I218"/>
    <mergeCell ref="L218:M218"/>
    <mergeCell ref="N218:Q218"/>
    <mergeCell ref="F215:I215"/>
    <mergeCell ref="L215:M215"/>
    <mergeCell ref="N215:Q215"/>
    <mergeCell ref="F216:I216"/>
    <mergeCell ref="L216:M216"/>
    <mergeCell ref="N216:Q216"/>
    <mergeCell ref="F212:I212"/>
    <mergeCell ref="L212:M212"/>
    <mergeCell ref="N212:Q212"/>
    <mergeCell ref="F213:I213"/>
    <mergeCell ref="L213:M213"/>
    <mergeCell ref="N213:Q213"/>
    <mergeCell ref="F210:I210"/>
    <mergeCell ref="L210:M210"/>
    <mergeCell ref="N210:Q210"/>
    <mergeCell ref="F211:I211"/>
    <mergeCell ref="L211:M211"/>
    <mergeCell ref="N211:Q211"/>
    <mergeCell ref="F208:I208"/>
    <mergeCell ref="L208:M208"/>
    <mergeCell ref="N208:Q208"/>
    <mergeCell ref="F209:I209"/>
    <mergeCell ref="L209:M209"/>
    <mergeCell ref="N209:Q209"/>
    <mergeCell ref="F205:I205"/>
    <mergeCell ref="L205:M205"/>
    <mergeCell ref="N205:Q205"/>
    <mergeCell ref="F207:I207"/>
    <mergeCell ref="L207:M207"/>
    <mergeCell ref="N207:Q207"/>
    <mergeCell ref="F203:I203"/>
    <mergeCell ref="L203:M203"/>
    <mergeCell ref="N203:Q203"/>
    <mergeCell ref="F204:I204"/>
    <mergeCell ref="L204:M204"/>
    <mergeCell ref="N204:Q204"/>
    <mergeCell ref="F201:I201"/>
    <mergeCell ref="L201:M201"/>
    <mergeCell ref="N201:Q201"/>
    <mergeCell ref="F202:I202"/>
    <mergeCell ref="L202:M202"/>
    <mergeCell ref="N202:Q202"/>
    <mergeCell ref="F199:I199"/>
    <mergeCell ref="L199:M199"/>
    <mergeCell ref="N199:Q199"/>
    <mergeCell ref="F200:I200"/>
    <mergeCell ref="L200:M200"/>
    <mergeCell ref="N200:Q200"/>
    <mergeCell ref="F197:I197"/>
    <mergeCell ref="L197:M197"/>
    <mergeCell ref="N197:Q197"/>
    <mergeCell ref="F198:I198"/>
    <mergeCell ref="L198:M198"/>
    <mergeCell ref="N198:Q198"/>
    <mergeCell ref="F195:I195"/>
    <mergeCell ref="L195:M195"/>
    <mergeCell ref="N195:Q195"/>
    <mergeCell ref="F196:I196"/>
    <mergeCell ref="L196:M196"/>
    <mergeCell ref="N196:Q196"/>
    <mergeCell ref="F193:I193"/>
    <mergeCell ref="L193:M193"/>
    <mergeCell ref="N193:Q193"/>
    <mergeCell ref="F194:I194"/>
    <mergeCell ref="L194:M194"/>
    <mergeCell ref="N194:Q194"/>
    <mergeCell ref="F191:I191"/>
    <mergeCell ref="L191:M191"/>
    <mergeCell ref="N191:Q191"/>
    <mergeCell ref="F192:I192"/>
    <mergeCell ref="L192:M192"/>
    <mergeCell ref="N192:Q192"/>
    <mergeCell ref="F188:I188"/>
    <mergeCell ref="L188:M188"/>
    <mergeCell ref="N188:Q188"/>
    <mergeCell ref="F189:I189"/>
    <mergeCell ref="L189:M189"/>
    <mergeCell ref="N189:Q189"/>
    <mergeCell ref="F186:I186"/>
    <mergeCell ref="L186:M186"/>
    <mergeCell ref="N186:Q186"/>
    <mergeCell ref="F187:I187"/>
    <mergeCell ref="L187:M187"/>
    <mergeCell ref="N187:Q187"/>
    <mergeCell ref="F184:I184"/>
    <mergeCell ref="L184:M184"/>
    <mergeCell ref="N184:Q184"/>
    <mergeCell ref="F185:I185"/>
    <mergeCell ref="L185:M185"/>
    <mergeCell ref="N185:Q185"/>
    <mergeCell ref="F182:I182"/>
    <mergeCell ref="L182:M182"/>
    <mergeCell ref="N182:Q182"/>
    <mergeCell ref="F183:I183"/>
    <mergeCell ref="L183:M183"/>
    <mergeCell ref="N183:Q183"/>
    <mergeCell ref="F180:I180"/>
    <mergeCell ref="L180:M180"/>
    <mergeCell ref="N180:Q180"/>
    <mergeCell ref="F181:I181"/>
    <mergeCell ref="L181:M181"/>
    <mergeCell ref="N181:Q181"/>
    <mergeCell ref="F177:I177"/>
    <mergeCell ref="L177:M177"/>
    <mergeCell ref="N177:Q177"/>
    <mergeCell ref="F179:I179"/>
    <mergeCell ref="L179:M179"/>
    <mergeCell ref="N179:Q179"/>
    <mergeCell ref="F175:I175"/>
    <mergeCell ref="L175:M175"/>
    <mergeCell ref="N175:Q175"/>
    <mergeCell ref="F176:I176"/>
    <mergeCell ref="L176:M176"/>
    <mergeCell ref="N176:Q176"/>
    <mergeCell ref="F173:I173"/>
    <mergeCell ref="L173:M173"/>
    <mergeCell ref="N173:Q173"/>
    <mergeCell ref="F174:I174"/>
    <mergeCell ref="L174:M174"/>
    <mergeCell ref="N174:Q174"/>
    <mergeCell ref="F171:I171"/>
    <mergeCell ref="L171:M171"/>
    <mergeCell ref="N171:Q171"/>
    <mergeCell ref="F172:I172"/>
    <mergeCell ref="L172:M172"/>
    <mergeCell ref="N172:Q172"/>
    <mergeCell ref="F169:I169"/>
    <mergeCell ref="L169:M169"/>
    <mergeCell ref="N169:Q169"/>
    <mergeCell ref="F170:I170"/>
    <mergeCell ref="L170:M170"/>
    <mergeCell ref="N170:Q170"/>
    <mergeCell ref="F167:I167"/>
    <mergeCell ref="L167:M167"/>
    <mergeCell ref="N167:Q167"/>
    <mergeCell ref="F168:I168"/>
    <mergeCell ref="L168:M168"/>
    <mergeCell ref="N168:Q168"/>
    <mergeCell ref="F162:I162"/>
    <mergeCell ref="L162:M162"/>
    <mergeCell ref="N162:Q162"/>
    <mergeCell ref="F164:I164"/>
    <mergeCell ref="L164:M164"/>
    <mergeCell ref="N164:Q164"/>
    <mergeCell ref="F160:I160"/>
    <mergeCell ref="L160:M160"/>
    <mergeCell ref="N160:Q160"/>
    <mergeCell ref="F161:I161"/>
    <mergeCell ref="L161:M161"/>
    <mergeCell ref="N161:Q161"/>
    <mergeCell ref="F158:I158"/>
    <mergeCell ref="L158:M158"/>
    <mergeCell ref="N158:Q158"/>
    <mergeCell ref="F159:I159"/>
    <mergeCell ref="L159:M159"/>
    <mergeCell ref="N159:Q159"/>
    <mergeCell ref="F155:I155"/>
    <mergeCell ref="L155:M155"/>
    <mergeCell ref="N155:Q155"/>
    <mergeCell ref="F157:I157"/>
    <mergeCell ref="L157:M157"/>
    <mergeCell ref="N157:Q157"/>
    <mergeCell ref="F153:I153"/>
    <mergeCell ref="L153:M153"/>
    <mergeCell ref="N153:Q153"/>
    <mergeCell ref="F154:I154"/>
    <mergeCell ref="L154:M154"/>
    <mergeCell ref="N154:Q154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45:I145"/>
    <mergeCell ref="L145:M145"/>
    <mergeCell ref="N145:Q145"/>
    <mergeCell ref="F146:I146"/>
    <mergeCell ref="L146:M146"/>
    <mergeCell ref="N146:Q146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5:I135"/>
    <mergeCell ref="L135:M135"/>
    <mergeCell ref="N135:Q135"/>
    <mergeCell ref="F136:I136"/>
    <mergeCell ref="L136:M136"/>
    <mergeCell ref="N136:Q136"/>
    <mergeCell ref="F133:I133"/>
    <mergeCell ref="L133:M133"/>
    <mergeCell ref="N133:Q133"/>
    <mergeCell ref="F134:I134"/>
    <mergeCell ref="L134:M134"/>
    <mergeCell ref="N134:Q134"/>
    <mergeCell ref="M124:P124"/>
    <mergeCell ref="M126:Q126"/>
    <mergeCell ref="M127:Q127"/>
    <mergeCell ref="F129:I129"/>
    <mergeCell ref="L129:M129"/>
    <mergeCell ref="N129:Q129"/>
    <mergeCell ref="D111:H111"/>
    <mergeCell ref="N111:Q111"/>
    <mergeCell ref="N112:Q112"/>
    <mergeCell ref="L114:Q114"/>
    <mergeCell ref="C120:Q120"/>
    <mergeCell ref="F122:P122"/>
    <mergeCell ref="D108:H108"/>
    <mergeCell ref="N108:Q108"/>
    <mergeCell ref="D109:H109"/>
    <mergeCell ref="N109:Q109"/>
    <mergeCell ref="D110:H110"/>
    <mergeCell ref="N110:Q110"/>
    <mergeCell ref="N101:Q101"/>
    <mergeCell ref="N102:Q102"/>
    <mergeCell ref="N103:Q103"/>
    <mergeCell ref="N104:Q104"/>
    <mergeCell ref="N106:Q106"/>
    <mergeCell ref="D107:H107"/>
    <mergeCell ref="N107:Q107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2:Q82"/>
    <mergeCell ref="M83:Q83"/>
    <mergeCell ref="C85:G85"/>
    <mergeCell ref="N85:Q85"/>
    <mergeCell ref="N87:Q87"/>
    <mergeCell ref="N88:Q88"/>
    <mergeCell ref="H35:J35"/>
    <mergeCell ref="M35:P35"/>
    <mergeCell ref="L37:P37"/>
    <mergeCell ref="C76:Q76"/>
    <mergeCell ref="F78:P78"/>
    <mergeCell ref="M80:P80"/>
    <mergeCell ref="H32:J32"/>
    <mergeCell ref="M32:P32"/>
    <mergeCell ref="H33:J33"/>
    <mergeCell ref="M33:P33"/>
    <mergeCell ref="H34:J34"/>
    <mergeCell ref="M34:P34"/>
    <mergeCell ref="O20:P20"/>
    <mergeCell ref="E23:L23"/>
    <mergeCell ref="M26:P26"/>
    <mergeCell ref="M27:P27"/>
    <mergeCell ref="M29:P29"/>
    <mergeCell ref="H31:J31"/>
    <mergeCell ref="M31:P31"/>
    <mergeCell ref="O13:P13"/>
    <mergeCell ref="E14:L14"/>
    <mergeCell ref="O14:P14"/>
    <mergeCell ref="O16:P16"/>
    <mergeCell ref="O17:P17"/>
    <mergeCell ref="O19:P19"/>
    <mergeCell ref="C2:Q2"/>
    <mergeCell ref="C4:Q4"/>
    <mergeCell ref="F6:P6"/>
    <mergeCell ref="O8:P8"/>
    <mergeCell ref="O10:P10"/>
    <mergeCell ref="O11:P11"/>
  </mergeCells>
  <dataValidations count="2">
    <dataValidation type="list" allowBlank="1" showInputMessage="1" showErrorMessage="1" error="Povoleny jsou hodnoty K a M." sqref="D250:D255">
      <formula1>"K,M"</formula1>
    </dataValidation>
    <dataValidation type="list" allowBlank="1" showInputMessage="1" showErrorMessage="1" error="Povoleny jsou hodnoty základní, snížená, zákl. přenesená, sníž. přenesená, nulová." sqref="U250:U255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5" tooltip="Rekapitulace rozpočtu" display="2) Rekapitulace rozpočtu"/>
    <hyperlink ref="L1" location="C129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Pavel Hruška</cp:lastModifiedBy>
  <dcterms:modified xsi:type="dcterms:W3CDTF">2016-04-27T12:55:24Z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