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<sst xmlns="http://schemas.openxmlformats.org/spreadsheetml/2006/main" count="557" uniqueCount="263">
  <si>
    <t>Stavební rozpočet</t>
  </si>
  <si>
    <t>Investor:</t>
  </si>
  <si>
    <t>Stavba:</t>
  </si>
  <si>
    <t>Místo stavby: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</si>
  <si>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</si>
  <si>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</si>
  <si>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</si>
  <si>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</si>
  <si>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</si>
  <si>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</si>
  <si>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</si>
  <si>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</si>
  <si>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</si>
  <si>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</si>
  <si>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</si>
  <si>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</si>
  <si>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</si>
  <si>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</si>
  <si>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</si>
  <si>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</si>
  <si>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</si>
  <si>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</si>
  <si>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</si>
  <si>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</si>
  <si>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</si>
  <si>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</si>
  <si>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</si>
  <si>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</si>
  <si>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</si>
  <si>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</si>
  <si>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</si>
  <si>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</si>
  <si>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</si>
  <si>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</si>
  <si>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</si>
  <si>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</si>
  <si>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</si>
  <si>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</si>
  <si>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</si>
  <si>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</si>
  <si>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</si>
  <si>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</si>
  <si>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</si>
  <si>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</si>
  <si>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</si>
  <si>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</si>
  <si>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</si>
  <si>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</si>
  <si>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</si>
  <si>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</si>
  <si>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</si>
  <si>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</si>
  <si>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</si>
  <si>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Objekt</t>
  </si>
  <si>
    <t>Kód</t>
  </si>
  <si>
    <t>0</t>
  </si>
  <si>
    <t>001D</t>
  </si>
  <si>
    <t>00199</t>
  </si>
  <si>
    <t>97</t>
  </si>
  <si>
    <t>974031121R00</t>
  </si>
  <si>
    <t>RTS komentář:</t>
  </si>
  <si>
    <t>974031123R00</t>
  </si>
  <si>
    <t>973011161R00</t>
  </si>
  <si>
    <t>M21</t>
  </si>
  <si>
    <t>210010301R00</t>
  </si>
  <si>
    <t>210010321R00</t>
  </si>
  <si>
    <t>210100001R00</t>
  </si>
  <si>
    <t>210100004R00</t>
  </si>
  <si>
    <t>210110001R00</t>
  </si>
  <si>
    <t>210111011R00</t>
  </si>
  <si>
    <t>210111012R00</t>
  </si>
  <si>
    <t>210120453R00</t>
  </si>
  <si>
    <t>210120402R00</t>
  </si>
  <si>
    <t>210112010R00</t>
  </si>
  <si>
    <t>210120803R00</t>
  </si>
  <si>
    <t>210190002R00</t>
  </si>
  <si>
    <t>210190012R00</t>
  </si>
  <si>
    <t>210201060R00</t>
  </si>
  <si>
    <t>210201097R00</t>
  </si>
  <si>
    <t>210800101R00</t>
  </si>
  <si>
    <t>210800105R00</t>
  </si>
  <si>
    <t>210800106R00</t>
  </si>
  <si>
    <t>S</t>
  </si>
  <si>
    <t>979082212R00</t>
  </si>
  <si>
    <t>FW31US1</t>
  </si>
  <si>
    <t>0000ps</t>
  </si>
  <si>
    <t>HAB306</t>
  </si>
  <si>
    <t>NBN325T</t>
  </si>
  <si>
    <t>NBN116T</t>
  </si>
  <si>
    <t>NBN110T</t>
  </si>
  <si>
    <t>ADA916D</t>
  </si>
  <si>
    <t>000-or</t>
  </si>
  <si>
    <t>005 BRKL236</t>
  </si>
  <si>
    <t>005-SPMC226</t>
  </si>
  <si>
    <t>000 019</t>
  </si>
  <si>
    <t>34111000</t>
  </si>
  <si>
    <t>34111032</t>
  </si>
  <si>
    <t>34111038</t>
  </si>
  <si>
    <t>34571511</t>
  </si>
  <si>
    <t>34571519</t>
  </si>
  <si>
    <t>34561405</t>
  </si>
  <si>
    <t>00411</t>
  </si>
  <si>
    <t>00417</t>
  </si>
  <si>
    <t>00428</t>
  </si>
  <si>
    <t>00421</t>
  </si>
  <si>
    <t>REKONSTRUKCE SOCIÁLNÍHO ZAŘÍZENÍ A TECHNICKÉ MÍSTNOSTI V AREÁLU TECHNICKÝCH SLUŽEB VE VARNSDORFU</t>
  </si>
  <si>
    <t>El. instalace v soc. zařízení a tech. místnosti</t>
  </si>
  <si>
    <t>st.p.č. 3439/1 k.ú. Varnsdorf</t>
  </si>
  <si>
    <t>Zkrácený popis / Varianta</t>
  </si>
  <si>
    <t>Rozměry</t>
  </si>
  <si>
    <t>Všeobecné konstrukce a práce</t>
  </si>
  <si>
    <t>Demnotáž stávající el. instalace</t>
  </si>
  <si>
    <t>Zednické výpomoci</t>
  </si>
  <si>
    <t>zazdění rozvodnice, záhozy rýh a oprava omítek</t>
  </si>
  <si>
    <t>Prorážení otvorů a ostatní bourací práce</t>
  </si>
  <si>
    <t>Vysekání rýh ve zdi cihelné 3 x 3 cm</t>
  </si>
  <si>
    <t>Položka platí pro zdivo na jakoukoliv maltu vápennou nebo vápenocementovou, V položce není kalkulována manipulace se sutí, která se oceňuje samostatně položkami souboru 979.</t>
  </si>
  <si>
    <t>Vysekání rýh ve zdi cihelné 3 x 10 cm</t>
  </si>
  <si>
    <t>Vysekání kapes lehký beton  10 x 10 x 5 cm</t>
  </si>
  <si>
    <t>Položka platí pro kapsy ve stěnách a stropech. V položce není kalkulována manipulace se sutí, která se oceňuje samostatně položkami souboru 979.</t>
  </si>
  <si>
    <t>Elektromontáže</t>
  </si>
  <si>
    <t>Krabice přístrojová KP, bez zapojení, kruhová</t>
  </si>
  <si>
    <t>Montáž do připraveného lůžka. Zhotovení otvorů pro trubky, nebo vodiče. Bez zapojení.</t>
  </si>
  <si>
    <t>Krabice univerzální KU a odbočná KO se zapoj.,kruh</t>
  </si>
  <si>
    <t>Kruhová.</t>
  </si>
  <si>
    <t>Ukončení vodičů v rozvaděči + zapojení do 2,5 mm2</t>
  </si>
  <si>
    <t>Ukončení vodičů v rozvaděči + zapojení do 25 mm2</t>
  </si>
  <si>
    <t>Spínač nástěnný jednopól.- řaz. 1, obyč.prostředí</t>
  </si>
  <si>
    <t>Zásuvka domovní zapuštěná - provedení 2P+PE</t>
  </si>
  <si>
    <t>Zásuvka domovní zapuštěná - 2P+PE, průběž.zapojení</t>
  </si>
  <si>
    <t>Jistič vzduchový 3pólový do 25 A ve skříni</t>
  </si>
  <si>
    <t>Jistič vzduch.1pólový do 25 A IJV-IJM-P1 s krytem</t>
  </si>
  <si>
    <t>Odizolování vodičů, vyformování a zapojení. Osazení na lištu.</t>
  </si>
  <si>
    <t>Montáž spínačů válc.ve skříni, S/V 100A 01-06</t>
  </si>
  <si>
    <t>Chránič proudový dvoupólový do 40 A</t>
  </si>
  <si>
    <t>Odizolování vodičů, vyformování a zapojení. Osazení chrániče na lištu.</t>
  </si>
  <si>
    <t>Montáž celoplechových rozvodnic do váhy 50 kg</t>
  </si>
  <si>
    <t>Osazení plastových rozvodnic SP, SD do výklenku</t>
  </si>
  <si>
    <t>Usazení, vyvážení, upevnění.</t>
  </si>
  <si>
    <t>Svítidlo zářivkové 2372302  65 W vestavné</t>
  </si>
  <si>
    <t>Svítidlo zářivkové str. 5313101 2x36 W</t>
  </si>
  <si>
    <t>Kabel CYKY 750 V 2x1,5 mm2 uložený pod omítkou</t>
  </si>
  <si>
    <t>Kabel CYKY 750 V 3x1,5 mm2 uložený pod omítkou</t>
  </si>
  <si>
    <t>Kabel CYKY 750 V 3x2,5 mm2 uložený pod omítkou</t>
  </si>
  <si>
    <t>Přesuny sutí</t>
  </si>
  <si>
    <t>Vodorovná doprava suti po suchu do 50 m</t>
  </si>
  <si>
    <t>Ostatní materiál</t>
  </si>
  <si>
    <t>Rozv. pod omítku  IP30, tř. ochr.II 550x300x110 mm, 36 mod.</t>
  </si>
  <si>
    <t>Prohlášení o shodě dle ČSN EN 61439-1 na rozvaděč nn</t>
  </si>
  <si>
    <t>Otočný vypínač 3P In=63 A; Ui=800 V; AC 23</t>
  </si>
  <si>
    <t>Jistič 3 pól. 25A, char.B, 10 kA</t>
  </si>
  <si>
    <t>Jistič 1 pól. 16A, char.B, 10 kA</t>
  </si>
  <si>
    <t>Jistič 1 pól. 10A, char.B, 10 kA</t>
  </si>
  <si>
    <t>Proud.chr. s nadpr.ochr. char. B; 2 pól; 6 kA; 0,03 A; In=16 A, A</t>
  </si>
  <si>
    <t>Osoušeč rukou 1800W, připojení na pevno</t>
  </si>
  <si>
    <t>Svítidlo BRKL 2x36W, TC-F, kruhové, kryt opál PMMA, el. předřadník, prům. 480mm,IP40</t>
  </si>
  <si>
    <t>dle výpočtu um. osvětlení</t>
  </si>
  <si>
    <t>Vestavné svítidlo, 2x26W,EP,bílý AL rám.,výřez 210mm,IP20</t>
  </si>
  <si>
    <t>Malý axiální ventilátor 100, 13W</t>
  </si>
  <si>
    <t>Kabel silový s Cu jádrem 750 V CYKY 2 x 1,5 mm2</t>
  </si>
  <si>
    <t>CYKY Instalační kabely  Použití: pro pevné uložení ve vnitřních a venkovních prostorách, v zemi, v betonu. Kabely jsou odolné proti UV záření a proti šíření plamene.  Konstrukce: 1. Měděné plné holé jádro 2. PVC izolace 3. Výplňový obal 4. PVC plášť</t>
  </si>
  <si>
    <t>Kabel silový s Cu jádrem 750 V CYKY 3 C x 1,5 mm2</t>
  </si>
  <si>
    <t>Kabel silový s Cu jádrem 750 V CYKY 3 C x 2,5 mm2</t>
  </si>
  <si>
    <t>Krabice přístrojová kruhová KP 68/2 d 74x30 mm</t>
  </si>
  <si>
    <t>Elektroinstalační krabice - pod omítku  Přístrojová krabice Lze dolpnit víčkem V 68 vstupní otvory 6 x pr.20  zkouška žhavou smyčkou 850°C</t>
  </si>
  <si>
    <t>Krabice univerzální z PH  KU 68-1902</t>
  </si>
  <si>
    <t>Elektroinstalační krabice - pod omítku  Odbočná krabice Komplet s víčkem KO 68   pr. 73 x 42 vstupní otvory 6 x pr. 20                        1 x pr.7x20</t>
  </si>
  <si>
    <t>Svorka WAGO 273-102 4x2,5</t>
  </si>
  <si>
    <t>Spojovací krabicové svorky WAGO řady 273 se zásuvným svorkovým spojem pro plné vodiče.  Pro rychlou a bezpečnou instalaci.</t>
  </si>
  <si>
    <t>Kryt spínače jednoduchý</t>
  </si>
  <si>
    <t>Přístoj spínače jednopólového</t>
  </si>
  <si>
    <t>Rámeček jednonásobný</t>
  </si>
  <si>
    <t>Zásuvka dvojnásobná s ochrannými kolíky, 230V/16A, zapuštěná, clonky</t>
  </si>
  <si>
    <t>Doba výstavby:</t>
  </si>
  <si>
    <t>Začátek výstavby:</t>
  </si>
  <si>
    <t>Konec výstavby:</t>
  </si>
  <si>
    <t>Zpracováno dne:</t>
  </si>
  <si>
    <t>M.j.</t>
  </si>
  <si>
    <t>obj.</t>
  </si>
  <si>
    <t>m</t>
  </si>
  <si>
    <t>kus</t>
  </si>
  <si>
    <t>t</t>
  </si>
  <si>
    <t>ks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</si>
  <si>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</si>
  <si>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</si>
  <si>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</si>
  <si>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</si>
  <si>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</si>
  <si>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</si>
  <si>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</si>
  <si>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</si>
  <si>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</si>
  <si>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</si>
  <si>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</si>
  <si>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Johana Langerová</t>
  </si>
  <si>
    <t>Celkem</t>
  </si>
  <si>
    <t>Hmotnost (t)</t>
  </si>
  <si>
    <t>Cenová</t>
  </si>
  <si>
    <t>soustava</t>
  </si>
  <si>
    <t>RTS II / 2015</t>
  </si>
  <si>
    <t>Přesuny</t>
  </si>
  <si>
    <t>Typ skupiny</t>
  </si>
  <si>
    <t>HS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</si>
  <si>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</si>
  <si>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</si>
  <si>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</si>
  <si>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</si>
  <si>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</si>
  <si>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</si>
  <si>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</si>
  <si>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</si>
  <si>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</si>
  <si>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</si>
  <si>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97_</t>
  </si>
  <si>
    <t>M21_</t>
  </si>
  <si>
    <t>S_</t>
  </si>
  <si>
    <t>Z99999_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</si>
  <si>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</si>
  <si>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</si>
  <si>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</si>
  <si>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</si>
  <si>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</si>
  <si>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</si>
  <si>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</si>
  <si>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</si>
  <si>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</si>
  <si>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</si>
  <si>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</si>
  <si>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</si>
  <si>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</si>
  <si>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</si>
  <si>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</si>
  <si>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</si>
  <si>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</si>
  <si>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</si>
  <si>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</si>
  <si>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Revize</t>
  </si>
  <si>
    <t>Rezerva</t>
  </si>
  <si>
    <t>Doprava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</si>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</sst>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0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/>
      <protection/>
    </xf>
    <xf numFmtId="49" fontId="13" fillId="3" borderId="28" xfId="0" applyNumberFormat="1" applyFont="1" applyFill="1" applyBorder="1" applyAlignment="1" applyProtection="1">
      <alignment horizontal="center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49" fontId="14" fillId="3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31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3" borderId="27" xfId="0" applyNumberFormat="1" applyFont="1" applyFill="1" applyBorder="1" applyAlignment="1" applyProtection="1">
      <alignment horizontal="left" vertical="center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4" fontId="15" fillId="0" borderId="28" xfId="0" applyNumberFormat="1" applyFont="1" applyFill="1" applyBorder="1" applyAlignment="1" applyProtection="1">
      <alignment horizontal="right" vertical="center"/>
      <protection/>
    </xf>
    <xf numFmtId="49" fontId="15" fillId="0" borderId="28" xfId="0" applyNumberFormat="1" applyFont="1" applyFill="1" applyBorder="1" applyAlignment="1" applyProtection="1">
      <alignment horizontal="right" vertical="center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3" borderId="35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1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80.57421875" customWidth="1"/>
    <col min="5" max="5" width="4.281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7" width="12.140625" hidden="1" customWidth="1"/>
  </cols>
  <sheetData>
    <row r="1" spans="1:13" ht="72.75" customHeight="1">
      <c r="A1" s="1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7" t="s">
        <v>105</v>
      </c>
      <c r="E2" s="33" t="s">
        <v>173</v>
      </c>
      <c r="F2" s="18"/>
      <c r="G2" s="33"/>
      <c r="H2" s="18"/>
      <c r="I2" s="49" t="s">
        <v>189</v>
      </c>
      <c r="J2" s="49"/>
      <c r="K2" s="18"/>
      <c r="L2" s="18"/>
      <c r="M2" s="57"/>
      <c r="N2" s="65"/>
    </row>
    <row r="3" spans="1:14" ht="12.75">
      <c r="A3" s="4"/>
      <c r="B3" s="19"/>
      <c r="C3" s="19"/>
      <c r="D3" s="28"/>
      <c r="E3" s="19"/>
      <c r="F3" s="19"/>
      <c r="G3" s="19"/>
      <c r="H3" s="19"/>
      <c r="I3" s="19"/>
      <c r="J3" s="19"/>
      <c r="K3" s="19"/>
      <c r="L3" s="19"/>
      <c r="M3" s="58"/>
      <c r="N3" s="65"/>
    </row>
    <row r="4" spans="1:14" ht="12.75">
      <c r="A4" s="5" t="s">
        <v>2</v>
      </c>
      <c r="B4" s="19"/>
      <c r="C4" s="19"/>
      <c r="D4" s="16" t="s">
        <v>106</v>
      </c>
      <c r="E4" s="34" t="s">
        <v>174</v>
      </c>
      <c r="F4" s="19"/>
      <c r="G4" s="34" t="s">
        <v>6</v>
      </c>
      <c r="H4" s="19"/>
      <c r="I4" s="16" t="s">
        <v>190</v>
      </c>
      <c r="J4" s="16"/>
      <c r="K4" s="19"/>
      <c r="L4" s="19"/>
      <c r="M4" s="58"/>
      <c r="N4" s="65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8"/>
      <c r="N5" s="65"/>
    </row>
    <row r="6" spans="1:14" ht="12.75">
      <c r="A6" s="5" t="s">
        <v>3</v>
      </c>
      <c r="B6" s="19"/>
      <c r="C6" s="19"/>
      <c r="D6" s="16" t="s">
        <v>107</v>
      </c>
      <c r="E6" s="34" t="s">
        <v>175</v>
      </c>
      <c r="F6" s="19"/>
      <c r="G6" s="19"/>
      <c r="H6" s="19"/>
      <c r="I6" s="16" t="s">
        <v>191</v>
      </c>
      <c r="J6" s="16"/>
      <c r="K6" s="19"/>
      <c r="L6" s="19"/>
      <c r="M6" s="58"/>
      <c r="N6" s="65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8"/>
      <c r="N7" s="65"/>
    </row>
    <row r="8" spans="1:14" ht="12.75">
      <c r="A8" s="5" t="s">
        <v>4</v>
      </c>
      <c r="B8" s="19"/>
      <c r="C8" s="19"/>
      <c r="D8" s="16"/>
      <c r="E8" s="34" t="s">
        <v>176</v>
      </c>
      <c r="F8" s="19"/>
      <c r="G8" s="43">
        <v>42486</v>
      </c>
      <c r="H8" s="19"/>
      <c r="I8" s="16" t="s">
        <v>192</v>
      </c>
      <c r="J8" s="16" t="s">
        <v>194</v>
      </c>
      <c r="K8" s="19"/>
      <c r="L8" s="19"/>
      <c r="M8" s="58"/>
      <c r="N8" s="65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9"/>
      <c r="N9" s="65"/>
    </row>
    <row r="10" spans="1:14" ht="12.75">
      <c r="A10" s="7" t="s">
        <v>5</v>
      </c>
      <c r="B10" s="21" t="s">
        <v>53</v>
      </c>
      <c r="C10" s="21" t="s">
        <v>54</v>
      </c>
      <c r="D10" s="21" t="s">
        <v>108</v>
      </c>
      <c r="E10" s="21" t="s">
        <v>177</v>
      </c>
      <c r="F10" s="39" t="s">
        <v>183</v>
      </c>
      <c r="G10" s="44" t="s">
        <v>184</v>
      </c>
      <c r="H10" s="46" t="s">
        <v>186</v>
      </c>
      <c r="I10" s="50"/>
      <c r="J10" s="53"/>
      <c r="K10" s="46" t="s">
        <v>196</v>
      </c>
      <c r="L10" s="53"/>
      <c r="M10" s="60" t="s">
        <v>197</v>
      </c>
      <c r="N10" s="66"/>
    </row>
    <row r="11" spans="1:24" ht="12.75">
      <c r="A11" s="8" t="s">
        <v>6</v>
      </c>
      <c r="B11" s="22" t="s">
        <v>6</v>
      </c>
      <c r="C11" s="22" t="s">
        <v>6</v>
      </c>
      <c r="D11" s="29" t="s">
        <v>109</v>
      </c>
      <c r="E11" s="22" t="s">
        <v>6</v>
      </c>
      <c r="F11" s="22" t="s">
        <v>6</v>
      </c>
      <c r="G11" s="45" t="s">
        <v>185</v>
      </c>
      <c r="H11" s="47" t="s">
        <v>187</v>
      </c>
      <c r="I11" s="51" t="s">
        <v>193</v>
      </c>
      <c r="J11" s="54" t="s">
        <v>195</v>
      </c>
      <c r="K11" s="47" t="s">
        <v>184</v>
      </c>
      <c r="L11" s="54" t="s">
        <v>195</v>
      </c>
      <c r="M11" s="61" t="s">
        <v>198</v>
      </c>
      <c r="N11" s="66"/>
      <c r="P11" s="56" t="s">
        <v>200</v>
      </c>
      <c r="Q11" s="56" t="s">
        <v>201</v>
      </c>
      <c r="R11" s="56" t="s">
        <v>205</v>
      </c>
      <c r="S11" s="56" t="s">
        <v>206</v>
      </c>
      <c r="T11" s="56" t="s">
        <v>207</v>
      </c>
      <c r="U11" s="56" t="s">
        <v>208</v>
      </c>
      <c r="V11" s="56" t="s">
        <v>209</v>
      </c>
      <c r="W11" s="56" t="s">
        <v>210</v>
      </c>
      <c r="X11" s="56" t="s">
        <v>211</v>
      </c>
    </row>
    <row r="12" spans="1:37" ht="12.75">
      <c r="A12" s="9"/>
      <c r="B12" s="23"/>
      <c r="C12" s="23" t="s">
        <v>55</v>
      </c>
      <c r="D12" s="23" t="s">
        <v>110</v>
      </c>
      <c r="E12" s="35"/>
      <c r="F12" s="35"/>
      <c r="G12" s="35"/>
      <c r="H12" s="69">
        <f>SUM(H13:H14)</f>
        <v>0</v>
      </c>
      <c r="I12" s="69">
        <f>SUM(I13:I14)</f>
        <v>0</v>
      </c>
      <c r="J12" s="69">
        <f>H12+I12</f>
        <v>0</v>
      </c>
      <c r="K12" s="55"/>
      <c r="L12" s="69">
        <f>SUM(L13:L14)</f>
        <v>0</v>
      </c>
      <c r="M12" s="55"/>
      <c r="P12" s="70">
        <f>IF(Q12="PR",J12,SUM(O13:O14))</f>
        <v>0</v>
      </c>
      <c r="Q12" s="56" t="s">
        <v>202</v>
      </c>
      <c r="R12" s="70">
        <f>IF(Q12="HS",H12,0)</f>
        <v>0</v>
      </c>
      <c r="S12" s="70">
        <f>IF(Q12="HS",I12-P12,0)</f>
        <v>0</v>
      </c>
      <c r="T12" s="70">
        <f>IF(Q12="PS",H12,0)</f>
        <v>0</v>
      </c>
      <c r="U12" s="70">
        <f>IF(Q12="PS",I12-P12,0)</f>
        <v>0</v>
      </c>
      <c r="V12" s="70">
        <f>IF(Q12="MP",H12,0)</f>
        <v>0</v>
      </c>
      <c r="W12" s="70">
        <f>IF(Q12="MP",I12-P12,0)</f>
        <v>0</v>
      </c>
      <c r="X12" s="70">
        <f>IF(Q12="OM",H12,0)</f>
        <v>0</v>
      </c>
      <c r="Y12" s="56"/>
      <c r="AI12" s="70">
        <f>SUM(Z13:Z14)</f>
        <v>0</v>
      </c>
      <c r="AJ12" s="70">
        <f>SUM(AA13:AA14)</f>
        <v>0</v>
      </c>
      <c r="AK12" s="70">
        <f>SUM(AB13:AB14)</f>
        <v>0</v>
      </c>
    </row>
    <row r="13" spans="1:43" ht="12.75">
      <c r="A13" s="10" t="s">
        <v>7</v>
      </c>
      <c r="B13" s="10"/>
      <c r="C13" s="10" t="s">
        <v>56</v>
      </c>
      <c r="D13" s="10" t="s">
        <v>111</v>
      </c>
      <c r="E13" s="10" t="s">
        <v>178</v>
      </c>
      <c r="F13" s="40">
        <v>1</v>
      </c>
      <c r="G13" s="40">
        <v>0</v>
      </c>
      <c r="H13" s="40">
        <f>F13*AE13</f>
        <v>0</v>
      </c>
      <c r="I13" s="40">
        <f>J13-H13</f>
        <v>0</v>
      </c>
      <c r="J13" s="40">
        <f>F13*G13</f>
        <v>0</v>
      </c>
      <c r="K13" s="40">
        <v>0</v>
      </c>
      <c r="L13" s="40">
        <f>F13*K13</f>
        <v>0</v>
      </c>
      <c r="M13" s="62"/>
      <c r="N13" s="62" t="s">
        <v>7</v>
      </c>
      <c r="O13" s="40">
        <f>IF(N13="5",I13,0)</f>
        <v>0</v>
      </c>
      <c r="Z13" s="40">
        <f>IF(AD13=0,J13,0)</f>
        <v>0</v>
      </c>
      <c r="AA13" s="40">
        <f>IF(AD13=15,J13,0)</f>
        <v>0</v>
      </c>
      <c r="AB13" s="40">
        <f>IF(AD13=21,J13,0)</f>
        <v>0</v>
      </c>
      <c r="AD13" s="67">
        <v>21</v>
      </c>
      <c r="AE13" s="67">
        <f>G13*0</f>
        <v>0</v>
      </c>
      <c r="AF13" s="67">
        <f>G13*(1-0)</f>
        <v>0</v>
      </c>
      <c r="AM13" s="67">
        <f>F13*AE13</f>
        <v>0</v>
      </c>
      <c r="AN13" s="67">
        <f>F13*AF13</f>
        <v>0</v>
      </c>
      <c r="AO13" s="68" t="s">
        <v>212</v>
      </c>
      <c r="AP13" s="68" t="s">
        <v>212</v>
      </c>
      <c r="AQ13" s="56" t="s">
        <v>219</v>
      </c>
    </row>
    <row r="14" spans="1:43" ht="12.75">
      <c r="A14" s="10" t="s">
        <v>8</v>
      </c>
      <c r="B14" s="10"/>
      <c r="C14" s="10" t="s">
        <v>57</v>
      </c>
      <c r="D14" s="10" t="s">
        <v>112</v>
      </c>
      <c r="E14" s="10" t="s">
        <v>178</v>
      </c>
      <c r="F14" s="40">
        <v>1</v>
      </c>
      <c r="G14" s="40">
        <v>0</v>
      </c>
      <c r="H14" s="40">
        <f>F14*AE14</f>
        <v>0</v>
      </c>
      <c r="I14" s="40">
        <f>J14-H14</f>
        <v>0</v>
      </c>
      <c r="J14" s="40">
        <f>F14*G14</f>
        <v>0</v>
      </c>
      <c r="K14" s="40">
        <v>0</v>
      </c>
      <c r="L14" s="40">
        <f>F14*K14</f>
        <v>0</v>
      </c>
      <c r="M14" s="62"/>
      <c r="N14" s="62" t="s">
        <v>7</v>
      </c>
      <c r="O14" s="40">
        <f>IF(N14="5",I14,0)</f>
        <v>0</v>
      </c>
      <c r="Z14" s="40">
        <f>IF(AD14=0,J14,0)</f>
        <v>0</v>
      </c>
      <c r="AA14" s="40">
        <f>IF(AD14=15,J14,0)</f>
        <v>0</v>
      </c>
      <c r="AB14" s="40">
        <f>IF(AD14=21,J14,0)</f>
        <v>0</v>
      </c>
      <c r="AD14" s="67">
        <v>21</v>
      </c>
      <c r="AE14" s="67">
        <f>G14*0.534710339770227</f>
        <v>0</v>
      </c>
      <c r="AF14" s="67">
        <f>G14*(1-0.534710339770227)</f>
        <v>0</v>
      </c>
      <c r="AM14" s="67">
        <f>F14*AE14</f>
        <v>0</v>
      </c>
      <c r="AN14" s="67">
        <f>F14*AF14</f>
        <v>0</v>
      </c>
      <c r="AO14" s="68" t="s">
        <v>212</v>
      </c>
      <c r="AP14" s="68" t="s">
        <v>212</v>
      </c>
      <c r="AQ14" s="56" t="s">
        <v>219</v>
      </c>
    </row>
    <row r="15" ht="12.75">
      <c r="D15" s="30" t="s">
        <v>113</v>
      </c>
    </row>
    <row r="16" spans="1:37" ht="12.75">
      <c r="A16" s="11"/>
      <c r="B16" s="24"/>
      <c r="C16" s="24" t="s">
        <v>58</v>
      </c>
      <c r="D16" s="24" t="s">
        <v>114</v>
      </c>
      <c r="E16" s="36"/>
      <c r="F16" s="36"/>
      <c r="G16" s="36"/>
      <c r="H16" s="70">
        <f>SUM(H17:H21)</f>
        <v>0</v>
      </c>
      <c r="I16" s="70">
        <f>SUM(I17:I21)</f>
        <v>0</v>
      </c>
      <c r="J16" s="70">
        <f>H16+I16</f>
        <v>0</v>
      </c>
      <c r="K16" s="56"/>
      <c r="L16" s="70">
        <f>SUM(L17:L21)</f>
        <v>0.2793</v>
      </c>
      <c r="M16" s="56"/>
      <c r="P16" s="70">
        <f>IF(Q16="PR",J16,SUM(O17:O21))</f>
        <v>0</v>
      </c>
      <c r="Q16" s="56" t="s">
        <v>202</v>
      </c>
      <c r="R16" s="70">
        <f>IF(Q16="HS",H16,0)</f>
        <v>0</v>
      </c>
      <c r="S16" s="70">
        <f>IF(Q16="HS",I16-P16,0)</f>
        <v>0</v>
      </c>
      <c r="T16" s="70">
        <f>IF(Q16="PS",H16,0)</f>
        <v>0</v>
      </c>
      <c r="U16" s="70">
        <f>IF(Q16="PS",I16-P16,0)</f>
        <v>0</v>
      </c>
      <c r="V16" s="70">
        <f>IF(Q16="MP",H16,0)</f>
        <v>0</v>
      </c>
      <c r="W16" s="70">
        <f>IF(Q16="MP",I16-P16,0)</f>
        <v>0</v>
      </c>
      <c r="X16" s="70">
        <f>IF(Q16="OM",H16,0)</f>
        <v>0</v>
      </c>
      <c r="Y16" s="56"/>
      <c r="AI16" s="70">
        <f>SUM(Z17:Z21)</f>
        <v>0</v>
      </c>
      <c r="AJ16" s="70">
        <f>SUM(AA17:AA21)</f>
        <v>0</v>
      </c>
      <c r="AK16" s="70">
        <f>SUM(AB17:AB21)</f>
        <v>0</v>
      </c>
    </row>
    <row r="17" spans="1:43" ht="12.75">
      <c r="A17" s="10" t="s">
        <v>9</v>
      </c>
      <c r="B17" s="10"/>
      <c r="C17" s="10" t="s">
        <v>59</v>
      </c>
      <c r="D17" s="10" t="s">
        <v>115</v>
      </c>
      <c r="E17" s="10" t="s">
        <v>179</v>
      </c>
      <c r="F17" s="40">
        <v>40</v>
      </c>
      <c r="G17" s="40">
        <v>0</v>
      </c>
      <c r="H17" s="40">
        <f>F17*AE17</f>
        <v>0</v>
      </c>
      <c r="I17" s="40">
        <f>J17-H17</f>
        <v>0</v>
      </c>
      <c r="J17" s="40">
        <f>F17*G17</f>
        <v>0</v>
      </c>
      <c r="K17" s="40">
        <v>0.00249</v>
      </c>
      <c r="L17" s="40">
        <f>F17*K17</f>
        <v>0.0996</v>
      </c>
      <c r="M17" s="62" t="s">
        <v>199</v>
      </c>
      <c r="N17" s="62" t="s">
        <v>7</v>
      </c>
      <c r="O17" s="40">
        <f>IF(N17="5",I17,0)</f>
        <v>0</v>
      </c>
      <c r="Z17" s="40">
        <f>IF(AD17=0,J17,0)</f>
        <v>0</v>
      </c>
      <c r="AA17" s="40">
        <f>IF(AD17=15,J17,0)</f>
        <v>0</v>
      </c>
      <c r="AB17" s="40">
        <f>IF(AD17=21,J17,0)</f>
        <v>0</v>
      </c>
      <c r="AD17" s="67">
        <v>21</v>
      </c>
      <c r="AE17" s="67">
        <f>G17*0.220338983050847</f>
        <v>0</v>
      </c>
      <c r="AF17" s="67">
        <f>G17*(1-0.220338983050847)</f>
        <v>0</v>
      </c>
      <c r="AM17" s="67">
        <f>F17*AE17</f>
        <v>0</v>
      </c>
      <c r="AN17" s="67">
        <f>F17*AF17</f>
        <v>0</v>
      </c>
      <c r="AO17" s="68" t="s">
        <v>213</v>
      </c>
      <c r="AP17" s="68" t="s">
        <v>217</v>
      </c>
      <c r="AQ17" s="56" t="s">
        <v>219</v>
      </c>
    </row>
    <row r="18" spans="3:13" ht="12.75">
      <c r="C18" s="25" t="s">
        <v>60</v>
      </c>
      <c r="D18" s="31" t="s">
        <v>116</v>
      </c>
      <c r="E18" s="37"/>
      <c r="F18" s="37"/>
      <c r="G18" s="37"/>
      <c r="H18" s="37"/>
      <c r="I18" s="37"/>
      <c r="J18" s="37"/>
      <c r="K18" s="37"/>
      <c r="L18" s="37"/>
      <c r="M18" s="37"/>
    </row>
    <row r="19" spans="1:43" ht="12.75">
      <c r="A19" s="10" t="s">
        <v>10</v>
      </c>
      <c r="B19" s="10"/>
      <c r="C19" s="10" t="s">
        <v>61</v>
      </c>
      <c r="D19" s="10" t="s">
        <v>117</v>
      </c>
      <c r="E19" s="10" t="s">
        <v>179</v>
      </c>
      <c r="F19" s="40">
        <v>30</v>
      </c>
      <c r="G19" s="40">
        <v>0</v>
      </c>
      <c r="H19" s="40">
        <f>F19*AE19</f>
        <v>0</v>
      </c>
      <c r="I19" s="40">
        <f>J19-H19</f>
        <v>0</v>
      </c>
      <c r="J19" s="40">
        <f>F19*G19</f>
        <v>0</v>
      </c>
      <c r="K19" s="40">
        <v>0.00549</v>
      </c>
      <c r="L19" s="40">
        <f>F19*K19</f>
        <v>0.1647</v>
      </c>
      <c r="M19" s="62" t="s">
        <v>199</v>
      </c>
      <c r="N19" s="62" t="s">
        <v>7</v>
      </c>
      <c r="O19" s="40">
        <f>IF(N19="5",I19,0)</f>
        <v>0</v>
      </c>
      <c r="Z19" s="40">
        <f>IF(AD19=0,J19,0)</f>
        <v>0</v>
      </c>
      <c r="AA19" s="40">
        <f>IF(AD19=15,J19,0)</f>
        <v>0</v>
      </c>
      <c r="AB19" s="40">
        <f>IF(AD19=21,J19,0)</f>
        <v>0</v>
      </c>
      <c r="AD19" s="67">
        <v>21</v>
      </c>
      <c r="AE19" s="67">
        <f>G19*0.180277349768875</f>
        <v>0</v>
      </c>
      <c r="AF19" s="67">
        <f>G19*(1-0.180277349768875)</f>
        <v>0</v>
      </c>
      <c r="AM19" s="67">
        <f>F19*AE19</f>
        <v>0</v>
      </c>
      <c r="AN19" s="67">
        <f>F19*AF19</f>
        <v>0</v>
      </c>
      <c r="AO19" s="68" t="s">
        <v>213</v>
      </c>
      <c r="AP19" s="68" t="s">
        <v>217</v>
      </c>
      <c r="AQ19" s="56" t="s">
        <v>219</v>
      </c>
    </row>
    <row r="20" spans="3:13" ht="12.75">
      <c r="C20" s="25" t="s">
        <v>60</v>
      </c>
      <c r="D20" s="31" t="s">
        <v>116</v>
      </c>
      <c r="E20" s="37"/>
      <c r="F20" s="37"/>
      <c r="G20" s="37"/>
      <c r="H20" s="37"/>
      <c r="I20" s="37"/>
      <c r="J20" s="37"/>
      <c r="K20" s="37"/>
      <c r="L20" s="37"/>
      <c r="M20" s="37"/>
    </row>
    <row r="21" spans="1:43" ht="12.75">
      <c r="A21" s="10" t="s">
        <v>11</v>
      </c>
      <c r="B21" s="10"/>
      <c r="C21" s="10" t="s">
        <v>62</v>
      </c>
      <c r="D21" s="10" t="s">
        <v>118</v>
      </c>
      <c r="E21" s="10" t="s">
        <v>180</v>
      </c>
      <c r="F21" s="40">
        <v>15</v>
      </c>
      <c r="G21" s="40">
        <v>0</v>
      </c>
      <c r="H21" s="40">
        <f>F21*AE21</f>
        <v>0</v>
      </c>
      <c r="I21" s="40">
        <f>J21-H21</f>
        <v>0</v>
      </c>
      <c r="J21" s="40">
        <f>F21*G21</f>
        <v>0</v>
      </c>
      <c r="K21" s="40">
        <v>0.001</v>
      </c>
      <c r="L21" s="40">
        <f>F21*K21</f>
        <v>0.015</v>
      </c>
      <c r="M21" s="62" t="s">
        <v>199</v>
      </c>
      <c r="N21" s="62" t="s">
        <v>7</v>
      </c>
      <c r="O21" s="40">
        <f>IF(N21="5",I21,0)</f>
        <v>0</v>
      </c>
      <c r="Z21" s="40">
        <f>IF(AD21=0,J21,0)</f>
        <v>0</v>
      </c>
      <c r="AA21" s="40">
        <f>IF(AD21=15,J21,0)</f>
        <v>0</v>
      </c>
      <c r="AB21" s="40">
        <f>IF(AD21=21,J21,0)</f>
        <v>0</v>
      </c>
      <c r="AD21" s="67">
        <v>21</v>
      </c>
      <c r="AE21" s="67">
        <f>G21*0</f>
        <v>0</v>
      </c>
      <c r="AF21" s="67">
        <f>G21*(1-0)</f>
        <v>0</v>
      </c>
      <c r="AM21" s="67">
        <f>F21*AE21</f>
        <v>0</v>
      </c>
      <c r="AN21" s="67">
        <f>F21*AF21</f>
        <v>0</v>
      </c>
      <c r="AO21" s="68" t="s">
        <v>213</v>
      </c>
      <c r="AP21" s="68" t="s">
        <v>217</v>
      </c>
      <c r="AQ21" s="56" t="s">
        <v>219</v>
      </c>
    </row>
    <row r="22" spans="3:13" ht="12.75">
      <c r="C22" s="25" t="s">
        <v>60</v>
      </c>
      <c r="D22" s="31" t="s">
        <v>119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37" ht="12.75">
      <c r="A23" s="11"/>
      <c r="B23" s="24"/>
      <c r="C23" s="24" t="s">
        <v>63</v>
      </c>
      <c r="D23" s="24" t="s">
        <v>120</v>
      </c>
      <c r="E23" s="36"/>
      <c r="F23" s="36"/>
      <c r="G23" s="36"/>
      <c r="H23" s="70">
        <f>SUM(H24:H46)</f>
        <v>0</v>
      </c>
      <c r="I23" s="70">
        <f>SUM(I24:I46)</f>
        <v>0</v>
      </c>
      <c r="J23" s="70">
        <f>H23+I23</f>
        <v>0</v>
      </c>
      <c r="K23" s="56"/>
      <c r="L23" s="70">
        <f>SUM(L24:L46)</f>
        <v>0</v>
      </c>
      <c r="M23" s="56"/>
      <c r="P23" s="70">
        <f>IF(Q23="PR",J23,SUM(O24:O46))</f>
        <v>0</v>
      </c>
      <c r="Q23" s="56" t="s">
        <v>203</v>
      </c>
      <c r="R23" s="70">
        <f>IF(Q23="HS",H23,0)</f>
        <v>0</v>
      </c>
      <c r="S23" s="70">
        <f>IF(Q23="HS",I23-P23,0)</f>
        <v>0</v>
      </c>
      <c r="T23" s="70">
        <f>IF(Q23="PS",H23,0)</f>
        <v>0</v>
      </c>
      <c r="U23" s="70">
        <f>IF(Q23="PS",I23-P23,0)</f>
        <v>0</v>
      </c>
      <c r="V23" s="70">
        <f>IF(Q23="MP",H23,0)</f>
        <v>0</v>
      </c>
      <c r="W23" s="70">
        <f>IF(Q23="MP",I23-P23,0)</f>
        <v>0</v>
      </c>
      <c r="X23" s="70">
        <f>IF(Q23="OM",H23,0)</f>
        <v>0</v>
      </c>
      <c r="Y23" s="56"/>
      <c r="AI23" s="70">
        <f>SUM(Z24:Z46)</f>
        <v>0</v>
      </c>
      <c r="AJ23" s="70">
        <f>SUM(AA24:AA46)</f>
        <v>0</v>
      </c>
      <c r="AK23" s="70">
        <f>SUM(AB24:AB46)</f>
        <v>0</v>
      </c>
    </row>
    <row r="24" spans="1:43" ht="12.75">
      <c r="A24" s="10" t="s">
        <v>12</v>
      </c>
      <c r="B24" s="10"/>
      <c r="C24" s="10" t="s">
        <v>64</v>
      </c>
      <c r="D24" s="10" t="s">
        <v>121</v>
      </c>
      <c r="E24" s="10" t="s">
        <v>180</v>
      </c>
      <c r="F24" s="40">
        <v>5</v>
      </c>
      <c r="G24" s="40">
        <v>0</v>
      </c>
      <c r="H24" s="40">
        <f>F24*AE24</f>
        <v>0</v>
      </c>
      <c r="I24" s="40">
        <f>J24-H24</f>
        <v>0</v>
      </c>
      <c r="J24" s="40">
        <f>F24*G24</f>
        <v>0</v>
      </c>
      <c r="K24" s="40">
        <v>0</v>
      </c>
      <c r="L24" s="40">
        <f>F24*K24</f>
        <v>0</v>
      </c>
      <c r="M24" s="62" t="s">
        <v>199</v>
      </c>
      <c r="N24" s="62" t="s">
        <v>8</v>
      </c>
      <c r="O24" s="40">
        <f>IF(N24="5",I24,0)</f>
        <v>0</v>
      </c>
      <c r="Z24" s="40">
        <f>IF(AD24=0,J24,0)</f>
        <v>0</v>
      </c>
      <c r="AA24" s="40">
        <f>IF(AD24=15,J24,0)</f>
        <v>0</v>
      </c>
      <c r="AB24" s="40">
        <f>IF(AD24=21,J24,0)</f>
        <v>0</v>
      </c>
      <c r="AD24" s="67">
        <v>21</v>
      </c>
      <c r="AE24" s="67">
        <f>G24*0</f>
        <v>0</v>
      </c>
      <c r="AF24" s="67">
        <f>G24*(1-0)</f>
        <v>0</v>
      </c>
      <c r="AM24" s="67">
        <f>F24*AE24</f>
        <v>0</v>
      </c>
      <c r="AN24" s="67">
        <f>F24*AF24</f>
        <v>0</v>
      </c>
      <c r="AO24" s="68" t="s">
        <v>214</v>
      </c>
      <c r="AP24" s="68" t="s">
        <v>217</v>
      </c>
      <c r="AQ24" s="56" t="s">
        <v>219</v>
      </c>
    </row>
    <row r="25" spans="3:13" ht="12.75">
      <c r="C25" s="25" t="s">
        <v>60</v>
      </c>
      <c r="D25" s="31" t="s">
        <v>122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1:43" ht="12.75">
      <c r="A26" s="10" t="s">
        <v>13</v>
      </c>
      <c r="B26" s="10"/>
      <c r="C26" s="10" t="s">
        <v>65</v>
      </c>
      <c r="D26" s="10" t="s">
        <v>123</v>
      </c>
      <c r="E26" s="10" t="s">
        <v>180</v>
      </c>
      <c r="F26" s="40">
        <v>10</v>
      </c>
      <c r="G26" s="40">
        <v>0</v>
      </c>
      <c r="H26" s="40">
        <f>F26*AE26</f>
        <v>0</v>
      </c>
      <c r="I26" s="40">
        <f>J26-H26</f>
        <v>0</v>
      </c>
      <c r="J26" s="40">
        <f>F26*G26</f>
        <v>0</v>
      </c>
      <c r="K26" s="40">
        <v>0</v>
      </c>
      <c r="L26" s="40">
        <f>F26*K26</f>
        <v>0</v>
      </c>
      <c r="M26" s="62" t="s">
        <v>199</v>
      </c>
      <c r="N26" s="62" t="s">
        <v>8</v>
      </c>
      <c r="O26" s="40">
        <f>IF(N26="5",I26,0)</f>
        <v>0</v>
      </c>
      <c r="Z26" s="40">
        <f>IF(AD26=0,J26,0)</f>
        <v>0</v>
      </c>
      <c r="AA26" s="40">
        <f>IF(AD26=15,J26,0)</f>
        <v>0</v>
      </c>
      <c r="AB26" s="40">
        <f>IF(AD26=21,J26,0)</f>
        <v>0</v>
      </c>
      <c r="AD26" s="67">
        <v>21</v>
      </c>
      <c r="AE26" s="67">
        <f>G26*0</f>
        <v>0</v>
      </c>
      <c r="AF26" s="67">
        <f>G26*(1-0)</f>
        <v>0</v>
      </c>
      <c r="AM26" s="67">
        <f>F26*AE26</f>
        <v>0</v>
      </c>
      <c r="AN26" s="67">
        <f>F26*AF26</f>
        <v>0</v>
      </c>
      <c r="AO26" s="68" t="s">
        <v>214</v>
      </c>
      <c r="AP26" s="68" t="s">
        <v>217</v>
      </c>
      <c r="AQ26" s="56" t="s">
        <v>219</v>
      </c>
    </row>
    <row r="27" spans="3:13" ht="12.75">
      <c r="C27" s="25" t="s">
        <v>60</v>
      </c>
      <c r="D27" s="31" t="s">
        <v>124</v>
      </c>
      <c r="E27" s="37"/>
      <c r="F27" s="37"/>
      <c r="G27" s="37"/>
      <c r="H27" s="37"/>
      <c r="I27" s="37"/>
      <c r="J27" s="37"/>
      <c r="K27" s="37"/>
      <c r="L27" s="37"/>
      <c r="M27" s="37"/>
    </row>
    <row r="28" spans="1:43" ht="12.75">
      <c r="A28" s="10" t="s">
        <v>14</v>
      </c>
      <c r="B28" s="10"/>
      <c r="C28" s="10" t="s">
        <v>66</v>
      </c>
      <c r="D28" s="10" t="s">
        <v>125</v>
      </c>
      <c r="E28" s="10" t="s">
        <v>180</v>
      </c>
      <c r="F28" s="40">
        <v>19</v>
      </c>
      <c r="G28" s="40">
        <v>0</v>
      </c>
      <c r="H28" s="40">
        <f>F28*AE28</f>
        <v>0</v>
      </c>
      <c r="I28" s="40">
        <f>J28-H28</f>
        <v>0</v>
      </c>
      <c r="J28" s="40">
        <f>F28*G28</f>
        <v>0</v>
      </c>
      <c r="K28" s="40">
        <v>0</v>
      </c>
      <c r="L28" s="40">
        <f>F28*K28</f>
        <v>0</v>
      </c>
      <c r="M28" s="62" t="s">
        <v>199</v>
      </c>
      <c r="N28" s="62" t="s">
        <v>8</v>
      </c>
      <c r="O28" s="40">
        <f>IF(N28="5",I28,0)</f>
        <v>0</v>
      </c>
      <c r="Z28" s="40">
        <f>IF(AD28=0,J28,0)</f>
        <v>0</v>
      </c>
      <c r="AA28" s="40">
        <f>IF(AD28=15,J28,0)</f>
        <v>0</v>
      </c>
      <c r="AB28" s="40">
        <f>IF(AD28=21,J28,0)</f>
        <v>0</v>
      </c>
      <c r="AD28" s="67">
        <v>21</v>
      </c>
      <c r="AE28" s="67">
        <f>G28*0</f>
        <v>0</v>
      </c>
      <c r="AF28" s="67">
        <f>G28*(1-0)</f>
        <v>0</v>
      </c>
      <c r="AM28" s="67">
        <f>F28*AE28</f>
        <v>0</v>
      </c>
      <c r="AN28" s="67">
        <f>F28*AF28</f>
        <v>0</v>
      </c>
      <c r="AO28" s="68" t="s">
        <v>214</v>
      </c>
      <c r="AP28" s="68" t="s">
        <v>217</v>
      </c>
      <c r="AQ28" s="56" t="s">
        <v>219</v>
      </c>
    </row>
    <row r="29" spans="1:43" ht="12.75">
      <c r="A29" s="10" t="s">
        <v>15</v>
      </c>
      <c r="B29" s="10"/>
      <c r="C29" s="10" t="s">
        <v>67</v>
      </c>
      <c r="D29" s="10" t="s">
        <v>126</v>
      </c>
      <c r="E29" s="10" t="s">
        <v>180</v>
      </c>
      <c r="F29" s="40">
        <v>8</v>
      </c>
      <c r="G29" s="40">
        <v>0</v>
      </c>
      <c r="H29" s="40">
        <f>F29*AE29</f>
        <v>0</v>
      </c>
      <c r="I29" s="40">
        <f>J29-H29</f>
        <v>0</v>
      </c>
      <c r="J29" s="40">
        <f>F29*G29</f>
        <v>0</v>
      </c>
      <c r="K29" s="40">
        <v>0</v>
      </c>
      <c r="L29" s="40">
        <f>F29*K29</f>
        <v>0</v>
      </c>
      <c r="M29" s="62" t="s">
        <v>199</v>
      </c>
      <c r="N29" s="62" t="s">
        <v>8</v>
      </c>
      <c r="O29" s="40">
        <f>IF(N29="5",I29,0)</f>
        <v>0</v>
      </c>
      <c r="Z29" s="40">
        <f>IF(AD29=0,J29,0)</f>
        <v>0</v>
      </c>
      <c r="AA29" s="40">
        <f>IF(AD29=15,J29,0)</f>
        <v>0</v>
      </c>
      <c r="AB29" s="40">
        <f>IF(AD29=21,J29,0)</f>
        <v>0</v>
      </c>
      <c r="AD29" s="67">
        <v>21</v>
      </c>
      <c r="AE29" s="67">
        <f>G29*0</f>
        <v>0</v>
      </c>
      <c r="AF29" s="67">
        <f>G29*(1-0)</f>
        <v>0</v>
      </c>
      <c r="AM29" s="67">
        <f>F29*AE29</f>
        <v>0</v>
      </c>
      <c r="AN29" s="67">
        <f>F29*AF29</f>
        <v>0</v>
      </c>
      <c r="AO29" s="68" t="s">
        <v>214</v>
      </c>
      <c r="AP29" s="68" t="s">
        <v>217</v>
      </c>
      <c r="AQ29" s="56" t="s">
        <v>219</v>
      </c>
    </row>
    <row r="30" spans="1:43" ht="12.75">
      <c r="A30" s="10" t="s">
        <v>16</v>
      </c>
      <c r="B30" s="10"/>
      <c r="C30" s="10" t="s">
        <v>68</v>
      </c>
      <c r="D30" s="10" t="s">
        <v>127</v>
      </c>
      <c r="E30" s="10" t="s">
        <v>180</v>
      </c>
      <c r="F30" s="40">
        <v>3</v>
      </c>
      <c r="G30" s="40">
        <v>0</v>
      </c>
      <c r="H30" s="40">
        <f>F30*AE30</f>
        <v>0</v>
      </c>
      <c r="I30" s="40">
        <f>J30-H30</f>
        <v>0</v>
      </c>
      <c r="J30" s="40">
        <f>F30*G30</f>
        <v>0</v>
      </c>
      <c r="K30" s="40">
        <v>0</v>
      </c>
      <c r="L30" s="40">
        <f>F30*K30</f>
        <v>0</v>
      </c>
      <c r="M30" s="62" t="s">
        <v>199</v>
      </c>
      <c r="N30" s="62" t="s">
        <v>8</v>
      </c>
      <c r="O30" s="40">
        <f>IF(N30="5",I30,0)</f>
        <v>0</v>
      </c>
      <c r="Z30" s="40">
        <f>IF(AD30=0,J30,0)</f>
        <v>0</v>
      </c>
      <c r="AA30" s="40">
        <f>IF(AD30=15,J30,0)</f>
        <v>0</v>
      </c>
      <c r="AB30" s="40">
        <f>IF(AD30=21,J30,0)</f>
        <v>0</v>
      </c>
      <c r="AD30" s="67">
        <v>21</v>
      </c>
      <c r="AE30" s="67">
        <f>G30*0</f>
        <v>0</v>
      </c>
      <c r="AF30" s="67">
        <f>G30*(1-0)</f>
        <v>0</v>
      </c>
      <c r="AM30" s="67">
        <f>F30*AE30</f>
        <v>0</v>
      </c>
      <c r="AN30" s="67">
        <f>F30*AF30</f>
        <v>0</v>
      </c>
      <c r="AO30" s="68" t="s">
        <v>214</v>
      </c>
      <c r="AP30" s="68" t="s">
        <v>217</v>
      </c>
      <c r="AQ30" s="56" t="s">
        <v>219</v>
      </c>
    </row>
    <row r="31" spans="1:43" ht="12.75">
      <c r="A31" s="10" t="s">
        <v>17</v>
      </c>
      <c r="B31" s="10"/>
      <c r="C31" s="10" t="s">
        <v>69</v>
      </c>
      <c r="D31" s="10" t="s">
        <v>128</v>
      </c>
      <c r="E31" s="10" t="s">
        <v>180</v>
      </c>
      <c r="F31" s="40">
        <v>1</v>
      </c>
      <c r="G31" s="40">
        <v>0</v>
      </c>
      <c r="H31" s="40">
        <f>F31*AE31</f>
        <v>0</v>
      </c>
      <c r="I31" s="40">
        <f>J31-H31</f>
        <v>0</v>
      </c>
      <c r="J31" s="40">
        <f>F31*G31</f>
        <v>0</v>
      </c>
      <c r="K31" s="40">
        <v>0</v>
      </c>
      <c r="L31" s="40">
        <f>F31*K31</f>
        <v>0</v>
      </c>
      <c r="M31" s="62" t="s">
        <v>199</v>
      </c>
      <c r="N31" s="62" t="s">
        <v>8</v>
      </c>
      <c r="O31" s="40">
        <f>IF(N31="5",I31,0)</f>
        <v>0</v>
      </c>
      <c r="Z31" s="40">
        <f>IF(AD31=0,J31,0)</f>
        <v>0</v>
      </c>
      <c r="AA31" s="40">
        <f>IF(AD31=15,J31,0)</f>
        <v>0</v>
      </c>
      <c r="AB31" s="40">
        <f>IF(AD31=21,J31,0)</f>
        <v>0</v>
      </c>
      <c r="AD31" s="67">
        <v>21</v>
      </c>
      <c r="AE31" s="67">
        <f>G31*0</f>
        <v>0</v>
      </c>
      <c r="AF31" s="67">
        <f>G31*(1-0)</f>
        <v>0</v>
      </c>
      <c r="AM31" s="67">
        <f>F31*AE31</f>
        <v>0</v>
      </c>
      <c r="AN31" s="67">
        <f>F31*AF31</f>
        <v>0</v>
      </c>
      <c r="AO31" s="68" t="s">
        <v>214</v>
      </c>
      <c r="AP31" s="68" t="s">
        <v>217</v>
      </c>
      <c r="AQ31" s="56" t="s">
        <v>219</v>
      </c>
    </row>
    <row r="32" spans="1:43" ht="12.75">
      <c r="A32" s="10" t="s">
        <v>18</v>
      </c>
      <c r="B32" s="10"/>
      <c r="C32" s="10" t="s">
        <v>70</v>
      </c>
      <c r="D32" s="10" t="s">
        <v>129</v>
      </c>
      <c r="E32" s="10" t="s">
        <v>180</v>
      </c>
      <c r="F32" s="40">
        <v>1</v>
      </c>
      <c r="G32" s="40">
        <v>0</v>
      </c>
      <c r="H32" s="40">
        <f>F32*AE32</f>
        <v>0</v>
      </c>
      <c r="I32" s="40">
        <f>J32-H32</f>
        <v>0</v>
      </c>
      <c r="J32" s="40">
        <f>F32*G32</f>
        <v>0</v>
      </c>
      <c r="K32" s="40">
        <v>0</v>
      </c>
      <c r="L32" s="40">
        <f>F32*K32</f>
        <v>0</v>
      </c>
      <c r="M32" s="62" t="s">
        <v>199</v>
      </c>
      <c r="N32" s="62" t="s">
        <v>8</v>
      </c>
      <c r="O32" s="40">
        <f>IF(N32="5",I32,0)</f>
        <v>0</v>
      </c>
      <c r="Z32" s="40">
        <f>IF(AD32=0,J32,0)</f>
        <v>0</v>
      </c>
      <c r="AA32" s="40">
        <f>IF(AD32=15,J32,0)</f>
        <v>0</v>
      </c>
      <c r="AB32" s="40">
        <f>IF(AD32=21,J32,0)</f>
        <v>0</v>
      </c>
      <c r="AD32" s="67">
        <v>21</v>
      </c>
      <c r="AE32" s="67">
        <f>G32*0</f>
        <v>0</v>
      </c>
      <c r="AF32" s="67">
        <f>G32*(1-0)</f>
        <v>0</v>
      </c>
      <c r="AM32" s="67">
        <f>F32*AE32</f>
        <v>0</v>
      </c>
      <c r="AN32" s="67">
        <f>F32*AF32</f>
        <v>0</v>
      </c>
      <c r="AO32" s="68" t="s">
        <v>214</v>
      </c>
      <c r="AP32" s="68" t="s">
        <v>217</v>
      </c>
      <c r="AQ32" s="56" t="s">
        <v>219</v>
      </c>
    </row>
    <row r="33" spans="1:43" ht="12.75">
      <c r="A33" s="10" t="s">
        <v>19</v>
      </c>
      <c r="B33" s="10"/>
      <c r="C33" s="10" t="s">
        <v>71</v>
      </c>
      <c r="D33" s="10" t="s">
        <v>130</v>
      </c>
      <c r="E33" s="10" t="s">
        <v>180</v>
      </c>
      <c r="F33" s="40">
        <v>1</v>
      </c>
      <c r="G33" s="40">
        <v>0</v>
      </c>
      <c r="H33" s="40">
        <f>F33*AE33</f>
        <v>0</v>
      </c>
      <c r="I33" s="40">
        <f>J33-H33</f>
        <v>0</v>
      </c>
      <c r="J33" s="40">
        <f>F33*G33</f>
        <v>0</v>
      </c>
      <c r="K33" s="40">
        <v>0</v>
      </c>
      <c r="L33" s="40">
        <f>F33*K33</f>
        <v>0</v>
      </c>
      <c r="M33" s="62" t="s">
        <v>199</v>
      </c>
      <c r="N33" s="62" t="s">
        <v>8</v>
      </c>
      <c r="O33" s="40">
        <f>IF(N33="5",I33,0)</f>
        <v>0</v>
      </c>
      <c r="Z33" s="40">
        <f>IF(AD33=0,J33,0)</f>
        <v>0</v>
      </c>
      <c r="AA33" s="40">
        <f>IF(AD33=15,J33,0)</f>
        <v>0</v>
      </c>
      <c r="AB33" s="40">
        <f>IF(AD33=21,J33,0)</f>
        <v>0</v>
      </c>
      <c r="AD33" s="67">
        <v>21</v>
      </c>
      <c r="AE33" s="67">
        <f>G33*0</f>
        <v>0</v>
      </c>
      <c r="AF33" s="67">
        <f>G33*(1-0)</f>
        <v>0</v>
      </c>
      <c r="AM33" s="67">
        <f>F33*AE33</f>
        <v>0</v>
      </c>
      <c r="AN33" s="67">
        <f>F33*AF33</f>
        <v>0</v>
      </c>
      <c r="AO33" s="68" t="s">
        <v>214</v>
      </c>
      <c r="AP33" s="68" t="s">
        <v>217</v>
      </c>
      <c r="AQ33" s="56" t="s">
        <v>219</v>
      </c>
    </row>
    <row r="34" spans="1:43" ht="12.75">
      <c r="A34" s="10" t="s">
        <v>20</v>
      </c>
      <c r="B34" s="10"/>
      <c r="C34" s="10" t="s">
        <v>72</v>
      </c>
      <c r="D34" s="10" t="s">
        <v>131</v>
      </c>
      <c r="E34" s="10" t="s">
        <v>180</v>
      </c>
      <c r="F34" s="40">
        <v>6</v>
      </c>
      <c r="G34" s="40">
        <v>0</v>
      </c>
      <c r="H34" s="40">
        <f>F34*AE34</f>
        <v>0</v>
      </c>
      <c r="I34" s="40">
        <f>J34-H34</f>
        <v>0</v>
      </c>
      <c r="J34" s="40">
        <f>F34*G34</f>
        <v>0</v>
      </c>
      <c r="K34" s="40">
        <v>0</v>
      </c>
      <c r="L34" s="40">
        <f>F34*K34</f>
        <v>0</v>
      </c>
      <c r="M34" s="62" t="s">
        <v>199</v>
      </c>
      <c r="N34" s="62" t="s">
        <v>8</v>
      </c>
      <c r="O34" s="40">
        <f>IF(N34="5",I34,0)</f>
        <v>0</v>
      </c>
      <c r="Z34" s="40">
        <f>IF(AD34=0,J34,0)</f>
        <v>0</v>
      </c>
      <c r="AA34" s="40">
        <f>IF(AD34=15,J34,0)</f>
        <v>0</v>
      </c>
      <c r="AB34" s="40">
        <f>IF(AD34=21,J34,0)</f>
        <v>0</v>
      </c>
      <c r="AD34" s="67">
        <v>21</v>
      </c>
      <c r="AE34" s="67">
        <f>G34*0</f>
        <v>0</v>
      </c>
      <c r="AF34" s="67">
        <f>G34*(1-0)</f>
        <v>0</v>
      </c>
      <c r="AM34" s="67">
        <f>F34*AE34</f>
        <v>0</v>
      </c>
      <c r="AN34" s="67">
        <f>F34*AF34</f>
        <v>0</v>
      </c>
      <c r="AO34" s="68" t="s">
        <v>214</v>
      </c>
      <c r="AP34" s="68" t="s">
        <v>217</v>
      </c>
      <c r="AQ34" s="56" t="s">
        <v>219</v>
      </c>
    </row>
    <row r="35" spans="3:13" ht="12.75">
      <c r="C35" s="26" t="s">
        <v>52</v>
      </c>
      <c r="D35" s="32" t="s">
        <v>132</v>
      </c>
      <c r="E35" s="38"/>
      <c r="F35" s="38"/>
      <c r="G35" s="38"/>
      <c r="H35" s="38"/>
      <c r="I35" s="38"/>
      <c r="J35" s="38"/>
      <c r="K35" s="38"/>
      <c r="L35" s="38"/>
      <c r="M35" s="38"/>
    </row>
    <row r="36" spans="1:43" ht="12.75">
      <c r="A36" s="10" t="s">
        <v>21</v>
      </c>
      <c r="B36" s="10"/>
      <c r="C36" s="10" t="s">
        <v>73</v>
      </c>
      <c r="D36" s="10" t="s">
        <v>133</v>
      </c>
      <c r="E36" s="10" t="s">
        <v>180</v>
      </c>
      <c r="F36" s="40">
        <v>1</v>
      </c>
      <c r="G36" s="40">
        <v>0</v>
      </c>
      <c r="H36" s="40">
        <f>F36*AE36</f>
        <v>0</v>
      </c>
      <c r="I36" s="40">
        <f>J36-H36</f>
        <v>0</v>
      </c>
      <c r="J36" s="40">
        <f>F36*G36</f>
        <v>0</v>
      </c>
      <c r="K36" s="40">
        <v>0</v>
      </c>
      <c r="L36" s="40">
        <f>F36*K36</f>
        <v>0</v>
      </c>
      <c r="M36" s="62" t="s">
        <v>199</v>
      </c>
      <c r="N36" s="62" t="s">
        <v>8</v>
      </c>
      <c r="O36" s="40">
        <f>IF(N36="5",I36,0)</f>
        <v>0</v>
      </c>
      <c r="Z36" s="40">
        <f>IF(AD36=0,J36,0)</f>
        <v>0</v>
      </c>
      <c r="AA36" s="40">
        <f>IF(AD36=15,J36,0)</f>
        <v>0</v>
      </c>
      <c r="AB36" s="40">
        <f>IF(AD36=21,J36,0)</f>
        <v>0</v>
      </c>
      <c r="AD36" s="67">
        <v>21</v>
      </c>
      <c r="AE36" s="67">
        <f>G36*0</f>
        <v>0</v>
      </c>
      <c r="AF36" s="67">
        <f>G36*(1-0)</f>
        <v>0</v>
      </c>
      <c r="AM36" s="67">
        <f>F36*AE36</f>
        <v>0</v>
      </c>
      <c r="AN36" s="67">
        <f>F36*AF36</f>
        <v>0</v>
      </c>
      <c r="AO36" s="68" t="s">
        <v>214</v>
      </c>
      <c r="AP36" s="68" t="s">
        <v>217</v>
      </c>
      <c r="AQ36" s="56" t="s">
        <v>219</v>
      </c>
    </row>
    <row r="37" spans="1:43" ht="12.75">
      <c r="A37" s="10" t="s">
        <v>22</v>
      </c>
      <c r="B37" s="10"/>
      <c r="C37" s="10" t="s">
        <v>74</v>
      </c>
      <c r="D37" s="10" t="s">
        <v>134</v>
      </c>
      <c r="E37" s="10" t="s">
        <v>180</v>
      </c>
      <c r="F37" s="40">
        <v>1</v>
      </c>
      <c r="G37" s="40">
        <v>0</v>
      </c>
      <c r="H37" s="40">
        <f>F37*AE37</f>
        <v>0</v>
      </c>
      <c r="I37" s="40">
        <f>J37-H37</f>
        <v>0</v>
      </c>
      <c r="J37" s="40">
        <f>F37*G37</f>
        <v>0</v>
      </c>
      <c r="K37" s="40">
        <v>0</v>
      </c>
      <c r="L37" s="40">
        <f>F37*K37</f>
        <v>0</v>
      </c>
      <c r="M37" s="62" t="s">
        <v>199</v>
      </c>
      <c r="N37" s="62" t="s">
        <v>8</v>
      </c>
      <c r="O37" s="40">
        <f>IF(N37="5",I37,0)</f>
        <v>0</v>
      </c>
      <c r="Z37" s="40">
        <f>IF(AD37=0,J37,0)</f>
        <v>0</v>
      </c>
      <c r="AA37" s="40">
        <f>IF(AD37=15,J37,0)</f>
        <v>0</v>
      </c>
      <c r="AB37" s="40">
        <f>IF(AD37=21,J37,0)</f>
        <v>0</v>
      </c>
      <c r="AD37" s="67">
        <v>21</v>
      </c>
      <c r="AE37" s="67">
        <f>G37*0</f>
        <v>0</v>
      </c>
      <c r="AF37" s="67">
        <f>G37*(1-0)</f>
        <v>0</v>
      </c>
      <c r="AM37" s="67">
        <f>F37*AE37</f>
        <v>0</v>
      </c>
      <c r="AN37" s="67">
        <f>F37*AF37</f>
        <v>0</v>
      </c>
      <c r="AO37" s="68" t="s">
        <v>214</v>
      </c>
      <c r="AP37" s="68" t="s">
        <v>217</v>
      </c>
      <c r="AQ37" s="56" t="s">
        <v>219</v>
      </c>
    </row>
    <row r="38" spans="3:13" ht="12.75">
      <c r="C38" s="25" t="s">
        <v>60</v>
      </c>
      <c r="D38" s="31" t="s">
        <v>135</v>
      </c>
      <c r="E38" s="37"/>
      <c r="F38" s="37"/>
      <c r="G38" s="37"/>
      <c r="H38" s="37"/>
      <c r="I38" s="37"/>
      <c r="J38" s="37"/>
      <c r="K38" s="37"/>
      <c r="L38" s="37"/>
      <c r="M38" s="37"/>
    </row>
    <row r="39" spans="1:43" ht="12.75">
      <c r="A39" s="10" t="s">
        <v>23</v>
      </c>
      <c r="B39" s="10"/>
      <c r="C39" s="10" t="s">
        <v>75</v>
      </c>
      <c r="D39" s="10" t="s">
        <v>136</v>
      </c>
      <c r="E39" s="10" t="s">
        <v>180</v>
      </c>
      <c r="F39" s="40">
        <v>1</v>
      </c>
      <c r="G39" s="40">
        <v>0</v>
      </c>
      <c r="H39" s="40">
        <f>F39*AE39</f>
        <v>0</v>
      </c>
      <c r="I39" s="40">
        <f>J39-H39</f>
        <v>0</v>
      </c>
      <c r="J39" s="40">
        <f>F39*G39</f>
        <v>0</v>
      </c>
      <c r="K39" s="40">
        <v>0</v>
      </c>
      <c r="L39" s="40">
        <f>F39*K39</f>
        <v>0</v>
      </c>
      <c r="M39" s="62" t="s">
        <v>199</v>
      </c>
      <c r="N39" s="62" t="s">
        <v>8</v>
      </c>
      <c r="O39" s="40">
        <f>IF(N39="5",I39,0)</f>
        <v>0</v>
      </c>
      <c r="Z39" s="40">
        <f>IF(AD39=0,J39,0)</f>
        <v>0</v>
      </c>
      <c r="AA39" s="40">
        <f>IF(AD39=15,J39,0)</f>
        <v>0</v>
      </c>
      <c r="AB39" s="40">
        <f>IF(AD39=21,J39,0)</f>
        <v>0</v>
      </c>
      <c r="AD39" s="67">
        <v>21</v>
      </c>
      <c r="AE39" s="67">
        <f>G39*0</f>
        <v>0</v>
      </c>
      <c r="AF39" s="67">
        <f>G39*(1-0)</f>
        <v>0</v>
      </c>
      <c r="AM39" s="67">
        <f>F39*AE39</f>
        <v>0</v>
      </c>
      <c r="AN39" s="67">
        <f>F39*AF39</f>
        <v>0</v>
      </c>
      <c r="AO39" s="68" t="s">
        <v>214</v>
      </c>
      <c r="AP39" s="68" t="s">
        <v>217</v>
      </c>
      <c r="AQ39" s="56" t="s">
        <v>219</v>
      </c>
    </row>
    <row r="40" spans="1:43" ht="12.75">
      <c r="A40" s="10" t="s">
        <v>24</v>
      </c>
      <c r="B40" s="10"/>
      <c r="C40" s="10" t="s">
        <v>76</v>
      </c>
      <c r="D40" s="10" t="s">
        <v>137</v>
      </c>
      <c r="E40" s="10" t="s">
        <v>180</v>
      </c>
      <c r="F40" s="40">
        <v>1</v>
      </c>
      <c r="G40" s="40">
        <v>0</v>
      </c>
      <c r="H40" s="40">
        <f>F40*AE40</f>
        <v>0</v>
      </c>
      <c r="I40" s="40">
        <f>J40-H40</f>
        <v>0</v>
      </c>
      <c r="J40" s="40">
        <f>F40*G40</f>
        <v>0</v>
      </c>
      <c r="K40" s="40">
        <v>0</v>
      </c>
      <c r="L40" s="40">
        <f>F40*K40</f>
        <v>0</v>
      </c>
      <c r="M40" s="62" t="s">
        <v>199</v>
      </c>
      <c r="N40" s="62" t="s">
        <v>8</v>
      </c>
      <c r="O40" s="40">
        <f>IF(N40="5",I40,0)</f>
        <v>0</v>
      </c>
      <c r="Z40" s="40">
        <f>IF(AD40=0,J40,0)</f>
        <v>0</v>
      </c>
      <c r="AA40" s="40">
        <f>IF(AD40=15,J40,0)</f>
        <v>0</v>
      </c>
      <c r="AB40" s="40">
        <f>IF(AD40=21,J40,0)</f>
        <v>0</v>
      </c>
      <c r="AD40" s="67">
        <v>21</v>
      </c>
      <c r="AE40" s="67">
        <f>G40*0</f>
        <v>0</v>
      </c>
      <c r="AF40" s="67">
        <f>G40*(1-0)</f>
        <v>0</v>
      </c>
      <c r="AM40" s="67">
        <f>F40*AE40</f>
        <v>0</v>
      </c>
      <c r="AN40" s="67">
        <f>F40*AF40</f>
        <v>0</v>
      </c>
      <c r="AO40" s="68" t="s">
        <v>214</v>
      </c>
      <c r="AP40" s="68" t="s">
        <v>217</v>
      </c>
      <c r="AQ40" s="56" t="s">
        <v>219</v>
      </c>
    </row>
    <row r="41" spans="3:13" ht="12.75">
      <c r="C41" s="25" t="s">
        <v>60</v>
      </c>
      <c r="D41" s="31" t="s">
        <v>138</v>
      </c>
      <c r="E41" s="37"/>
      <c r="F41" s="37"/>
      <c r="G41" s="37"/>
      <c r="H41" s="37"/>
      <c r="I41" s="37"/>
      <c r="J41" s="37"/>
      <c r="K41" s="37"/>
      <c r="L41" s="37"/>
      <c r="M41" s="37"/>
    </row>
    <row r="42" spans="1:43" ht="12.75">
      <c r="A42" s="10" t="s">
        <v>25</v>
      </c>
      <c r="B42" s="10"/>
      <c r="C42" s="10" t="s">
        <v>77</v>
      </c>
      <c r="D42" s="10" t="s">
        <v>139</v>
      </c>
      <c r="E42" s="10" t="s">
        <v>180</v>
      </c>
      <c r="F42" s="40">
        <v>2</v>
      </c>
      <c r="G42" s="40">
        <v>0</v>
      </c>
      <c r="H42" s="40">
        <f>F42*AE42</f>
        <v>0</v>
      </c>
      <c r="I42" s="40">
        <f>J42-H42</f>
        <v>0</v>
      </c>
      <c r="J42" s="40">
        <f>F42*G42</f>
        <v>0</v>
      </c>
      <c r="K42" s="40">
        <v>0</v>
      </c>
      <c r="L42" s="40">
        <f>F42*K42</f>
        <v>0</v>
      </c>
      <c r="M42" s="62" t="s">
        <v>199</v>
      </c>
      <c r="N42" s="62" t="s">
        <v>8</v>
      </c>
      <c r="O42" s="40">
        <f>IF(N42="5",I42,0)</f>
        <v>0</v>
      </c>
      <c r="Z42" s="40">
        <f>IF(AD42=0,J42,0)</f>
        <v>0</v>
      </c>
      <c r="AA42" s="40">
        <f>IF(AD42=15,J42,0)</f>
        <v>0</v>
      </c>
      <c r="AB42" s="40">
        <f>IF(AD42=21,J42,0)</f>
        <v>0</v>
      </c>
      <c r="AD42" s="67">
        <v>21</v>
      </c>
      <c r="AE42" s="67">
        <f>G42*0</f>
        <v>0</v>
      </c>
      <c r="AF42" s="67">
        <f>G42*(1-0)</f>
        <v>0</v>
      </c>
      <c r="AM42" s="67">
        <f>F42*AE42</f>
        <v>0</v>
      </c>
      <c r="AN42" s="67">
        <f>F42*AF42</f>
        <v>0</v>
      </c>
      <c r="AO42" s="68" t="s">
        <v>214</v>
      </c>
      <c r="AP42" s="68" t="s">
        <v>217</v>
      </c>
      <c r="AQ42" s="56" t="s">
        <v>219</v>
      </c>
    </row>
    <row r="43" spans="1:43" ht="12.75">
      <c r="A43" s="10" t="s">
        <v>26</v>
      </c>
      <c r="B43" s="10"/>
      <c r="C43" s="10" t="s">
        <v>78</v>
      </c>
      <c r="D43" s="10" t="s">
        <v>140</v>
      </c>
      <c r="E43" s="10" t="s">
        <v>180</v>
      </c>
      <c r="F43" s="40">
        <v>1</v>
      </c>
      <c r="G43" s="40">
        <v>0</v>
      </c>
      <c r="H43" s="40">
        <f>F43*AE43</f>
        <v>0</v>
      </c>
      <c r="I43" s="40">
        <f>J43-H43</f>
        <v>0</v>
      </c>
      <c r="J43" s="40">
        <f>F43*G43</f>
        <v>0</v>
      </c>
      <c r="K43" s="40">
        <v>0</v>
      </c>
      <c r="L43" s="40">
        <f>F43*K43</f>
        <v>0</v>
      </c>
      <c r="M43" s="62" t="s">
        <v>199</v>
      </c>
      <c r="N43" s="62" t="s">
        <v>8</v>
      </c>
      <c r="O43" s="40">
        <f>IF(N43="5",I43,0)</f>
        <v>0</v>
      </c>
      <c r="Z43" s="40">
        <f>IF(AD43=0,J43,0)</f>
        <v>0</v>
      </c>
      <c r="AA43" s="40">
        <f>IF(AD43=15,J43,0)</f>
        <v>0</v>
      </c>
      <c r="AB43" s="40">
        <f>IF(AD43=21,J43,0)</f>
        <v>0</v>
      </c>
      <c r="AD43" s="67">
        <v>21</v>
      </c>
      <c r="AE43" s="67">
        <f>G43*0</f>
        <v>0</v>
      </c>
      <c r="AF43" s="67">
        <f>G43*(1-0)</f>
        <v>0</v>
      </c>
      <c r="AM43" s="67">
        <f>F43*AE43</f>
        <v>0</v>
      </c>
      <c r="AN43" s="67">
        <f>F43*AF43</f>
        <v>0</v>
      </c>
      <c r="AO43" s="68" t="s">
        <v>214</v>
      </c>
      <c r="AP43" s="68" t="s">
        <v>217</v>
      </c>
      <c r="AQ43" s="56" t="s">
        <v>219</v>
      </c>
    </row>
    <row r="44" spans="1:43" ht="12.75">
      <c r="A44" s="10" t="s">
        <v>27</v>
      </c>
      <c r="B44" s="10"/>
      <c r="C44" s="10" t="s">
        <v>79</v>
      </c>
      <c r="D44" s="10" t="s">
        <v>141</v>
      </c>
      <c r="E44" s="10" t="s">
        <v>179</v>
      </c>
      <c r="F44" s="40">
        <v>15</v>
      </c>
      <c r="G44" s="40">
        <v>0</v>
      </c>
      <c r="H44" s="40">
        <f>F44*AE44</f>
        <v>0</v>
      </c>
      <c r="I44" s="40">
        <f>J44-H44</f>
        <v>0</v>
      </c>
      <c r="J44" s="40">
        <f>F44*G44</f>
        <v>0</v>
      </c>
      <c r="K44" s="40">
        <v>0</v>
      </c>
      <c r="L44" s="40">
        <f>F44*K44</f>
        <v>0</v>
      </c>
      <c r="M44" s="62" t="s">
        <v>199</v>
      </c>
      <c r="N44" s="62" t="s">
        <v>8</v>
      </c>
      <c r="O44" s="40">
        <f>IF(N44="5",I44,0)</f>
        <v>0</v>
      </c>
      <c r="Z44" s="40">
        <f>IF(AD44=0,J44,0)</f>
        <v>0</v>
      </c>
      <c r="AA44" s="40">
        <f>IF(AD44=15,J44,0)</f>
        <v>0</v>
      </c>
      <c r="AB44" s="40">
        <f>IF(AD44=21,J44,0)</f>
        <v>0</v>
      </c>
      <c r="AD44" s="67">
        <v>21</v>
      </c>
      <c r="AE44" s="67">
        <f>G44*0</f>
        <v>0</v>
      </c>
      <c r="AF44" s="67">
        <f>G44*(1-0)</f>
        <v>0</v>
      </c>
      <c r="AM44" s="67">
        <f>F44*AE44</f>
        <v>0</v>
      </c>
      <c r="AN44" s="67">
        <f>F44*AF44</f>
        <v>0</v>
      </c>
      <c r="AO44" s="68" t="s">
        <v>214</v>
      </c>
      <c r="AP44" s="68" t="s">
        <v>217</v>
      </c>
      <c r="AQ44" s="56" t="s">
        <v>219</v>
      </c>
    </row>
    <row r="45" spans="1:43" ht="12.75">
      <c r="A45" s="10" t="s">
        <v>28</v>
      </c>
      <c r="B45" s="10"/>
      <c r="C45" s="10" t="s">
        <v>80</v>
      </c>
      <c r="D45" s="10" t="s">
        <v>142</v>
      </c>
      <c r="E45" s="10" t="s">
        <v>179</v>
      </c>
      <c r="F45" s="40">
        <v>70</v>
      </c>
      <c r="G45" s="40">
        <v>0</v>
      </c>
      <c r="H45" s="40">
        <f>F45*AE45</f>
        <v>0</v>
      </c>
      <c r="I45" s="40">
        <f>J45-H45</f>
        <v>0</v>
      </c>
      <c r="J45" s="40">
        <f>F45*G45</f>
        <v>0</v>
      </c>
      <c r="K45" s="40">
        <v>0</v>
      </c>
      <c r="L45" s="40">
        <f>F45*K45</f>
        <v>0</v>
      </c>
      <c r="M45" s="62" t="s">
        <v>199</v>
      </c>
      <c r="N45" s="62" t="s">
        <v>8</v>
      </c>
      <c r="O45" s="40">
        <f>IF(N45="5",I45,0)</f>
        <v>0</v>
      </c>
      <c r="Z45" s="40">
        <f>IF(AD45=0,J45,0)</f>
        <v>0</v>
      </c>
      <c r="AA45" s="40">
        <f>IF(AD45=15,J45,0)</f>
        <v>0</v>
      </c>
      <c r="AB45" s="40">
        <f>IF(AD45=21,J45,0)</f>
        <v>0</v>
      </c>
      <c r="AD45" s="67">
        <v>21</v>
      </c>
      <c r="AE45" s="67">
        <f>G45*0</f>
        <v>0</v>
      </c>
      <c r="AF45" s="67">
        <f>G45*(1-0)</f>
        <v>0</v>
      </c>
      <c r="AM45" s="67">
        <f>F45*AE45</f>
        <v>0</v>
      </c>
      <c r="AN45" s="67">
        <f>F45*AF45</f>
        <v>0</v>
      </c>
      <c r="AO45" s="68" t="s">
        <v>214</v>
      </c>
      <c r="AP45" s="68" t="s">
        <v>217</v>
      </c>
      <c r="AQ45" s="56" t="s">
        <v>219</v>
      </c>
    </row>
    <row r="46" spans="1:43" ht="12.75">
      <c r="A46" s="10" t="s">
        <v>29</v>
      </c>
      <c r="B46" s="10"/>
      <c r="C46" s="10" t="s">
        <v>81</v>
      </c>
      <c r="D46" s="10" t="s">
        <v>143</v>
      </c>
      <c r="E46" s="10" t="s">
        <v>179</v>
      </c>
      <c r="F46" s="40">
        <v>100</v>
      </c>
      <c r="G46" s="40">
        <v>0</v>
      </c>
      <c r="H46" s="40">
        <f>F46*AE46</f>
        <v>0</v>
      </c>
      <c r="I46" s="40">
        <f>J46-H46</f>
        <v>0</v>
      </c>
      <c r="J46" s="40">
        <f>F46*G46</f>
        <v>0</v>
      </c>
      <c r="K46" s="40">
        <v>0</v>
      </c>
      <c r="L46" s="40">
        <f>F46*K46</f>
        <v>0</v>
      </c>
      <c r="M46" s="62" t="s">
        <v>199</v>
      </c>
      <c r="N46" s="62" t="s">
        <v>8</v>
      </c>
      <c r="O46" s="40">
        <f>IF(N46="5",I46,0)</f>
        <v>0</v>
      </c>
      <c r="Z46" s="40">
        <f>IF(AD46=0,J46,0)</f>
        <v>0</v>
      </c>
      <c r="AA46" s="40">
        <f>IF(AD46=15,J46,0)</f>
        <v>0</v>
      </c>
      <c r="AB46" s="40">
        <f>IF(AD46=21,J46,0)</f>
        <v>0</v>
      </c>
      <c r="AD46" s="67">
        <v>21</v>
      </c>
      <c r="AE46" s="67">
        <f>G46*0</f>
        <v>0</v>
      </c>
      <c r="AF46" s="67">
        <f>G46*(1-0)</f>
        <v>0</v>
      </c>
      <c r="AM46" s="67">
        <f>F46*AE46</f>
        <v>0</v>
      </c>
      <c r="AN46" s="67">
        <f>F46*AF46</f>
        <v>0</v>
      </c>
      <c r="AO46" s="68" t="s">
        <v>214</v>
      </c>
      <c r="AP46" s="68" t="s">
        <v>217</v>
      </c>
      <c r="AQ46" s="56" t="s">
        <v>219</v>
      </c>
    </row>
    <row r="47" spans="1:37" ht="12.75">
      <c r="A47" s="11"/>
      <c r="B47" s="24"/>
      <c r="C47" s="24" t="s">
        <v>82</v>
      </c>
      <c r="D47" s="24" t="s">
        <v>144</v>
      </c>
      <c r="E47" s="36"/>
      <c r="F47" s="36"/>
      <c r="G47" s="36"/>
      <c r="H47" s="70">
        <f>SUM(H48:H48)</f>
        <v>0</v>
      </c>
      <c r="I47" s="70">
        <f>SUM(I48:I48)</f>
        <v>0</v>
      </c>
      <c r="J47" s="70">
        <f>H47+I47</f>
        <v>0</v>
      </c>
      <c r="K47" s="56"/>
      <c r="L47" s="70">
        <f>SUM(L48:L48)</f>
        <v>0</v>
      </c>
      <c r="M47" s="56"/>
      <c r="P47" s="70">
        <f>IF(Q47="PR",J47,SUM(O48:O48))</f>
        <v>0</v>
      </c>
      <c r="Q47" s="56" t="s">
        <v>202</v>
      </c>
      <c r="R47" s="70">
        <f>IF(Q47="HS",H47,0)</f>
        <v>0</v>
      </c>
      <c r="S47" s="70">
        <f>IF(Q47="HS",I47-P47,0)</f>
        <v>0</v>
      </c>
      <c r="T47" s="70">
        <f>IF(Q47="PS",H47,0)</f>
        <v>0</v>
      </c>
      <c r="U47" s="70">
        <f>IF(Q47="PS",I47-P47,0)</f>
        <v>0</v>
      </c>
      <c r="V47" s="70">
        <f>IF(Q47="MP",H47,0)</f>
        <v>0</v>
      </c>
      <c r="W47" s="70">
        <f>IF(Q47="MP",I47-P47,0)</f>
        <v>0</v>
      </c>
      <c r="X47" s="70">
        <f>IF(Q47="OM",H47,0)</f>
        <v>0</v>
      </c>
      <c r="Y47" s="56"/>
      <c r="AI47" s="70">
        <f>SUM(Z48:Z48)</f>
        <v>0</v>
      </c>
      <c r="AJ47" s="70">
        <f>SUM(AA48:AA48)</f>
        <v>0</v>
      </c>
      <c r="AK47" s="70">
        <f>SUM(AB48:AB48)</f>
        <v>0</v>
      </c>
    </row>
    <row r="48" spans="1:43" ht="12.75">
      <c r="A48" s="10" t="s">
        <v>30</v>
      </c>
      <c r="B48" s="10"/>
      <c r="C48" s="10" t="s">
        <v>83</v>
      </c>
      <c r="D48" s="10" t="s">
        <v>145</v>
      </c>
      <c r="E48" s="10" t="s">
        <v>181</v>
      </c>
      <c r="F48" s="40">
        <v>1</v>
      </c>
      <c r="G48" s="40">
        <v>0</v>
      </c>
      <c r="H48" s="40">
        <f>F48*AE48</f>
        <v>0</v>
      </c>
      <c r="I48" s="40">
        <f>J48-H48</f>
        <v>0</v>
      </c>
      <c r="J48" s="40">
        <f>F48*G48</f>
        <v>0</v>
      </c>
      <c r="K48" s="40">
        <v>0</v>
      </c>
      <c r="L48" s="40">
        <f>F48*K48</f>
        <v>0</v>
      </c>
      <c r="M48" s="62" t="s">
        <v>199</v>
      </c>
      <c r="N48" s="62" t="s">
        <v>11</v>
      </c>
      <c r="O48" s="40">
        <f>IF(N48="5",I48,0)</f>
        <v>0</v>
      </c>
      <c r="Z48" s="40">
        <f>IF(AD48=0,J48,0)</f>
        <v>0</v>
      </c>
      <c r="AA48" s="40">
        <f>IF(AD48=15,J48,0)</f>
        <v>0</v>
      </c>
      <c r="AB48" s="40">
        <f>IF(AD48=21,J48,0)</f>
        <v>0</v>
      </c>
      <c r="AD48" s="67">
        <v>21</v>
      </c>
      <c r="AE48" s="67">
        <f>G48*0</f>
        <v>0</v>
      </c>
      <c r="AF48" s="67">
        <f>G48*(1-0)</f>
        <v>0</v>
      </c>
      <c r="AM48" s="67">
        <f>F48*AE48</f>
        <v>0</v>
      </c>
      <c r="AN48" s="67">
        <f>F48*AF48</f>
        <v>0</v>
      </c>
      <c r="AO48" s="68" t="s">
        <v>215</v>
      </c>
      <c r="AP48" s="68" t="s">
        <v>217</v>
      </c>
      <c r="AQ48" s="56" t="s">
        <v>219</v>
      </c>
    </row>
    <row r="49" spans="1:37" ht="12.75">
      <c r="A49" s="11"/>
      <c r="B49" s="24"/>
      <c r="C49" s="24"/>
      <c r="D49" s="24" t="s">
        <v>146</v>
      </c>
      <c r="E49" s="36"/>
      <c r="F49" s="36"/>
      <c r="G49" s="36"/>
      <c r="H49" s="70">
        <f>SUM(H50:H78)</f>
        <v>0</v>
      </c>
      <c r="I49" s="70">
        <f>SUM(I50:I78)</f>
        <v>0</v>
      </c>
      <c r="J49" s="70">
        <f>H49+I49</f>
        <v>0</v>
      </c>
      <c r="K49" s="56"/>
      <c r="L49" s="70">
        <f>SUM(L50:L78)</f>
        <v>741.6956500000001</v>
      </c>
      <c r="M49" s="56"/>
      <c r="P49" s="70">
        <f>IF(Q49="PR",J49,SUM(O50:O78))</f>
        <v>0</v>
      </c>
      <c r="Q49" s="56" t="s">
        <v>204</v>
      </c>
      <c r="R49" s="70">
        <f>IF(Q49="HS",H49,0)</f>
        <v>0</v>
      </c>
      <c r="S49" s="70">
        <f>IF(Q49="HS",I49-P49,0)</f>
        <v>0</v>
      </c>
      <c r="T49" s="70">
        <f>IF(Q49="PS",H49,0)</f>
        <v>0</v>
      </c>
      <c r="U49" s="70">
        <f>IF(Q49="PS",I49-P49,0)</f>
        <v>0</v>
      </c>
      <c r="V49" s="70">
        <f>IF(Q49="MP",H49,0)</f>
        <v>0</v>
      </c>
      <c r="W49" s="70">
        <f>IF(Q49="MP",I49-P49,0)</f>
        <v>0</v>
      </c>
      <c r="X49" s="70">
        <f>IF(Q49="OM",H49,0)</f>
        <v>0</v>
      </c>
      <c r="Y49" s="56"/>
      <c r="AI49" s="70">
        <f>SUM(Z50:Z78)</f>
        <v>0</v>
      </c>
      <c r="AJ49" s="70">
        <f>SUM(AA50:AA78)</f>
        <v>0</v>
      </c>
      <c r="AK49" s="70">
        <f>SUM(AB50:AB78)</f>
        <v>0</v>
      </c>
    </row>
    <row r="50" spans="1:43" ht="12.75">
      <c r="A50" s="12" t="s">
        <v>31</v>
      </c>
      <c r="B50" s="12"/>
      <c r="C50" s="12" t="s">
        <v>84</v>
      </c>
      <c r="D50" s="12" t="s">
        <v>147</v>
      </c>
      <c r="E50" s="12" t="s">
        <v>182</v>
      </c>
      <c r="F50" s="41">
        <v>1</v>
      </c>
      <c r="G50" s="41">
        <v>0</v>
      </c>
      <c r="H50" s="41">
        <f>F50*AE50</f>
        <v>0</v>
      </c>
      <c r="I50" s="41">
        <f>J50-H50</f>
        <v>0</v>
      </c>
      <c r="J50" s="41">
        <f>F50*G50</f>
        <v>0</v>
      </c>
      <c r="K50" s="41">
        <v>1</v>
      </c>
      <c r="L50" s="41">
        <f>F50*K50</f>
        <v>1</v>
      </c>
      <c r="M50" s="63"/>
      <c r="N50" s="63" t="s">
        <v>55</v>
      </c>
      <c r="O50" s="41">
        <f>IF(N50="5",I50,0)</f>
        <v>0</v>
      </c>
      <c r="Z50" s="41">
        <f>IF(AD50=0,J50,0)</f>
        <v>0</v>
      </c>
      <c r="AA50" s="41">
        <f>IF(AD50=15,J50,0)</f>
        <v>0</v>
      </c>
      <c r="AB50" s="41">
        <f>IF(AD50=21,J50,0)</f>
        <v>0</v>
      </c>
      <c r="AD50" s="67">
        <v>21</v>
      </c>
      <c r="AE50" s="67">
        <f>G50*1</f>
        <v>0</v>
      </c>
      <c r="AF50" s="67">
        <f>G50*(1-1)</f>
        <v>0</v>
      </c>
      <c r="AM50" s="67">
        <f>F50*AE50</f>
        <v>0</v>
      </c>
      <c r="AN50" s="67">
        <f>F50*AF50</f>
        <v>0</v>
      </c>
      <c r="AO50" s="68" t="s">
        <v>216</v>
      </c>
      <c r="AP50" s="68" t="s">
        <v>218</v>
      </c>
      <c r="AQ50" s="56" t="s">
        <v>219</v>
      </c>
    </row>
    <row r="51" spans="1:43" ht="12.75">
      <c r="A51" s="12" t="s">
        <v>32</v>
      </c>
      <c r="B51" s="12"/>
      <c r="C51" s="12" t="s">
        <v>85</v>
      </c>
      <c r="D51" s="12" t="s">
        <v>148</v>
      </c>
      <c r="E51" s="12" t="s">
        <v>182</v>
      </c>
      <c r="F51" s="41">
        <v>1</v>
      </c>
      <c r="G51" s="41">
        <v>0</v>
      </c>
      <c r="H51" s="41">
        <f>F51*AE51</f>
        <v>0</v>
      </c>
      <c r="I51" s="41">
        <f>J51-H51</f>
        <v>0</v>
      </c>
      <c r="J51" s="41">
        <f>F51*G51</f>
        <v>0</v>
      </c>
      <c r="K51" s="41">
        <v>0</v>
      </c>
      <c r="L51" s="41">
        <f>F51*K51</f>
        <v>0</v>
      </c>
      <c r="M51" s="63"/>
      <c r="N51" s="63" t="s">
        <v>55</v>
      </c>
      <c r="O51" s="41">
        <f>IF(N51="5",I51,0)</f>
        <v>0</v>
      </c>
      <c r="Z51" s="41">
        <f>IF(AD51=0,J51,0)</f>
        <v>0</v>
      </c>
      <c r="AA51" s="41">
        <f>IF(AD51=15,J51,0)</f>
        <v>0</v>
      </c>
      <c r="AB51" s="41">
        <f>IF(AD51=21,J51,0)</f>
        <v>0</v>
      </c>
      <c r="AD51" s="67">
        <v>21</v>
      </c>
      <c r="AE51" s="67">
        <f>G51*1</f>
        <v>0</v>
      </c>
      <c r="AF51" s="67">
        <f>G51*(1-1)</f>
        <v>0</v>
      </c>
      <c r="AM51" s="67">
        <f>F51*AE51</f>
        <v>0</v>
      </c>
      <c r="AN51" s="67">
        <f>F51*AF51</f>
        <v>0</v>
      </c>
      <c r="AO51" s="68" t="s">
        <v>216</v>
      </c>
      <c r="AP51" s="68" t="s">
        <v>218</v>
      </c>
      <c r="AQ51" s="56" t="s">
        <v>219</v>
      </c>
    </row>
    <row r="52" spans="1:43" ht="12.75">
      <c r="A52" s="12" t="s">
        <v>33</v>
      </c>
      <c r="B52" s="12"/>
      <c r="C52" s="12" t="s">
        <v>86</v>
      </c>
      <c r="D52" s="12" t="s">
        <v>149</v>
      </c>
      <c r="E52" s="12" t="s">
        <v>182</v>
      </c>
      <c r="F52" s="41">
        <v>1</v>
      </c>
      <c r="G52" s="41">
        <v>0</v>
      </c>
      <c r="H52" s="41">
        <f>F52*AE52</f>
        <v>0</v>
      </c>
      <c r="I52" s="41">
        <f>J52-H52</f>
        <v>0</v>
      </c>
      <c r="J52" s="41">
        <f>F52*G52</f>
        <v>0</v>
      </c>
      <c r="K52" s="41">
        <v>0.24</v>
      </c>
      <c r="L52" s="41">
        <f>F52*K52</f>
        <v>0.24</v>
      </c>
      <c r="M52" s="63"/>
      <c r="N52" s="63" t="s">
        <v>55</v>
      </c>
      <c r="O52" s="41">
        <f>IF(N52="5",I52,0)</f>
        <v>0</v>
      </c>
      <c r="Z52" s="41">
        <f>IF(AD52=0,J52,0)</f>
        <v>0</v>
      </c>
      <c r="AA52" s="41">
        <f>IF(AD52=15,J52,0)</f>
        <v>0</v>
      </c>
      <c r="AB52" s="41">
        <f>IF(AD52=21,J52,0)</f>
        <v>0</v>
      </c>
      <c r="AD52" s="67">
        <v>21</v>
      </c>
      <c r="AE52" s="67">
        <f>G52*1</f>
        <v>0</v>
      </c>
      <c r="AF52" s="67">
        <f>G52*(1-1)</f>
        <v>0</v>
      </c>
      <c r="AM52" s="67">
        <f>F52*AE52</f>
        <v>0</v>
      </c>
      <c r="AN52" s="67">
        <f>F52*AF52</f>
        <v>0</v>
      </c>
      <c r="AO52" s="68" t="s">
        <v>216</v>
      </c>
      <c r="AP52" s="68" t="s">
        <v>218</v>
      </c>
      <c r="AQ52" s="56" t="s">
        <v>219</v>
      </c>
    </row>
    <row r="53" spans="1:43" ht="12.75">
      <c r="A53" s="12" t="s">
        <v>34</v>
      </c>
      <c r="B53" s="12"/>
      <c r="C53" s="12" t="s">
        <v>87</v>
      </c>
      <c r="D53" s="12" t="s">
        <v>150</v>
      </c>
      <c r="E53" s="12" t="s">
        <v>182</v>
      </c>
      <c r="F53" s="41">
        <v>1</v>
      </c>
      <c r="G53" s="41">
        <v>0</v>
      </c>
      <c r="H53" s="41">
        <f>F53*AE53</f>
        <v>0</v>
      </c>
      <c r="I53" s="41">
        <f>J53-H53</f>
        <v>0</v>
      </c>
      <c r="J53" s="41">
        <f>F53*G53</f>
        <v>0</v>
      </c>
      <c r="K53" s="41">
        <v>324</v>
      </c>
      <c r="L53" s="41">
        <f>F53*K53</f>
        <v>324</v>
      </c>
      <c r="M53" s="63"/>
      <c r="N53" s="63" t="s">
        <v>55</v>
      </c>
      <c r="O53" s="41">
        <f>IF(N53="5",I53,0)</f>
        <v>0</v>
      </c>
      <c r="Z53" s="41">
        <f>IF(AD53=0,J53,0)</f>
        <v>0</v>
      </c>
      <c r="AA53" s="41">
        <f>IF(AD53=15,J53,0)</f>
        <v>0</v>
      </c>
      <c r="AB53" s="41">
        <f>IF(AD53=21,J53,0)</f>
        <v>0</v>
      </c>
      <c r="AD53" s="67">
        <v>21</v>
      </c>
      <c r="AE53" s="67">
        <f>G53*1</f>
        <v>0</v>
      </c>
      <c r="AF53" s="67">
        <f>G53*(1-1)</f>
        <v>0</v>
      </c>
      <c r="AM53" s="67">
        <f>F53*AE53</f>
        <v>0</v>
      </c>
      <c r="AN53" s="67">
        <f>F53*AF53</f>
        <v>0</v>
      </c>
      <c r="AO53" s="68" t="s">
        <v>216</v>
      </c>
      <c r="AP53" s="68" t="s">
        <v>218</v>
      </c>
      <c r="AQ53" s="56" t="s">
        <v>219</v>
      </c>
    </row>
    <row r="54" spans="1:43" ht="12.75">
      <c r="A54" s="12" t="s">
        <v>35</v>
      </c>
      <c r="B54" s="12"/>
      <c r="C54" s="12" t="s">
        <v>88</v>
      </c>
      <c r="D54" s="12" t="s">
        <v>151</v>
      </c>
      <c r="E54" s="12" t="s">
        <v>182</v>
      </c>
      <c r="F54" s="41">
        <v>4</v>
      </c>
      <c r="G54" s="41">
        <v>0</v>
      </c>
      <c r="H54" s="41">
        <f>F54*AE54</f>
        <v>0</v>
      </c>
      <c r="I54" s="41">
        <f>J54-H54</f>
        <v>0</v>
      </c>
      <c r="J54" s="41">
        <f>F54*G54</f>
        <v>0</v>
      </c>
      <c r="K54" s="41">
        <v>104</v>
      </c>
      <c r="L54" s="41">
        <f>F54*K54</f>
        <v>416</v>
      </c>
      <c r="M54" s="63"/>
      <c r="N54" s="63" t="s">
        <v>55</v>
      </c>
      <c r="O54" s="41">
        <f>IF(N54="5",I54,0)</f>
        <v>0</v>
      </c>
      <c r="Z54" s="41">
        <f>IF(AD54=0,J54,0)</f>
        <v>0</v>
      </c>
      <c r="AA54" s="41">
        <f>IF(AD54=15,J54,0)</f>
        <v>0</v>
      </c>
      <c r="AB54" s="41">
        <f>IF(AD54=21,J54,0)</f>
        <v>0</v>
      </c>
      <c r="AD54" s="67">
        <v>21</v>
      </c>
      <c r="AE54" s="67">
        <f>G54*1</f>
        <v>0</v>
      </c>
      <c r="AF54" s="67">
        <f>G54*(1-1)</f>
        <v>0</v>
      </c>
      <c r="AM54" s="67">
        <f>F54*AE54</f>
        <v>0</v>
      </c>
      <c r="AN54" s="67">
        <f>F54*AF54</f>
        <v>0</v>
      </c>
      <c r="AO54" s="68" t="s">
        <v>216</v>
      </c>
      <c r="AP54" s="68" t="s">
        <v>218</v>
      </c>
      <c r="AQ54" s="56" t="s">
        <v>219</v>
      </c>
    </row>
    <row r="55" spans="1:43" ht="12.75">
      <c r="A55" s="12" t="s">
        <v>36</v>
      </c>
      <c r="B55" s="12"/>
      <c r="C55" s="12" t="s">
        <v>89</v>
      </c>
      <c r="D55" s="12" t="s">
        <v>152</v>
      </c>
      <c r="E55" s="12" t="s">
        <v>182</v>
      </c>
      <c r="F55" s="41">
        <v>2</v>
      </c>
      <c r="G55" s="41">
        <v>0</v>
      </c>
      <c r="H55" s="41">
        <f>F55*AE55</f>
        <v>0</v>
      </c>
      <c r="I55" s="41">
        <f>J55-H55</f>
        <v>0</v>
      </c>
      <c r="J55" s="41">
        <f>F55*G55</f>
        <v>0</v>
      </c>
      <c r="K55" s="41">
        <v>0.1</v>
      </c>
      <c r="L55" s="41">
        <f>F55*K55</f>
        <v>0.2</v>
      </c>
      <c r="M55" s="63"/>
      <c r="N55" s="63" t="s">
        <v>55</v>
      </c>
      <c r="O55" s="41">
        <f>IF(N55="5",I55,0)</f>
        <v>0</v>
      </c>
      <c r="Z55" s="41">
        <f>IF(AD55=0,J55,0)</f>
        <v>0</v>
      </c>
      <c r="AA55" s="41">
        <f>IF(AD55=15,J55,0)</f>
        <v>0</v>
      </c>
      <c r="AB55" s="41">
        <f>IF(AD55=21,J55,0)</f>
        <v>0</v>
      </c>
      <c r="AD55" s="67">
        <v>21</v>
      </c>
      <c r="AE55" s="67">
        <f>G55*1</f>
        <v>0</v>
      </c>
      <c r="AF55" s="67">
        <f>G55*(1-1)</f>
        <v>0</v>
      </c>
      <c r="AM55" s="67">
        <f>F55*AE55</f>
        <v>0</v>
      </c>
      <c r="AN55" s="67">
        <f>F55*AF55</f>
        <v>0</v>
      </c>
      <c r="AO55" s="68" t="s">
        <v>216</v>
      </c>
      <c r="AP55" s="68" t="s">
        <v>218</v>
      </c>
      <c r="AQ55" s="56" t="s">
        <v>219</v>
      </c>
    </row>
    <row r="56" spans="1:43" ht="12.75">
      <c r="A56" s="12" t="s">
        <v>37</v>
      </c>
      <c r="B56" s="12"/>
      <c r="C56" s="12" t="s">
        <v>90</v>
      </c>
      <c r="D56" s="12" t="s">
        <v>153</v>
      </c>
      <c r="E56" s="12" t="s">
        <v>182</v>
      </c>
      <c r="F56" s="41">
        <v>1</v>
      </c>
      <c r="G56" s="41">
        <v>0</v>
      </c>
      <c r="H56" s="41">
        <f>F56*AE56</f>
        <v>0</v>
      </c>
      <c r="I56" s="41">
        <f>J56-H56</f>
        <v>0</v>
      </c>
      <c r="J56" s="41">
        <f>F56*G56</f>
        <v>0</v>
      </c>
      <c r="K56" s="41">
        <v>0.22</v>
      </c>
      <c r="L56" s="41">
        <f>F56*K56</f>
        <v>0.22</v>
      </c>
      <c r="M56" s="63"/>
      <c r="N56" s="63" t="s">
        <v>55</v>
      </c>
      <c r="O56" s="41">
        <f>IF(N56="5",I56,0)</f>
        <v>0</v>
      </c>
      <c r="Z56" s="41">
        <f>IF(AD56=0,J56,0)</f>
        <v>0</v>
      </c>
      <c r="AA56" s="41">
        <f>IF(AD56=15,J56,0)</f>
        <v>0</v>
      </c>
      <c r="AB56" s="41">
        <f>IF(AD56=21,J56,0)</f>
        <v>0</v>
      </c>
      <c r="AD56" s="67">
        <v>21</v>
      </c>
      <c r="AE56" s="67">
        <f>G56*1</f>
        <v>0</v>
      </c>
      <c r="AF56" s="67">
        <f>G56*(1-1)</f>
        <v>0</v>
      </c>
      <c r="AM56" s="67">
        <f>F56*AE56</f>
        <v>0</v>
      </c>
      <c r="AN56" s="67">
        <f>F56*AF56</f>
        <v>0</v>
      </c>
      <c r="AO56" s="68" t="s">
        <v>216</v>
      </c>
      <c r="AP56" s="68" t="s">
        <v>218</v>
      </c>
      <c r="AQ56" s="56" t="s">
        <v>219</v>
      </c>
    </row>
    <row r="57" spans="1:43" ht="12.75">
      <c r="A57" s="12" t="s">
        <v>38</v>
      </c>
      <c r="B57" s="12"/>
      <c r="C57" s="12" t="s">
        <v>91</v>
      </c>
      <c r="D57" s="12" t="s">
        <v>154</v>
      </c>
      <c r="E57" s="12" t="s">
        <v>182</v>
      </c>
      <c r="F57" s="41">
        <v>2</v>
      </c>
      <c r="G57" s="41">
        <v>0</v>
      </c>
      <c r="H57" s="41">
        <f>F57*AE57</f>
        <v>0</v>
      </c>
      <c r="I57" s="41">
        <f>J57-H57</f>
        <v>0</v>
      </c>
      <c r="J57" s="41">
        <f>F57*G57</f>
        <v>0</v>
      </c>
      <c r="K57" s="41">
        <v>0</v>
      </c>
      <c r="L57" s="41">
        <f>F57*K57</f>
        <v>0</v>
      </c>
      <c r="M57" s="63"/>
      <c r="N57" s="63" t="s">
        <v>55</v>
      </c>
      <c r="O57" s="41">
        <f>IF(N57="5",I57,0)</f>
        <v>0</v>
      </c>
      <c r="Z57" s="41">
        <f>IF(AD57=0,J57,0)</f>
        <v>0</v>
      </c>
      <c r="AA57" s="41">
        <f>IF(AD57=15,J57,0)</f>
        <v>0</v>
      </c>
      <c r="AB57" s="41">
        <f>IF(AD57=21,J57,0)</f>
        <v>0</v>
      </c>
      <c r="AD57" s="67">
        <v>21</v>
      </c>
      <c r="AE57" s="67">
        <f>G57*1</f>
        <v>0</v>
      </c>
      <c r="AF57" s="67">
        <f>G57*(1-1)</f>
        <v>0</v>
      </c>
      <c r="AM57" s="67">
        <f>F57*AE57</f>
        <v>0</v>
      </c>
      <c r="AN57" s="67">
        <f>F57*AF57</f>
        <v>0</v>
      </c>
      <c r="AO57" s="68" t="s">
        <v>216</v>
      </c>
      <c r="AP57" s="68" t="s">
        <v>218</v>
      </c>
      <c r="AQ57" s="56" t="s">
        <v>219</v>
      </c>
    </row>
    <row r="58" spans="1:43" ht="12.75">
      <c r="A58" s="12" t="s">
        <v>39</v>
      </c>
      <c r="B58" s="12"/>
      <c r="C58" s="12" t="s">
        <v>92</v>
      </c>
      <c r="D58" s="12" t="s">
        <v>155</v>
      </c>
      <c r="E58" s="12" t="s">
        <v>182</v>
      </c>
      <c r="F58" s="41">
        <v>1</v>
      </c>
      <c r="G58" s="41">
        <v>0</v>
      </c>
      <c r="H58" s="41">
        <f>F58*AE58</f>
        <v>0</v>
      </c>
      <c r="I58" s="41">
        <f>J58-H58</f>
        <v>0</v>
      </c>
      <c r="J58" s="41">
        <f>F58*G58</f>
        <v>0</v>
      </c>
      <c r="K58" s="41">
        <v>0</v>
      </c>
      <c r="L58" s="41">
        <f>F58*K58</f>
        <v>0</v>
      </c>
      <c r="M58" s="63"/>
      <c r="N58" s="63" t="s">
        <v>55</v>
      </c>
      <c r="O58" s="41">
        <f>IF(N58="5",I58,0)</f>
        <v>0</v>
      </c>
      <c r="Z58" s="41">
        <f>IF(AD58=0,J58,0)</f>
        <v>0</v>
      </c>
      <c r="AA58" s="41">
        <f>IF(AD58=15,J58,0)</f>
        <v>0</v>
      </c>
      <c r="AB58" s="41">
        <f>IF(AD58=21,J58,0)</f>
        <v>0</v>
      </c>
      <c r="AD58" s="67">
        <v>21</v>
      </c>
      <c r="AE58" s="67">
        <f>G58*1</f>
        <v>0</v>
      </c>
      <c r="AF58" s="67">
        <f>G58*(1-1)</f>
        <v>0</v>
      </c>
      <c r="AM58" s="67">
        <f>F58*AE58</f>
        <v>0</v>
      </c>
      <c r="AN58" s="67">
        <f>F58*AF58</f>
        <v>0</v>
      </c>
      <c r="AO58" s="68" t="s">
        <v>216</v>
      </c>
      <c r="AP58" s="68" t="s">
        <v>218</v>
      </c>
      <c r="AQ58" s="56" t="s">
        <v>219</v>
      </c>
    </row>
    <row r="59" spans="3:13" ht="12.75">
      <c r="C59" s="25" t="s">
        <v>60</v>
      </c>
      <c r="D59" s="31" t="s">
        <v>156</v>
      </c>
      <c r="E59" s="37"/>
      <c r="F59" s="37"/>
      <c r="G59" s="37"/>
      <c r="H59" s="37"/>
      <c r="I59" s="37"/>
      <c r="J59" s="37"/>
      <c r="K59" s="37"/>
      <c r="L59" s="37"/>
      <c r="M59" s="37"/>
    </row>
    <row r="60" spans="1:43" ht="12.75">
      <c r="A60" s="12" t="s">
        <v>40</v>
      </c>
      <c r="B60" s="12"/>
      <c r="C60" s="12" t="s">
        <v>93</v>
      </c>
      <c r="D60" s="12" t="s">
        <v>157</v>
      </c>
      <c r="E60" s="12" t="s">
        <v>182</v>
      </c>
      <c r="F60" s="41">
        <v>2</v>
      </c>
      <c r="G60" s="41">
        <v>0</v>
      </c>
      <c r="H60" s="41">
        <f>F60*AE60</f>
        <v>0</v>
      </c>
      <c r="I60" s="41">
        <f>J60-H60</f>
        <v>0</v>
      </c>
      <c r="J60" s="41">
        <f>F60*G60</f>
        <v>0</v>
      </c>
      <c r="K60" s="41">
        <v>0</v>
      </c>
      <c r="L60" s="41">
        <f>F60*K60</f>
        <v>0</v>
      </c>
      <c r="M60" s="63"/>
      <c r="N60" s="63" t="s">
        <v>55</v>
      </c>
      <c r="O60" s="41">
        <f>IF(N60="5",I60,0)</f>
        <v>0</v>
      </c>
      <c r="Z60" s="41">
        <f>IF(AD60=0,J60,0)</f>
        <v>0</v>
      </c>
      <c r="AA60" s="41">
        <f>IF(AD60=15,J60,0)</f>
        <v>0</v>
      </c>
      <c r="AB60" s="41">
        <f>IF(AD60=21,J60,0)</f>
        <v>0</v>
      </c>
      <c r="AD60" s="67">
        <v>21</v>
      </c>
      <c r="AE60" s="67">
        <f>G60*1</f>
        <v>0</v>
      </c>
      <c r="AF60" s="67">
        <f>G60*(1-1)</f>
        <v>0</v>
      </c>
      <c r="AM60" s="67">
        <f>F60*AE60</f>
        <v>0</v>
      </c>
      <c r="AN60" s="67">
        <f>F60*AF60</f>
        <v>0</v>
      </c>
      <c r="AO60" s="68" t="s">
        <v>216</v>
      </c>
      <c r="AP60" s="68" t="s">
        <v>218</v>
      </c>
      <c r="AQ60" s="56" t="s">
        <v>219</v>
      </c>
    </row>
    <row r="61" spans="3:13" ht="12.75">
      <c r="C61" s="25" t="s">
        <v>60</v>
      </c>
      <c r="D61" s="31" t="s">
        <v>156</v>
      </c>
      <c r="E61" s="37"/>
      <c r="F61" s="37"/>
      <c r="G61" s="37"/>
      <c r="H61" s="37"/>
      <c r="I61" s="37"/>
      <c r="J61" s="37"/>
      <c r="K61" s="37"/>
      <c r="L61" s="37"/>
      <c r="M61" s="37"/>
    </row>
    <row r="62" spans="1:43" ht="12.75">
      <c r="A62" s="12" t="s">
        <v>41</v>
      </c>
      <c r="B62" s="12"/>
      <c r="C62" s="12" t="s">
        <v>94</v>
      </c>
      <c r="D62" s="12" t="s">
        <v>158</v>
      </c>
      <c r="E62" s="12" t="s">
        <v>182</v>
      </c>
      <c r="F62" s="41">
        <v>2</v>
      </c>
      <c r="G62" s="41">
        <v>0</v>
      </c>
      <c r="H62" s="41">
        <f>F62*AE62</f>
        <v>0</v>
      </c>
      <c r="I62" s="41">
        <f>J62-H62</f>
        <v>0</v>
      </c>
      <c r="J62" s="41">
        <f>F62*G62</f>
        <v>0</v>
      </c>
      <c r="K62" s="41">
        <v>0</v>
      </c>
      <c r="L62" s="41">
        <f>F62*K62</f>
        <v>0</v>
      </c>
      <c r="M62" s="63"/>
      <c r="N62" s="63" t="s">
        <v>55</v>
      </c>
      <c r="O62" s="41">
        <f>IF(N62="5",I62,0)</f>
        <v>0</v>
      </c>
      <c r="Z62" s="41">
        <f>IF(AD62=0,J62,0)</f>
        <v>0</v>
      </c>
      <c r="AA62" s="41">
        <f>IF(AD62=15,J62,0)</f>
        <v>0</v>
      </c>
      <c r="AB62" s="41">
        <f>IF(AD62=21,J62,0)</f>
        <v>0</v>
      </c>
      <c r="AD62" s="67">
        <v>21</v>
      </c>
      <c r="AE62" s="67">
        <f>G62*1</f>
        <v>0</v>
      </c>
      <c r="AF62" s="67">
        <f>G62*(1-1)</f>
        <v>0</v>
      </c>
      <c r="AM62" s="67">
        <f>F62*AE62</f>
        <v>0</v>
      </c>
      <c r="AN62" s="67">
        <f>F62*AF62</f>
        <v>0</v>
      </c>
      <c r="AO62" s="68" t="s">
        <v>216</v>
      </c>
      <c r="AP62" s="68" t="s">
        <v>218</v>
      </c>
      <c r="AQ62" s="56" t="s">
        <v>219</v>
      </c>
    </row>
    <row r="63" spans="1:43" ht="12.75">
      <c r="A63" s="12" t="s">
        <v>42</v>
      </c>
      <c r="B63" s="12"/>
      <c r="C63" s="12" t="s">
        <v>95</v>
      </c>
      <c r="D63" s="12" t="s">
        <v>159</v>
      </c>
      <c r="E63" s="12" t="s">
        <v>179</v>
      </c>
      <c r="F63" s="41">
        <v>15</v>
      </c>
      <c r="G63" s="41">
        <v>0</v>
      </c>
      <c r="H63" s="41">
        <f>F63*AE63</f>
        <v>0</v>
      </c>
      <c r="I63" s="41">
        <f>J63-H63</f>
        <v>0</v>
      </c>
      <c r="J63" s="41">
        <f>F63*G63</f>
        <v>0</v>
      </c>
      <c r="K63" s="41">
        <v>0.00013</v>
      </c>
      <c r="L63" s="41">
        <f>F63*K63</f>
        <v>0.00195</v>
      </c>
      <c r="M63" s="63" t="s">
        <v>199</v>
      </c>
      <c r="N63" s="63" t="s">
        <v>55</v>
      </c>
      <c r="O63" s="41">
        <f>IF(N63="5",I63,0)</f>
        <v>0</v>
      </c>
      <c r="Z63" s="41">
        <f>IF(AD63=0,J63,0)</f>
        <v>0</v>
      </c>
      <c r="AA63" s="41">
        <f>IF(AD63=15,J63,0)</f>
        <v>0</v>
      </c>
      <c r="AB63" s="41">
        <f>IF(AD63=21,J63,0)</f>
        <v>0</v>
      </c>
      <c r="AD63" s="67">
        <v>21</v>
      </c>
      <c r="AE63" s="67">
        <f>G63*1</f>
        <v>0</v>
      </c>
      <c r="AF63" s="67">
        <f>G63*(1-1)</f>
        <v>0</v>
      </c>
      <c r="AM63" s="67">
        <f>F63*AE63</f>
        <v>0</v>
      </c>
      <c r="AN63" s="67">
        <f>F63*AF63</f>
        <v>0</v>
      </c>
      <c r="AO63" s="68" t="s">
        <v>216</v>
      </c>
      <c r="AP63" s="68" t="s">
        <v>218</v>
      </c>
      <c r="AQ63" s="56" t="s">
        <v>219</v>
      </c>
    </row>
    <row r="64" spans="3:13" ht="25.5" customHeight="1">
      <c r="C64" s="25" t="s">
        <v>60</v>
      </c>
      <c r="D64" s="31" t="s">
        <v>160</v>
      </c>
      <c r="E64" s="37"/>
      <c r="F64" s="37"/>
      <c r="G64" s="37"/>
      <c r="H64" s="37"/>
      <c r="I64" s="37"/>
      <c r="J64" s="37"/>
      <c r="K64" s="37"/>
      <c r="L64" s="37"/>
      <c r="M64" s="37"/>
    </row>
    <row r="65" spans="1:43" ht="12.75">
      <c r="A65" s="12" t="s">
        <v>43</v>
      </c>
      <c r="B65" s="12"/>
      <c r="C65" s="12" t="s">
        <v>96</v>
      </c>
      <c r="D65" s="12" t="s">
        <v>161</v>
      </c>
      <c r="E65" s="12" t="s">
        <v>179</v>
      </c>
      <c r="F65" s="41">
        <v>70</v>
      </c>
      <c r="G65" s="41">
        <v>0</v>
      </c>
      <c r="H65" s="41">
        <f>F65*AE65</f>
        <v>0</v>
      </c>
      <c r="I65" s="41">
        <f>J65-H65</f>
        <v>0</v>
      </c>
      <c r="J65" s="41">
        <f>F65*G65</f>
        <v>0</v>
      </c>
      <c r="K65" s="41">
        <v>0.00016</v>
      </c>
      <c r="L65" s="41">
        <f>F65*K65</f>
        <v>0.011200000000000002</v>
      </c>
      <c r="M65" s="63" t="s">
        <v>199</v>
      </c>
      <c r="N65" s="63" t="s">
        <v>55</v>
      </c>
      <c r="O65" s="41">
        <f>IF(N65="5",I65,0)</f>
        <v>0</v>
      </c>
      <c r="Z65" s="41">
        <f>IF(AD65=0,J65,0)</f>
        <v>0</v>
      </c>
      <c r="AA65" s="41">
        <f>IF(AD65=15,J65,0)</f>
        <v>0</v>
      </c>
      <c r="AB65" s="41">
        <f>IF(AD65=21,J65,0)</f>
        <v>0</v>
      </c>
      <c r="AD65" s="67">
        <v>21</v>
      </c>
      <c r="AE65" s="67">
        <f>G65*1</f>
        <v>0</v>
      </c>
      <c r="AF65" s="67">
        <f>G65*(1-1)</f>
        <v>0</v>
      </c>
      <c r="AM65" s="67">
        <f>F65*AE65</f>
        <v>0</v>
      </c>
      <c r="AN65" s="67">
        <f>F65*AF65</f>
        <v>0</v>
      </c>
      <c r="AO65" s="68" t="s">
        <v>216</v>
      </c>
      <c r="AP65" s="68" t="s">
        <v>218</v>
      </c>
      <c r="AQ65" s="56" t="s">
        <v>219</v>
      </c>
    </row>
    <row r="66" spans="3:13" ht="25.5" customHeight="1">
      <c r="C66" s="25" t="s">
        <v>60</v>
      </c>
      <c r="D66" s="31" t="s">
        <v>160</v>
      </c>
      <c r="E66" s="37"/>
      <c r="F66" s="37"/>
      <c r="G66" s="37"/>
      <c r="H66" s="37"/>
      <c r="I66" s="37"/>
      <c r="J66" s="37"/>
      <c r="K66" s="37"/>
      <c r="L66" s="37"/>
      <c r="M66" s="37"/>
    </row>
    <row r="67" spans="1:43" ht="12.75">
      <c r="A67" s="12" t="s">
        <v>44</v>
      </c>
      <c r="B67" s="12"/>
      <c r="C67" s="12" t="s">
        <v>97</v>
      </c>
      <c r="D67" s="12" t="s">
        <v>162</v>
      </c>
      <c r="E67" s="12" t="s">
        <v>179</v>
      </c>
      <c r="F67" s="41">
        <v>100</v>
      </c>
      <c r="G67" s="41">
        <v>0</v>
      </c>
      <c r="H67" s="41">
        <f>F67*AE67</f>
        <v>0</v>
      </c>
      <c r="I67" s="41">
        <f>J67-H67</f>
        <v>0</v>
      </c>
      <c r="J67" s="41">
        <f>F67*G67</f>
        <v>0</v>
      </c>
      <c r="K67" s="41">
        <v>0.00022</v>
      </c>
      <c r="L67" s="41">
        <f>F67*K67</f>
        <v>0.022000000000000002</v>
      </c>
      <c r="M67" s="63" t="s">
        <v>199</v>
      </c>
      <c r="N67" s="63" t="s">
        <v>55</v>
      </c>
      <c r="O67" s="41">
        <f>IF(N67="5",I67,0)</f>
        <v>0</v>
      </c>
      <c r="Z67" s="41">
        <f>IF(AD67=0,J67,0)</f>
        <v>0</v>
      </c>
      <c r="AA67" s="41">
        <f>IF(AD67=15,J67,0)</f>
        <v>0</v>
      </c>
      <c r="AB67" s="41">
        <f>IF(AD67=21,J67,0)</f>
        <v>0</v>
      </c>
      <c r="AD67" s="67">
        <v>21</v>
      </c>
      <c r="AE67" s="67">
        <f>G67*1</f>
        <v>0</v>
      </c>
      <c r="AF67" s="67">
        <f>G67*(1-1)</f>
        <v>0</v>
      </c>
      <c r="AM67" s="67">
        <f>F67*AE67</f>
        <v>0</v>
      </c>
      <c r="AN67" s="67">
        <f>F67*AF67</f>
        <v>0</v>
      </c>
      <c r="AO67" s="68" t="s">
        <v>216</v>
      </c>
      <c r="AP67" s="68" t="s">
        <v>218</v>
      </c>
      <c r="AQ67" s="56" t="s">
        <v>219</v>
      </c>
    </row>
    <row r="68" spans="3:13" ht="25.5" customHeight="1">
      <c r="C68" s="25" t="s">
        <v>60</v>
      </c>
      <c r="D68" s="31" t="s">
        <v>160</v>
      </c>
      <c r="E68" s="37"/>
      <c r="F68" s="37"/>
      <c r="G68" s="37"/>
      <c r="H68" s="37"/>
      <c r="I68" s="37"/>
      <c r="J68" s="37"/>
      <c r="K68" s="37"/>
      <c r="L68" s="37"/>
      <c r="M68" s="37"/>
    </row>
    <row r="69" spans="1:43" ht="12.75">
      <c r="A69" s="12" t="s">
        <v>45</v>
      </c>
      <c r="B69" s="12"/>
      <c r="C69" s="12" t="s">
        <v>98</v>
      </c>
      <c r="D69" s="12" t="s">
        <v>163</v>
      </c>
      <c r="E69" s="12" t="s">
        <v>180</v>
      </c>
      <c r="F69" s="41">
        <v>5</v>
      </c>
      <c r="G69" s="41">
        <v>0</v>
      </c>
      <c r="H69" s="41">
        <f>F69*AE69</f>
        <v>0</v>
      </c>
      <c r="I69" s="41">
        <f>J69-H69</f>
        <v>0</v>
      </c>
      <c r="J69" s="41">
        <f>F69*G69</f>
        <v>0</v>
      </c>
      <c r="K69" s="41">
        <v>2E-05</v>
      </c>
      <c r="L69" s="41">
        <f>F69*K69</f>
        <v>0.0001</v>
      </c>
      <c r="M69" s="63" t="s">
        <v>199</v>
      </c>
      <c r="N69" s="63" t="s">
        <v>55</v>
      </c>
      <c r="O69" s="41">
        <f>IF(N69="5",I69,0)</f>
        <v>0</v>
      </c>
      <c r="Z69" s="41">
        <f>IF(AD69=0,J69,0)</f>
        <v>0</v>
      </c>
      <c r="AA69" s="41">
        <f>IF(AD69=15,J69,0)</f>
        <v>0</v>
      </c>
      <c r="AB69" s="41">
        <f>IF(AD69=21,J69,0)</f>
        <v>0</v>
      </c>
      <c r="AD69" s="67">
        <v>21</v>
      </c>
      <c r="AE69" s="67">
        <f>G69*1</f>
        <v>0</v>
      </c>
      <c r="AF69" s="67">
        <f>G69*(1-1)</f>
        <v>0</v>
      </c>
      <c r="AM69" s="67">
        <f>F69*AE69</f>
        <v>0</v>
      </c>
      <c r="AN69" s="67">
        <f>F69*AF69</f>
        <v>0</v>
      </c>
      <c r="AO69" s="68" t="s">
        <v>216</v>
      </c>
      <c r="AP69" s="68" t="s">
        <v>218</v>
      </c>
      <c r="AQ69" s="56" t="s">
        <v>219</v>
      </c>
    </row>
    <row r="70" spans="3:13" ht="12.75">
      <c r="C70" s="25" t="s">
        <v>60</v>
      </c>
      <c r="D70" s="31" t="s">
        <v>164</v>
      </c>
      <c r="E70" s="37"/>
      <c r="F70" s="37"/>
      <c r="G70" s="37"/>
      <c r="H70" s="37"/>
      <c r="I70" s="37"/>
      <c r="J70" s="37"/>
      <c r="K70" s="37"/>
      <c r="L70" s="37"/>
      <c r="M70" s="37"/>
    </row>
    <row r="71" spans="1:43" ht="12.75">
      <c r="A71" s="12" t="s">
        <v>46</v>
      </c>
      <c r="B71" s="12"/>
      <c r="C71" s="12" t="s">
        <v>99</v>
      </c>
      <c r="D71" s="12" t="s">
        <v>165</v>
      </c>
      <c r="E71" s="12" t="s">
        <v>180</v>
      </c>
      <c r="F71" s="41">
        <v>10</v>
      </c>
      <c r="G71" s="41">
        <v>0</v>
      </c>
      <c r="H71" s="41">
        <f>F71*AE71</f>
        <v>0</v>
      </c>
      <c r="I71" s="41">
        <f>J71-H71</f>
        <v>0</v>
      </c>
      <c r="J71" s="41">
        <f>F71*G71</f>
        <v>0</v>
      </c>
      <c r="K71" s="41">
        <v>4E-05</v>
      </c>
      <c r="L71" s="41">
        <f>F71*K71</f>
        <v>0.0004</v>
      </c>
      <c r="M71" s="63" t="s">
        <v>199</v>
      </c>
      <c r="N71" s="63" t="s">
        <v>55</v>
      </c>
      <c r="O71" s="41">
        <f>IF(N71="5",I71,0)</f>
        <v>0</v>
      </c>
      <c r="Z71" s="41">
        <f>IF(AD71=0,J71,0)</f>
        <v>0</v>
      </c>
      <c r="AA71" s="41">
        <f>IF(AD71=15,J71,0)</f>
        <v>0</v>
      </c>
      <c r="AB71" s="41">
        <f>IF(AD71=21,J71,0)</f>
        <v>0</v>
      </c>
      <c r="AD71" s="67">
        <v>21</v>
      </c>
      <c r="AE71" s="67">
        <f>G71*1</f>
        <v>0</v>
      </c>
      <c r="AF71" s="67">
        <f>G71*(1-1)</f>
        <v>0</v>
      </c>
      <c r="AM71" s="67">
        <f>F71*AE71</f>
        <v>0</v>
      </c>
      <c r="AN71" s="67">
        <f>F71*AF71</f>
        <v>0</v>
      </c>
      <c r="AO71" s="68" t="s">
        <v>216</v>
      </c>
      <c r="AP71" s="68" t="s">
        <v>218</v>
      </c>
      <c r="AQ71" s="56" t="s">
        <v>219</v>
      </c>
    </row>
    <row r="72" spans="3:13" ht="12.75">
      <c r="C72" s="25" t="s">
        <v>60</v>
      </c>
      <c r="D72" s="31" t="s">
        <v>166</v>
      </c>
      <c r="E72" s="37"/>
      <c r="F72" s="37"/>
      <c r="G72" s="37"/>
      <c r="H72" s="37"/>
      <c r="I72" s="37"/>
      <c r="J72" s="37"/>
      <c r="K72" s="37"/>
      <c r="L72" s="37"/>
      <c r="M72" s="37"/>
    </row>
    <row r="73" spans="1:43" ht="12.75">
      <c r="A73" s="12" t="s">
        <v>47</v>
      </c>
      <c r="B73" s="12"/>
      <c r="C73" s="12" t="s">
        <v>100</v>
      </c>
      <c r="D73" s="12" t="s">
        <v>167</v>
      </c>
      <c r="E73" s="12" t="s">
        <v>180</v>
      </c>
      <c r="F73" s="41">
        <v>50</v>
      </c>
      <c r="G73" s="41">
        <v>0</v>
      </c>
      <c r="H73" s="41">
        <f>F73*AE73</f>
        <v>0</v>
      </c>
      <c r="I73" s="41">
        <f>J73-H73</f>
        <v>0</v>
      </c>
      <c r="J73" s="41">
        <f>F73*G73</f>
        <v>0</v>
      </c>
      <c r="K73" s="41">
        <v>0</v>
      </c>
      <c r="L73" s="41">
        <f>F73*K73</f>
        <v>0</v>
      </c>
      <c r="M73" s="63" t="s">
        <v>199</v>
      </c>
      <c r="N73" s="63" t="s">
        <v>55</v>
      </c>
      <c r="O73" s="41">
        <f>IF(N73="5",I73,0)</f>
        <v>0</v>
      </c>
      <c r="Z73" s="41">
        <f>IF(AD73=0,J73,0)</f>
        <v>0</v>
      </c>
      <c r="AA73" s="41">
        <f>IF(AD73=15,J73,0)</f>
        <v>0</v>
      </c>
      <c r="AB73" s="41">
        <f>IF(AD73=21,J73,0)</f>
        <v>0</v>
      </c>
      <c r="AD73" s="67">
        <v>21</v>
      </c>
      <c r="AE73" s="67">
        <f>G73*1</f>
        <v>0</v>
      </c>
      <c r="AF73" s="67">
        <f>G73*(1-1)</f>
        <v>0</v>
      </c>
      <c r="AM73" s="67">
        <f>F73*AE73</f>
        <v>0</v>
      </c>
      <c r="AN73" s="67">
        <f>F73*AF73</f>
        <v>0</v>
      </c>
      <c r="AO73" s="68" t="s">
        <v>216</v>
      </c>
      <c r="AP73" s="68" t="s">
        <v>218</v>
      </c>
      <c r="AQ73" s="56" t="s">
        <v>219</v>
      </c>
    </row>
    <row r="74" spans="3:13" ht="12.75">
      <c r="C74" s="25" t="s">
        <v>60</v>
      </c>
      <c r="D74" s="31" t="s">
        <v>168</v>
      </c>
      <c r="E74" s="37"/>
      <c r="F74" s="37"/>
      <c r="G74" s="37"/>
      <c r="H74" s="37"/>
      <c r="I74" s="37"/>
      <c r="J74" s="37"/>
      <c r="K74" s="37"/>
      <c r="L74" s="37"/>
      <c r="M74" s="37"/>
    </row>
    <row r="75" spans="1:43" ht="12.75">
      <c r="A75" s="12" t="s">
        <v>48</v>
      </c>
      <c r="B75" s="12"/>
      <c r="C75" s="12" t="s">
        <v>101</v>
      </c>
      <c r="D75" s="12" t="s">
        <v>169</v>
      </c>
      <c r="E75" s="12" t="s">
        <v>182</v>
      </c>
      <c r="F75" s="41">
        <v>3</v>
      </c>
      <c r="G75" s="41">
        <v>0</v>
      </c>
      <c r="H75" s="41">
        <f>F75*AE75</f>
        <v>0</v>
      </c>
      <c r="I75" s="41">
        <f>J75-H75</f>
        <v>0</v>
      </c>
      <c r="J75" s="41">
        <f>F75*G75</f>
        <v>0</v>
      </c>
      <c r="K75" s="41">
        <v>0</v>
      </c>
      <c r="L75" s="41">
        <f>F75*K75</f>
        <v>0</v>
      </c>
      <c r="M75" s="63"/>
      <c r="N75" s="63" t="s">
        <v>55</v>
      </c>
      <c r="O75" s="41">
        <f>IF(N75="5",I75,0)</f>
        <v>0</v>
      </c>
      <c r="Z75" s="41">
        <f>IF(AD75=0,J75,0)</f>
        <v>0</v>
      </c>
      <c r="AA75" s="41">
        <f>IF(AD75=15,J75,0)</f>
        <v>0</v>
      </c>
      <c r="AB75" s="41">
        <f>IF(AD75=21,J75,0)</f>
        <v>0</v>
      </c>
      <c r="AD75" s="67">
        <v>21</v>
      </c>
      <c r="AE75" s="67">
        <f>G75*1</f>
        <v>0</v>
      </c>
      <c r="AF75" s="67">
        <f>G75*(1-1)</f>
        <v>0</v>
      </c>
      <c r="AM75" s="67">
        <f>F75*AE75</f>
        <v>0</v>
      </c>
      <c r="AN75" s="67">
        <f>F75*AF75</f>
        <v>0</v>
      </c>
      <c r="AO75" s="68" t="s">
        <v>216</v>
      </c>
      <c r="AP75" s="68" t="s">
        <v>218</v>
      </c>
      <c r="AQ75" s="56" t="s">
        <v>219</v>
      </c>
    </row>
    <row r="76" spans="1:43" ht="12.75">
      <c r="A76" s="12" t="s">
        <v>49</v>
      </c>
      <c r="B76" s="12"/>
      <c r="C76" s="12" t="s">
        <v>102</v>
      </c>
      <c r="D76" s="12" t="s">
        <v>170</v>
      </c>
      <c r="E76" s="12" t="s">
        <v>182</v>
      </c>
      <c r="F76" s="41">
        <v>3</v>
      </c>
      <c r="G76" s="41">
        <v>0</v>
      </c>
      <c r="H76" s="41">
        <f>F76*AE76</f>
        <v>0</v>
      </c>
      <c r="I76" s="41">
        <f>J76-H76</f>
        <v>0</v>
      </c>
      <c r="J76" s="41">
        <f>F76*G76</f>
        <v>0</v>
      </c>
      <c r="K76" s="41">
        <v>0</v>
      </c>
      <c r="L76" s="41">
        <f>F76*K76</f>
        <v>0</v>
      </c>
      <c r="M76" s="63"/>
      <c r="N76" s="63" t="s">
        <v>55</v>
      </c>
      <c r="O76" s="41">
        <f>IF(N76="5",I76,0)</f>
        <v>0</v>
      </c>
      <c r="Z76" s="41">
        <f>IF(AD76=0,J76,0)</f>
        <v>0</v>
      </c>
      <c r="AA76" s="41">
        <f>IF(AD76=15,J76,0)</f>
        <v>0</v>
      </c>
      <c r="AB76" s="41">
        <f>IF(AD76=21,J76,0)</f>
        <v>0</v>
      </c>
      <c r="AD76" s="67">
        <v>21</v>
      </c>
      <c r="AE76" s="67">
        <f>G76*1</f>
        <v>0</v>
      </c>
      <c r="AF76" s="67">
        <f>G76*(1-1)</f>
        <v>0</v>
      </c>
      <c r="AM76" s="67">
        <f>F76*AE76</f>
        <v>0</v>
      </c>
      <c r="AN76" s="67">
        <f>F76*AF76</f>
        <v>0</v>
      </c>
      <c r="AO76" s="68" t="s">
        <v>216</v>
      </c>
      <c r="AP76" s="68" t="s">
        <v>218</v>
      </c>
      <c r="AQ76" s="56" t="s">
        <v>219</v>
      </c>
    </row>
    <row r="77" spans="1:43" ht="12.75">
      <c r="A77" s="12" t="s">
        <v>50</v>
      </c>
      <c r="B77" s="12"/>
      <c r="C77" s="12" t="s">
        <v>103</v>
      </c>
      <c r="D77" s="12" t="s">
        <v>171</v>
      </c>
      <c r="E77" s="12" t="s">
        <v>182</v>
      </c>
      <c r="F77" s="41">
        <v>3</v>
      </c>
      <c r="G77" s="41">
        <v>0</v>
      </c>
      <c r="H77" s="41">
        <f>F77*AE77</f>
        <v>0</v>
      </c>
      <c r="I77" s="41">
        <f>J77-H77</f>
        <v>0</v>
      </c>
      <c r="J77" s="41">
        <f>F77*G77</f>
        <v>0</v>
      </c>
      <c r="K77" s="41">
        <v>0</v>
      </c>
      <c r="L77" s="41">
        <f>F77*K77</f>
        <v>0</v>
      </c>
      <c r="M77" s="63"/>
      <c r="N77" s="63" t="s">
        <v>55</v>
      </c>
      <c r="O77" s="41">
        <f>IF(N77="5",I77,0)</f>
        <v>0</v>
      </c>
      <c r="Z77" s="41">
        <f>IF(AD77=0,J77,0)</f>
        <v>0</v>
      </c>
      <c r="AA77" s="41">
        <f>IF(AD77=15,J77,0)</f>
        <v>0</v>
      </c>
      <c r="AB77" s="41">
        <f>IF(AD77=21,J77,0)</f>
        <v>0</v>
      </c>
      <c r="AD77" s="67">
        <v>21</v>
      </c>
      <c r="AE77" s="67">
        <f>G77*1</f>
        <v>0</v>
      </c>
      <c r="AF77" s="67">
        <f>G77*(1-1)</f>
        <v>0</v>
      </c>
      <c r="AM77" s="67">
        <f>F77*AE77</f>
        <v>0</v>
      </c>
      <c r="AN77" s="67">
        <f>F77*AF77</f>
        <v>0</v>
      </c>
      <c r="AO77" s="68" t="s">
        <v>216</v>
      </c>
      <c r="AP77" s="68" t="s">
        <v>218</v>
      </c>
      <c r="AQ77" s="56" t="s">
        <v>219</v>
      </c>
    </row>
    <row r="78" spans="1:43" ht="12.75">
      <c r="A78" s="13" t="s">
        <v>51</v>
      </c>
      <c r="B78" s="13"/>
      <c r="C78" s="13" t="s">
        <v>104</v>
      </c>
      <c r="D78" s="13" t="s">
        <v>172</v>
      </c>
      <c r="E78" s="13" t="s">
        <v>182</v>
      </c>
      <c r="F78" s="42">
        <v>2</v>
      </c>
      <c r="G78" s="42">
        <v>0</v>
      </c>
      <c r="H78" s="42">
        <f>F78*AE78</f>
        <v>0</v>
      </c>
      <c r="I78" s="42">
        <f>J78-H78</f>
        <v>0</v>
      </c>
      <c r="J78" s="42">
        <f>F78*G78</f>
        <v>0</v>
      </c>
      <c r="K78" s="42">
        <v>0</v>
      </c>
      <c r="L78" s="42">
        <f>F78*K78</f>
        <v>0</v>
      </c>
      <c r="M78" s="64"/>
      <c r="N78" s="63" t="s">
        <v>55</v>
      </c>
      <c r="O78" s="41">
        <f>IF(N78="5",I78,0)</f>
        <v>0</v>
      </c>
      <c r="Z78" s="41">
        <f>IF(AD78=0,J78,0)</f>
        <v>0</v>
      </c>
      <c r="AA78" s="41">
        <f>IF(AD78=15,J78,0)</f>
        <v>0</v>
      </c>
      <c r="AB78" s="41">
        <f>IF(AD78=21,J78,0)</f>
        <v>0</v>
      </c>
      <c r="AD78" s="67">
        <v>21</v>
      </c>
      <c r="AE78" s="67">
        <f>G78*1</f>
        <v>0</v>
      </c>
      <c r="AF78" s="67">
        <f>G78*(1-1)</f>
        <v>0</v>
      </c>
      <c r="AM78" s="67">
        <f>F78*AE78</f>
        <v>0</v>
      </c>
      <c r="AN78" s="67">
        <f>F78*AF78</f>
        <v>0</v>
      </c>
      <c r="AO78" s="68" t="s">
        <v>216</v>
      </c>
      <c r="AP78" s="68" t="s">
        <v>218</v>
      </c>
      <c r="AQ78" s="56" t="s">
        <v>219</v>
      </c>
    </row>
    <row r="79" spans="1:28" ht="12.75">
      <c r="A79" s="14"/>
      <c r="B79" s="14"/>
      <c r="C79" s="14"/>
      <c r="D79" s="14"/>
      <c r="E79" s="14"/>
      <c r="F79" s="14"/>
      <c r="G79" s="14"/>
      <c r="H79" s="48" t="s">
        <v>188</v>
      </c>
      <c r="I79" s="52"/>
      <c r="J79" s="71">
        <f>J12+J16+J23+J47+J49</f>
        <v>0</v>
      </c>
      <c r="K79" s="14"/>
      <c r="L79" s="14"/>
      <c r="M79" s="14"/>
      <c r="Z79" s="72">
        <f>SUM(Z13:Z78)</f>
        <v>0</v>
      </c>
      <c r="AA79" s="72">
        <f>SUM(AA13:AA78)</f>
        <v>0</v>
      </c>
      <c r="AB79" s="72">
        <f>SUM(AB13:AB78)</f>
        <v>0</v>
      </c>
    </row>
    <row r="80" ht="11.25" customHeight="1">
      <c r="A80" s="15" t="s">
        <v>52</v>
      </c>
    </row>
    <row r="81" spans="1:13" ht="0" customHeight="1" hidden="1">
      <c r="A81" s="1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</sheetData>
  <mergeCells count="50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18:M18"/>
    <mergeCell ref="D20:M20"/>
    <mergeCell ref="D22:M22"/>
    <mergeCell ref="D23:G23"/>
    <mergeCell ref="D25:M25"/>
    <mergeCell ref="D27:M27"/>
    <mergeCell ref="D35:M35"/>
    <mergeCell ref="D38:M38"/>
    <mergeCell ref="D41:M41"/>
    <mergeCell ref="D47:G47"/>
    <mergeCell ref="D49:G49"/>
    <mergeCell ref="D59:M59"/>
    <mergeCell ref="D61:M61"/>
    <mergeCell ref="D64:M64"/>
    <mergeCell ref="D66:M66"/>
    <mergeCell ref="D68:M68"/>
    <mergeCell ref="D70:M70"/>
    <mergeCell ref="D72:M72"/>
    <mergeCell ref="D74:M74"/>
    <mergeCell ref="H79:I79"/>
    <mergeCell ref="A81:M8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7"/>
      <c r="B1" s="73"/>
      <c r="C1" s="96" t="s">
        <v>234</v>
      </c>
      <c r="D1" s="102"/>
      <c r="E1" s="102"/>
      <c r="F1" s="102"/>
      <c r="G1" s="102"/>
      <c r="H1" s="102"/>
      <c r="I1" s="102"/>
    </row>
    <row r="2" spans="1:10" ht="12.75">
      <c r="A2" s="3" t="s">
        <v>1</v>
      </c>
      <c r="B2" s="18"/>
      <c r="C2" s="27" t="s">
        <v>105</v>
      </c>
      <c r="D2" s="52"/>
      <c r="E2" s="49" t="s">
        <v>189</v>
      </c>
      <c r="F2" s="49"/>
      <c r="G2" s="18"/>
      <c r="H2" s="49" t="s">
        <v>259</v>
      </c>
      <c r="I2" s="111"/>
      <c r="J2" s="65"/>
    </row>
    <row r="3" spans="1:10" ht="51" customHeight="1">
      <c r="A3" s="4"/>
      <c r="B3" s="19"/>
      <c r="C3" s="28"/>
      <c r="D3" s="28"/>
      <c r="E3" s="19"/>
      <c r="F3" s="19"/>
      <c r="G3" s="19"/>
      <c r="H3" s="19"/>
      <c r="I3" s="58"/>
      <c r="J3" s="65"/>
    </row>
    <row r="4" spans="1:10" ht="12.75">
      <c r="A4" s="5" t="s">
        <v>2</v>
      </c>
      <c r="B4" s="19"/>
      <c r="C4" s="16" t="s">
        <v>106</v>
      </c>
      <c r="D4" s="19"/>
      <c r="E4" s="16" t="s">
        <v>190</v>
      </c>
      <c r="F4" s="16"/>
      <c r="G4" s="19"/>
      <c r="H4" s="16" t="s">
        <v>259</v>
      </c>
      <c r="I4" s="112"/>
      <c r="J4" s="65"/>
    </row>
    <row r="5" spans="1:10" ht="12.75">
      <c r="A5" s="4"/>
      <c r="B5" s="19"/>
      <c r="C5" s="19"/>
      <c r="D5" s="19"/>
      <c r="E5" s="19"/>
      <c r="F5" s="19"/>
      <c r="G5" s="19"/>
      <c r="H5" s="19"/>
      <c r="I5" s="58"/>
      <c r="J5" s="65"/>
    </row>
    <row r="6" spans="1:10" ht="12.75">
      <c r="A6" s="5" t="s">
        <v>3</v>
      </c>
      <c r="B6" s="19"/>
      <c r="C6" s="16" t="s">
        <v>107</v>
      </c>
      <c r="D6" s="19"/>
      <c r="E6" s="16" t="s">
        <v>191</v>
      </c>
      <c r="F6" s="16"/>
      <c r="G6" s="19"/>
      <c r="H6" s="16" t="s">
        <v>259</v>
      </c>
      <c r="I6" s="112"/>
      <c r="J6" s="65"/>
    </row>
    <row r="7" spans="1:10" ht="12.75">
      <c r="A7" s="4"/>
      <c r="B7" s="19"/>
      <c r="C7" s="19"/>
      <c r="D7" s="19"/>
      <c r="E7" s="19"/>
      <c r="F7" s="19"/>
      <c r="G7" s="19"/>
      <c r="H7" s="19"/>
      <c r="I7" s="58"/>
      <c r="J7" s="65"/>
    </row>
    <row r="8" spans="1:10" ht="12.75">
      <c r="A8" s="5" t="s">
        <v>174</v>
      </c>
      <c r="B8" s="19"/>
      <c r="C8" s="34" t="s">
        <v>6</v>
      </c>
      <c r="D8" s="19"/>
      <c r="E8" s="16" t="s">
        <v>175</v>
      </c>
      <c r="F8" s="19"/>
      <c r="G8" s="19"/>
      <c r="H8" s="34" t="s">
        <v>260</v>
      </c>
      <c r="I8" s="112" t="s">
        <v>51</v>
      </c>
      <c r="J8" s="65"/>
    </row>
    <row r="9" spans="1:10" ht="12.75">
      <c r="A9" s="4"/>
      <c r="B9" s="19"/>
      <c r="C9" s="19"/>
      <c r="D9" s="19"/>
      <c r="E9" s="19"/>
      <c r="F9" s="19"/>
      <c r="G9" s="19"/>
      <c r="H9" s="19"/>
      <c r="I9" s="58"/>
      <c r="J9" s="65"/>
    </row>
    <row r="10" spans="1:10" ht="12.75">
      <c r="A10" s="5" t="s">
        <v>4</v>
      </c>
      <c r="B10" s="19"/>
      <c r="C10" s="16"/>
      <c r="D10" s="19"/>
      <c r="E10" s="16" t="s">
        <v>192</v>
      </c>
      <c r="F10" s="16" t="s">
        <v>194</v>
      </c>
      <c r="G10" s="19"/>
      <c r="H10" s="34" t="s">
        <v>261</v>
      </c>
      <c r="I10" s="113">
        <v>42486</v>
      </c>
      <c r="J10" s="65"/>
    </row>
    <row r="11" spans="1:10" ht="12.75">
      <c r="A11" s="74"/>
      <c r="B11" s="86"/>
      <c r="C11" s="86"/>
      <c r="D11" s="86"/>
      <c r="E11" s="86"/>
      <c r="F11" s="86"/>
      <c r="G11" s="86"/>
      <c r="H11" s="86"/>
      <c r="I11" s="114"/>
      <c r="J11" s="65"/>
    </row>
    <row r="12" spans="1:9" ht="23.25" customHeight="1">
      <c r="A12" s="75" t="s">
        <v>220</v>
      </c>
      <c r="B12" s="87"/>
      <c r="C12" s="87"/>
      <c r="D12" s="87"/>
      <c r="E12" s="87"/>
      <c r="F12" s="87"/>
      <c r="G12" s="87"/>
      <c r="H12" s="87"/>
      <c r="I12" s="87"/>
    </row>
    <row r="13" spans="1:10" ht="26.25" customHeight="1">
      <c r="A13" s="76" t="s">
        <v>221</v>
      </c>
      <c r="B13" s="88" t="s">
        <v>232</v>
      </c>
      <c r="C13" s="97"/>
      <c r="D13" s="76" t="s">
        <v>235</v>
      </c>
      <c r="E13" s="88" t="s">
        <v>244</v>
      </c>
      <c r="F13" s="97"/>
      <c r="G13" s="76" t="s">
        <v>245</v>
      </c>
      <c r="H13" s="88" t="s">
        <v>262</v>
      </c>
      <c r="I13" s="97"/>
      <c r="J13" s="65"/>
    </row>
    <row r="14" spans="1:10" ht="15" customHeight="1">
      <c r="A14" s="77" t="s">
        <v>222</v>
      </c>
      <c r="B14" s="89" t="s">
        <v>233</v>
      </c>
      <c r="C14" s="106">
        <f>SUM('Stavební rozpočet'!R12:R78)</f>
        <v>0</v>
      </c>
      <c r="D14" s="103" t="s">
        <v>236</v>
      </c>
      <c r="E14" s="105"/>
      <c r="F14" s="106">
        <v>0</v>
      </c>
      <c r="G14" s="103" t="s">
        <v>246</v>
      </c>
      <c r="H14" s="105"/>
      <c r="I14" s="106">
        <v>0</v>
      </c>
      <c r="J14" s="65"/>
    </row>
    <row r="15" spans="1:10" ht="15" customHeight="1">
      <c r="A15" s="78"/>
      <c r="B15" s="89" t="s">
        <v>193</v>
      </c>
      <c r="C15" s="106">
        <f>SUM('Stavební rozpočet'!S12:S78)</f>
        <v>0</v>
      </c>
      <c r="D15" s="103" t="s">
        <v>237</v>
      </c>
      <c r="E15" s="105"/>
      <c r="F15" s="106">
        <v>0</v>
      </c>
      <c r="G15" s="103" t="s">
        <v>247</v>
      </c>
      <c r="H15" s="105"/>
      <c r="I15" s="106">
        <v>0</v>
      </c>
      <c r="J15" s="65"/>
    </row>
    <row r="16" spans="1:10" ht="15" customHeight="1">
      <c r="A16" s="77" t="s">
        <v>223</v>
      </c>
      <c r="B16" s="89" t="s">
        <v>233</v>
      </c>
      <c r="C16" s="106">
        <f>SUM('Stavební rozpočet'!T12:T78)</f>
        <v>0</v>
      </c>
      <c r="D16" s="103" t="s">
        <v>238</v>
      </c>
      <c r="E16" s="105"/>
      <c r="F16" s="106">
        <v>0</v>
      </c>
      <c r="G16" s="103" t="s">
        <v>248</v>
      </c>
      <c r="H16" s="105"/>
      <c r="I16" s="106">
        <v>0</v>
      </c>
      <c r="J16" s="65"/>
    </row>
    <row r="17" spans="1:10" ht="15" customHeight="1">
      <c r="A17" s="78"/>
      <c r="B17" s="89" t="s">
        <v>193</v>
      </c>
      <c r="C17" s="106">
        <f>SUM('Stavební rozpočet'!U12:U78)</f>
        <v>0</v>
      </c>
      <c r="D17" s="103"/>
      <c r="E17" s="105"/>
      <c r="F17" s="107"/>
      <c r="G17" s="103" t="s">
        <v>249</v>
      </c>
      <c r="H17" s="105"/>
      <c r="I17" s="106">
        <v>0</v>
      </c>
      <c r="J17" s="65"/>
    </row>
    <row r="18" spans="1:10" ht="15" customHeight="1">
      <c r="A18" s="77" t="s">
        <v>224</v>
      </c>
      <c r="B18" s="89" t="s">
        <v>233</v>
      </c>
      <c r="C18" s="106">
        <f>SUM('Stavební rozpočet'!V12:V78)</f>
        <v>0</v>
      </c>
      <c r="D18" s="103"/>
      <c r="E18" s="105"/>
      <c r="F18" s="107"/>
      <c r="G18" s="103" t="s">
        <v>250</v>
      </c>
      <c r="H18" s="105"/>
      <c r="I18" s="106">
        <v>0</v>
      </c>
      <c r="J18" s="65"/>
    </row>
    <row r="19" spans="1:10" ht="15" customHeight="1">
      <c r="A19" s="78"/>
      <c r="B19" s="89" t="s">
        <v>193</v>
      </c>
      <c r="C19" s="106">
        <f>SUM('Stavební rozpočet'!W12:W78)</f>
        <v>0</v>
      </c>
      <c r="D19" s="103"/>
      <c r="E19" s="105"/>
      <c r="F19" s="107"/>
      <c r="G19" s="103" t="s">
        <v>251</v>
      </c>
      <c r="H19" s="105"/>
      <c r="I19" s="106">
        <v>0</v>
      </c>
      <c r="J19" s="65"/>
    </row>
    <row r="20" spans="1:10" ht="15" customHeight="1">
      <c r="A20" s="79" t="s">
        <v>146</v>
      </c>
      <c r="B20" s="90"/>
      <c r="C20" s="106">
        <f>SUM('Stavební rozpočet'!X12:X78)</f>
        <v>0</v>
      </c>
      <c r="D20" s="103"/>
      <c r="E20" s="105"/>
      <c r="F20" s="107"/>
      <c r="G20" s="103"/>
      <c r="H20" s="105"/>
      <c r="I20" s="107"/>
      <c r="J20" s="65"/>
    </row>
    <row r="21" spans="1:10" ht="15" customHeight="1">
      <c r="A21" s="79" t="s">
        <v>225</v>
      </c>
      <c r="B21" s="90"/>
      <c r="C21" s="106">
        <f>SUM('Stavební rozpočet'!P12:P78)</f>
        <v>0</v>
      </c>
      <c r="D21" s="103"/>
      <c r="E21" s="105"/>
      <c r="F21" s="107"/>
      <c r="G21" s="103"/>
      <c r="H21" s="105"/>
      <c r="I21" s="107"/>
      <c r="J21" s="65"/>
    </row>
    <row r="22" spans="1:10" ht="16.5" customHeight="1">
      <c r="A22" s="79" t="s">
        <v>226</v>
      </c>
      <c r="B22" s="90"/>
      <c r="C22" s="106">
        <f>SUM(C14:C21)</f>
        <v>0</v>
      </c>
      <c r="D22" s="79" t="s">
        <v>239</v>
      </c>
      <c r="E22" s="90"/>
      <c r="F22" s="106">
        <f>SUM(F14:F21)</f>
        <v>0</v>
      </c>
      <c r="G22" s="79" t="s">
        <v>252</v>
      </c>
      <c r="H22" s="90"/>
      <c r="I22" s="106">
        <f>ROUND(C22*(5/100),2)</f>
        <v>0</v>
      </c>
      <c r="J22" s="65"/>
    </row>
    <row r="23" spans="1:10" ht="15" customHeight="1">
      <c r="A23" s="14"/>
      <c r="B23" s="14"/>
      <c r="C23" s="98"/>
      <c r="D23" s="79" t="s">
        <v>240</v>
      </c>
      <c r="E23" s="90"/>
      <c r="F23" s="108">
        <v>0</v>
      </c>
      <c r="G23" s="79" t="s">
        <v>253</v>
      </c>
      <c r="H23" s="90"/>
      <c r="I23" s="106">
        <v>0</v>
      </c>
      <c r="J23" s="65"/>
    </row>
    <row r="24" spans="4:9" ht="15" customHeight="1">
      <c r="D24" s="14"/>
      <c r="E24" s="14"/>
      <c r="F24" s="109"/>
      <c r="G24" s="79" t="s">
        <v>254</v>
      </c>
      <c r="H24" s="90"/>
      <c r="I24" s="115"/>
    </row>
    <row r="25" spans="6:10" ht="15" customHeight="1">
      <c r="F25" s="110"/>
      <c r="G25" s="79" t="s">
        <v>255</v>
      </c>
      <c r="H25" s="90"/>
      <c r="I25" s="106">
        <v>0</v>
      </c>
      <c r="J25" s="65"/>
    </row>
    <row r="26" spans="1:9" ht="12.75">
      <c r="A26" s="73"/>
      <c r="B26" s="73"/>
      <c r="C26" s="73"/>
      <c r="G26" s="14"/>
      <c r="H26" s="14"/>
      <c r="I26" s="14"/>
    </row>
    <row r="27" spans="1:9" ht="15" customHeight="1">
      <c r="A27" s="80" t="s">
        <v>227</v>
      </c>
      <c r="B27" s="91"/>
      <c r="C27" s="116">
        <f>SUM('Stavební rozpočet'!Z12:Z78)</f>
        <v>0</v>
      </c>
      <c r="D27" s="104"/>
      <c r="E27" s="73"/>
      <c r="F27" s="73"/>
      <c r="G27" s="73"/>
      <c r="H27" s="73"/>
      <c r="I27" s="73"/>
    </row>
    <row r="28" spans="1:10" ht="15" customHeight="1">
      <c r="A28" s="80" t="s">
        <v>228</v>
      </c>
      <c r="B28" s="91"/>
      <c r="C28" s="116">
        <f>SUM('Stavební rozpočet'!AA12:AA78)</f>
        <v>0</v>
      </c>
      <c r="D28" s="80" t="s">
        <v>241</v>
      </c>
      <c r="E28" s="91"/>
      <c r="F28" s="116">
        <f>ROUND(C28*(15/100),2)</f>
        <v>0</v>
      </c>
      <c r="G28" s="80" t="s">
        <v>256</v>
      </c>
      <c r="H28" s="91"/>
      <c r="I28" s="116">
        <f>SUM(C27:C29)</f>
        <v>0</v>
      </c>
      <c r="J28" s="65"/>
    </row>
    <row r="29" spans="1:10" ht="15" customHeight="1">
      <c r="A29" s="80" t="s">
        <v>229</v>
      </c>
      <c r="B29" s="91"/>
      <c r="C29" s="116">
        <f>SUM('Stavební rozpočet'!AB12:AB78)+(F22+I22+F23+I23+I24+I25)</f>
        <v>0</v>
      </c>
      <c r="D29" s="80" t="s">
        <v>242</v>
      </c>
      <c r="E29" s="91"/>
      <c r="F29" s="116">
        <f>ROUND(C29*(21/100),2)</f>
        <v>0</v>
      </c>
      <c r="G29" s="80" t="s">
        <v>257</v>
      </c>
      <c r="H29" s="91"/>
      <c r="I29" s="116">
        <f>SUM(F28:F29)+I28</f>
        <v>0</v>
      </c>
      <c r="J29" s="65"/>
    </row>
    <row r="30" spans="1:9" ht="12.75">
      <c r="A30" s="81"/>
      <c r="B30" s="81"/>
      <c r="C30" s="81"/>
      <c r="D30" s="81"/>
      <c r="E30" s="81"/>
      <c r="F30" s="81"/>
      <c r="G30" s="81"/>
      <c r="H30" s="81"/>
      <c r="I30" s="81"/>
    </row>
    <row r="31" spans="1:10" ht="14.25" customHeight="1">
      <c r="A31" s="82" t="s">
        <v>230</v>
      </c>
      <c r="B31" s="92"/>
      <c r="C31" s="99"/>
      <c r="D31" s="82" t="s">
        <v>243</v>
      </c>
      <c r="E31" s="92"/>
      <c r="F31" s="99"/>
      <c r="G31" s="82" t="s">
        <v>258</v>
      </c>
      <c r="H31" s="92"/>
      <c r="I31" s="99"/>
      <c r="J31" s="66"/>
    </row>
    <row r="32" spans="1:10" ht="14.25" customHeight="1">
      <c r="A32" s="83"/>
      <c r="B32" s="93"/>
      <c r="C32" s="100"/>
      <c r="D32" s="83"/>
      <c r="E32" s="93"/>
      <c r="F32" s="100"/>
      <c r="G32" s="83"/>
      <c r="H32" s="93"/>
      <c r="I32" s="100"/>
      <c r="J32" s="66"/>
    </row>
    <row r="33" spans="1:10" ht="14.25" customHeight="1">
      <c r="A33" s="83"/>
      <c r="B33" s="93"/>
      <c r="C33" s="100"/>
      <c r="D33" s="83"/>
      <c r="E33" s="93"/>
      <c r="F33" s="100"/>
      <c r="G33" s="83"/>
      <c r="H33" s="93"/>
      <c r="I33" s="100"/>
      <c r="J33" s="66"/>
    </row>
    <row r="34" spans="1:10" ht="14.25" customHeight="1">
      <c r="A34" s="83"/>
      <c r="B34" s="93"/>
      <c r="C34" s="100"/>
      <c r="D34" s="83"/>
      <c r="E34" s="93"/>
      <c r="F34" s="100"/>
      <c r="G34" s="83"/>
      <c r="H34" s="93"/>
      <c r="I34" s="100"/>
      <c r="J34" s="66"/>
    </row>
    <row r="35" spans="1:10" ht="14.25" customHeight="1">
      <c r="A35" s="84" t="s">
        <v>231</v>
      </c>
      <c r="B35" s="94"/>
      <c r="C35" s="101"/>
      <c r="D35" s="84" t="s">
        <v>231</v>
      </c>
      <c r="E35" s="94"/>
      <c r="F35" s="101"/>
      <c r="G35" s="84" t="s">
        <v>231</v>
      </c>
      <c r="H35" s="94"/>
      <c r="I35" s="101"/>
      <c r="J35" s="66"/>
    </row>
    <row r="36" spans="1:9" ht="11.25" customHeight="1">
      <c r="A36" s="85" t="s">
        <v>52</v>
      </c>
      <c r="B36" s="95"/>
      <c r="C36" s="95"/>
      <c r="D36" s="95"/>
      <c r="E36" s="95"/>
      <c r="F36" s="95"/>
      <c r="G36" s="95"/>
      <c r="H36" s="95"/>
      <c r="I36" s="95"/>
    </row>
    <row r="37" spans="1:9" ht="0" customHeight="1" hidden="1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