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701 - Rekonstrukce stř..." sheetId="2" r:id="rId2"/>
    <sheet name="M21 - D+M Hromosvodu" sheetId="3" r:id="rId3"/>
    <sheet name="M29 - Systém určený k och..." sheetId="4" r:id="rId4"/>
    <sheet name="VRN - VRN" sheetId="5" r:id="rId5"/>
  </sheets>
  <definedNames>
    <definedName name="_xlnm.Print_Area" localSheetId="0">'Rekapitulace stavby'!$D$4:$AO$76,'Rekapitulace stavby'!$C$82:$AQ$107</definedName>
    <definedName name="_xlnm.Print_Titles" localSheetId="0">'Rekapitulace stavby'!$92:$92</definedName>
    <definedName name="_xlnm._FilterDatabase" localSheetId="1" hidden="1">'SO 701 - Rekonstrukce stř...'!$C$143:$K$413</definedName>
    <definedName name="_xlnm.Print_Area" localSheetId="1">'SO 701 - Rekonstrukce stř...'!$C$4:$J$76,'SO 701 - Rekonstrukce stř...'!$C$82:$J$125,'SO 701 - Rekonstrukce stř...'!$C$131:$K$413</definedName>
    <definedName name="_xlnm.Print_Titles" localSheetId="1">'SO 701 - Rekonstrukce stř...'!$143:$143</definedName>
    <definedName name="_xlnm._FilterDatabase" localSheetId="2" hidden="1">'M21 - D+M Hromosvodu'!$C$135:$K$210</definedName>
    <definedName name="_xlnm.Print_Area" localSheetId="2">'M21 - D+M Hromosvodu'!$C$4:$J$76,'M21 - D+M Hromosvodu'!$C$82:$J$115,'M21 - D+M Hromosvodu'!$C$121:$K$210</definedName>
    <definedName name="_xlnm.Print_Titles" localSheetId="2">'M21 - D+M Hromosvodu'!$135:$135</definedName>
    <definedName name="_xlnm._FilterDatabase" localSheetId="3" hidden="1">'M29 - Systém určený k och...'!$C$131:$K$144</definedName>
    <definedName name="_xlnm.Print_Area" localSheetId="3">'M29 - Systém určený k och...'!$C$4:$J$76,'M29 - Systém určený k och...'!$C$82:$J$111,'M29 - Systém určený k och...'!$C$117:$K$144</definedName>
    <definedName name="_xlnm.Print_Titles" localSheetId="3">'M29 - Systém určený k och...'!$131:$131</definedName>
    <definedName name="_xlnm._FilterDatabase" localSheetId="4" hidden="1">'VRN - VRN'!$C$130:$K$143</definedName>
    <definedName name="_xlnm.Print_Area" localSheetId="4">'VRN - VRN'!$C$4:$J$76,'VRN - VRN'!$C$82:$J$112,'VRN - VRN'!$C$118:$K$143</definedName>
    <definedName name="_xlnm.Print_Titles" localSheetId="4">'VRN - VRN'!$130:$130</definedName>
  </definedNames>
  <calcPr/>
</workbook>
</file>

<file path=xl/calcChain.xml><?xml version="1.0" encoding="utf-8"?>
<calcChain xmlns="http://schemas.openxmlformats.org/spreadsheetml/2006/main">
  <c i="5" r="J39"/>
  <c r="J38"/>
  <c i="1" r="AY99"/>
  <c i="5" r="J37"/>
  <c i="1" r="AX99"/>
  <c i="5" r="BI143"/>
  <c r="BH143"/>
  <c r="BG143"/>
  <c r="BE143"/>
  <c r="T143"/>
  <c r="T142"/>
  <c r="R143"/>
  <c r="R142"/>
  <c r="P143"/>
  <c r="P142"/>
  <c r="BK143"/>
  <c r="BK142"/>
  <c r="J142"/>
  <c r="J143"/>
  <c r="BF143"/>
  <c r="J101"/>
  <c r="BI141"/>
  <c r="BH141"/>
  <c r="BG141"/>
  <c r="BE141"/>
  <c r="T141"/>
  <c r="T140"/>
  <c r="R141"/>
  <c r="R140"/>
  <c r="P141"/>
  <c r="P140"/>
  <c r="BK141"/>
  <c r="BK140"/>
  <c r="J140"/>
  <c r="J141"/>
  <c r="BF141"/>
  <c r="J100"/>
  <c r="BI139"/>
  <c r="BH139"/>
  <c r="BG139"/>
  <c r="BE139"/>
  <c r="T139"/>
  <c r="R139"/>
  <c r="P139"/>
  <c r="BK139"/>
  <c r="J139"/>
  <c r="BF139"/>
  <c r="BI138"/>
  <c r="BH138"/>
  <c r="BG138"/>
  <c r="BE138"/>
  <c r="T138"/>
  <c r="R138"/>
  <c r="P138"/>
  <c r="BK138"/>
  <c r="J138"/>
  <c r="BF138"/>
  <c r="BI137"/>
  <c r="BH137"/>
  <c r="BG137"/>
  <c r="BE137"/>
  <c r="T137"/>
  <c r="R137"/>
  <c r="P137"/>
  <c r="BK137"/>
  <c r="J137"/>
  <c r="BF137"/>
  <c r="BI136"/>
  <c r="BH136"/>
  <c r="BG136"/>
  <c r="BE136"/>
  <c r="T136"/>
  <c r="T135"/>
  <c r="R136"/>
  <c r="R135"/>
  <c r="P136"/>
  <c r="P135"/>
  <c r="BK136"/>
  <c r="BK135"/>
  <c r="J135"/>
  <c r="J136"/>
  <c r="BF136"/>
  <c r="J99"/>
  <c r="BI134"/>
  <c r="BH134"/>
  <c r="BG134"/>
  <c r="BE134"/>
  <c r="T134"/>
  <c r="T133"/>
  <c r="T132"/>
  <c r="T131"/>
  <c r="R134"/>
  <c r="R133"/>
  <c r="R132"/>
  <c r="R131"/>
  <c r="P134"/>
  <c r="P133"/>
  <c r="P132"/>
  <c r="P131"/>
  <c i="1" r="AU99"/>
  <c i="5" r="BK134"/>
  <c r="BK133"/>
  <c r="J133"/>
  <c r="BK132"/>
  <c r="J132"/>
  <c r="BK131"/>
  <c r="J131"/>
  <c r="J96"/>
  <c r="J134"/>
  <c r="BF134"/>
  <c r="J98"/>
  <c r="J97"/>
  <c r="J128"/>
  <c r="J127"/>
  <c r="F127"/>
  <c r="F125"/>
  <c r="E123"/>
  <c r="BI110"/>
  <c r="BH110"/>
  <c r="BG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F39"/>
  <c i="1" r="BD99"/>
  <c i="5" r="BH105"/>
  <c r="F38"/>
  <c i="1" r="BC99"/>
  <c i="5" r="BG105"/>
  <c r="F37"/>
  <c i="1" r="BB99"/>
  <c i="5" r="BF105"/>
  <c r="BE105"/>
  <c r="J35"/>
  <c i="1" r="AV99"/>
  <c i="5" r="F35"/>
  <c i="1" r="AZ99"/>
  <c i="5" r="J30"/>
  <c r="J110"/>
  <c r="J104"/>
  <c r="J112"/>
  <c r="J31"/>
  <c r="J32"/>
  <c i="1" r="AG99"/>
  <c i="5" r="BF110"/>
  <c r="J36"/>
  <c i="1" r="AW99"/>
  <c i="5" r="F36"/>
  <c i="1" r="BA99"/>
  <c i="5" r="J92"/>
  <c r="J91"/>
  <c r="F91"/>
  <c r="F89"/>
  <c r="E87"/>
  <c r="J41"/>
  <c r="J18"/>
  <c r="E18"/>
  <c r="F128"/>
  <c r="F92"/>
  <c r="J17"/>
  <c r="J12"/>
  <c r="J125"/>
  <c r="J89"/>
  <c r="E7"/>
  <c r="E121"/>
  <c r="E85"/>
  <c i="4" r="J41"/>
  <c r="J40"/>
  <c i="1" r="AY98"/>
  <c i="4" r="J39"/>
  <c i="1" r="AX98"/>
  <c i="4"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T134"/>
  <c r="T133"/>
  <c r="T132"/>
  <c r="R135"/>
  <c r="R134"/>
  <c r="R133"/>
  <c r="R132"/>
  <c r="P135"/>
  <c r="P134"/>
  <c r="P133"/>
  <c r="P132"/>
  <c i="1" r="AU98"/>
  <c i="4" r="BK135"/>
  <c r="BK134"/>
  <c r="J134"/>
  <c r="BK133"/>
  <c r="J133"/>
  <c r="BK132"/>
  <c r="J132"/>
  <c r="J98"/>
  <c r="J135"/>
  <c r="BE135"/>
  <c r="J100"/>
  <c r="J99"/>
  <c r="F126"/>
  <c r="E124"/>
  <c r="BI109"/>
  <c r="BH109"/>
  <c r="BG109"/>
  <c r="BF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F41"/>
  <c i="1" r="BD98"/>
  <c i="4" r="BH104"/>
  <c r="F40"/>
  <c i="1" r="BC98"/>
  <c i="4" r="BG104"/>
  <c r="F39"/>
  <c i="1" r="BB98"/>
  <c i="4" r="BF104"/>
  <c r="J38"/>
  <c i="1" r="AW98"/>
  <c i="4" r="F38"/>
  <c i="1" r="BA98"/>
  <c i="4" r="BE104"/>
  <c r="J32"/>
  <c r="J109"/>
  <c r="J103"/>
  <c r="J111"/>
  <c r="J33"/>
  <c r="J34"/>
  <c i="1" r="AG98"/>
  <c i="4" r="BE109"/>
  <c r="J37"/>
  <c i="1" r="AV98"/>
  <c i="4" r="F37"/>
  <c i="1" r="AZ98"/>
  <c i="4" r="F91"/>
  <c r="E89"/>
  <c r="J43"/>
  <c r="J26"/>
  <c r="E26"/>
  <c r="J129"/>
  <c r="J94"/>
  <c r="J25"/>
  <c r="J23"/>
  <c r="E23"/>
  <c r="J128"/>
  <c r="J93"/>
  <c r="J22"/>
  <c r="J20"/>
  <c r="E20"/>
  <c r="F129"/>
  <c r="F94"/>
  <c r="J19"/>
  <c r="J17"/>
  <c r="E17"/>
  <c r="F128"/>
  <c r="F93"/>
  <c r="J16"/>
  <c r="J14"/>
  <c r="J126"/>
  <c r="J91"/>
  <c r="E7"/>
  <c r="E120"/>
  <c r="E85"/>
  <c i="3" r="J41"/>
  <c r="J40"/>
  <c i="1" r="AY97"/>
  <c i="3" r="J39"/>
  <c i="1" r="AX97"/>
  <c i="3" r="BI210"/>
  <c r="BH210"/>
  <c r="BG210"/>
  <c r="BF210"/>
  <c r="T210"/>
  <c r="R210"/>
  <c r="P210"/>
  <c r="BK210"/>
  <c r="J210"/>
  <c r="BE210"/>
  <c r="BI209"/>
  <c r="BH209"/>
  <c r="BG209"/>
  <c r="BF209"/>
  <c r="T209"/>
  <c r="T208"/>
  <c r="R209"/>
  <c r="R208"/>
  <c r="P209"/>
  <c r="P208"/>
  <c r="BK209"/>
  <c r="BK208"/>
  <c r="J208"/>
  <c r="J209"/>
  <c r="BE209"/>
  <c r="J104"/>
  <c r="BI207"/>
  <c r="BH207"/>
  <c r="BG207"/>
  <c r="BF207"/>
  <c r="T207"/>
  <c r="T206"/>
  <c r="R207"/>
  <c r="R206"/>
  <c r="P207"/>
  <c r="P206"/>
  <c r="BK207"/>
  <c r="BK206"/>
  <c r="J206"/>
  <c r="J207"/>
  <c r="BE207"/>
  <c r="J103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T196"/>
  <c r="R197"/>
  <c r="R196"/>
  <c r="P197"/>
  <c r="P196"/>
  <c r="BK197"/>
  <c r="BK196"/>
  <c r="J196"/>
  <c r="J197"/>
  <c r="BE197"/>
  <c r="J102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T177"/>
  <c r="R178"/>
  <c r="R177"/>
  <c r="P178"/>
  <c r="P177"/>
  <c r="BK178"/>
  <c r="BK177"/>
  <c r="J177"/>
  <c r="J178"/>
  <c r="BE178"/>
  <c r="J101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T173"/>
  <c r="R174"/>
  <c r="R173"/>
  <c r="P174"/>
  <c r="P173"/>
  <c r="BK174"/>
  <c r="BK173"/>
  <c r="J173"/>
  <c r="J174"/>
  <c r="BE174"/>
  <c r="J100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T137"/>
  <c r="T136"/>
  <c r="R138"/>
  <c r="R137"/>
  <c r="R136"/>
  <c r="P138"/>
  <c r="P137"/>
  <c r="P136"/>
  <c i="1" r="AU97"/>
  <c i="3" r="BK138"/>
  <c r="BK137"/>
  <c r="J137"/>
  <c r="BK136"/>
  <c r="J136"/>
  <c r="J98"/>
  <c r="J138"/>
  <c r="BE138"/>
  <c r="J99"/>
  <c r="F130"/>
  <c r="E128"/>
  <c r="BI113"/>
  <c r="BH113"/>
  <c r="BG113"/>
  <c r="BF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BI108"/>
  <c r="F41"/>
  <c i="1" r="BD97"/>
  <c i="3" r="BH108"/>
  <c r="F40"/>
  <c i="1" r="BC97"/>
  <c i="3" r="BG108"/>
  <c r="F39"/>
  <c i="1" r="BB97"/>
  <c i="3" r="BF108"/>
  <c r="J38"/>
  <c i="1" r="AW97"/>
  <c i="3" r="F38"/>
  <c i="1" r="BA97"/>
  <c i="3" r="BE108"/>
  <c r="J32"/>
  <c r="J113"/>
  <c r="J107"/>
  <c r="J115"/>
  <c r="J33"/>
  <c r="J34"/>
  <c i="1" r="AG97"/>
  <c i="3" r="BE113"/>
  <c r="J37"/>
  <c i="1" r="AV97"/>
  <c i="3" r="F37"/>
  <c i="1" r="AZ97"/>
  <c i="3" r="F91"/>
  <c r="E89"/>
  <c r="J43"/>
  <c r="J26"/>
  <c r="E26"/>
  <c r="J133"/>
  <c r="J94"/>
  <c r="J25"/>
  <c r="J23"/>
  <c r="E23"/>
  <c r="J132"/>
  <c r="J93"/>
  <c r="J22"/>
  <c r="J20"/>
  <c r="E20"/>
  <c r="F133"/>
  <c r="F94"/>
  <c r="J19"/>
  <c r="J17"/>
  <c r="E17"/>
  <c r="F132"/>
  <c r="F93"/>
  <c r="J16"/>
  <c r="J14"/>
  <c r="J130"/>
  <c r="J91"/>
  <c r="E7"/>
  <c r="E124"/>
  <c r="E85"/>
  <c i="2" r="J39"/>
  <c r="J38"/>
  <c i="1" r="AY96"/>
  <c i="2" r="J37"/>
  <c i="1" r="AX96"/>
  <c i="2" r="BI413"/>
  <c r="BH413"/>
  <c r="BG413"/>
  <c r="BF413"/>
  <c r="T413"/>
  <c r="T412"/>
  <c r="R413"/>
  <c r="R412"/>
  <c r="P413"/>
  <c r="P412"/>
  <c r="BK413"/>
  <c r="BK412"/>
  <c r="J412"/>
  <c r="J413"/>
  <c r="BE413"/>
  <c r="J114"/>
  <c r="BI411"/>
  <c r="BH411"/>
  <c r="BG411"/>
  <c r="BF411"/>
  <c r="T411"/>
  <c r="R411"/>
  <c r="P411"/>
  <c r="BK411"/>
  <c r="J411"/>
  <c r="BE411"/>
  <c r="BI410"/>
  <c r="BH410"/>
  <c r="BG410"/>
  <c r="BF410"/>
  <c r="T410"/>
  <c r="R410"/>
  <c r="P410"/>
  <c r="BK410"/>
  <c r="J410"/>
  <c r="BE410"/>
  <c r="BI409"/>
  <c r="BH409"/>
  <c r="BG409"/>
  <c r="BF409"/>
  <c r="T409"/>
  <c r="R409"/>
  <c r="P409"/>
  <c r="BK409"/>
  <c r="J409"/>
  <c r="BE409"/>
  <c r="BI408"/>
  <c r="BH408"/>
  <c r="BG408"/>
  <c r="BF408"/>
  <c r="T408"/>
  <c r="R408"/>
  <c r="P408"/>
  <c r="BK408"/>
  <c r="J408"/>
  <c r="BE408"/>
  <c r="BI407"/>
  <c r="BH407"/>
  <c r="BG407"/>
  <c r="BF407"/>
  <c r="T407"/>
  <c r="R407"/>
  <c r="P407"/>
  <c r="BK407"/>
  <c r="J407"/>
  <c r="BE407"/>
  <c r="BI406"/>
  <c r="BH406"/>
  <c r="BG406"/>
  <c r="BF406"/>
  <c r="T406"/>
  <c r="T405"/>
  <c r="R406"/>
  <c r="R405"/>
  <c r="P406"/>
  <c r="P405"/>
  <c r="BK406"/>
  <c r="BK405"/>
  <c r="J405"/>
  <c r="J406"/>
  <c r="BE406"/>
  <c r="J113"/>
  <c r="BI404"/>
  <c r="BH404"/>
  <c r="BG404"/>
  <c r="BF404"/>
  <c r="T404"/>
  <c r="R404"/>
  <c r="P404"/>
  <c r="BK404"/>
  <c r="J404"/>
  <c r="BE404"/>
  <c r="BI403"/>
  <c r="BH403"/>
  <c r="BG403"/>
  <c r="BF403"/>
  <c r="T403"/>
  <c r="R403"/>
  <c r="P403"/>
  <c r="BK403"/>
  <c r="J403"/>
  <c r="BE403"/>
  <c r="BI400"/>
  <c r="BH400"/>
  <c r="BG400"/>
  <c r="BF400"/>
  <c r="T400"/>
  <c r="R400"/>
  <c r="P400"/>
  <c r="BK400"/>
  <c r="J400"/>
  <c r="BE400"/>
  <c r="BI399"/>
  <c r="BH399"/>
  <c r="BG399"/>
  <c r="BF399"/>
  <c r="T399"/>
  <c r="R399"/>
  <c r="P399"/>
  <c r="BK399"/>
  <c r="J399"/>
  <c r="BE399"/>
  <c r="BI398"/>
  <c r="BH398"/>
  <c r="BG398"/>
  <c r="BF398"/>
  <c r="T398"/>
  <c r="T397"/>
  <c r="R398"/>
  <c r="R397"/>
  <c r="P398"/>
  <c r="P397"/>
  <c r="BK398"/>
  <c r="BK397"/>
  <c r="J397"/>
  <c r="J398"/>
  <c r="BE398"/>
  <c r="J112"/>
  <c r="BI396"/>
  <c r="BH396"/>
  <c r="BG396"/>
  <c r="BF396"/>
  <c r="T396"/>
  <c r="R396"/>
  <c r="P396"/>
  <c r="BK396"/>
  <c r="J396"/>
  <c r="BE396"/>
  <c r="BI395"/>
  <c r="BH395"/>
  <c r="BG395"/>
  <c r="BF395"/>
  <c r="T395"/>
  <c r="R395"/>
  <c r="P395"/>
  <c r="BK395"/>
  <c r="J395"/>
  <c r="BE395"/>
  <c r="BI394"/>
  <c r="BH394"/>
  <c r="BG394"/>
  <c r="BF394"/>
  <c r="T394"/>
  <c r="R394"/>
  <c r="P394"/>
  <c r="BK394"/>
  <c r="J394"/>
  <c r="BE394"/>
  <c r="BI393"/>
  <c r="BH393"/>
  <c r="BG393"/>
  <c r="BF393"/>
  <c r="T393"/>
  <c r="R393"/>
  <c r="P393"/>
  <c r="BK393"/>
  <c r="J393"/>
  <c r="BE393"/>
  <c r="BI392"/>
  <c r="BH392"/>
  <c r="BG392"/>
  <c r="BF392"/>
  <c r="T392"/>
  <c r="T391"/>
  <c r="R392"/>
  <c r="R391"/>
  <c r="P392"/>
  <c r="P391"/>
  <c r="BK392"/>
  <c r="BK391"/>
  <c r="J391"/>
  <c r="J392"/>
  <c r="BE392"/>
  <c r="J111"/>
  <c r="BI390"/>
  <c r="BH390"/>
  <c r="BG390"/>
  <c r="BF390"/>
  <c r="T390"/>
  <c r="R390"/>
  <c r="P390"/>
  <c r="BK390"/>
  <c r="J390"/>
  <c r="BE390"/>
  <c r="BI389"/>
  <c r="BH389"/>
  <c r="BG389"/>
  <c r="BF389"/>
  <c r="T389"/>
  <c r="R389"/>
  <c r="P389"/>
  <c r="BK389"/>
  <c r="J389"/>
  <c r="BE389"/>
  <c r="BI388"/>
  <c r="BH388"/>
  <c r="BG388"/>
  <c r="BF388"/>
  <c r="T388"/>
  <c r="R388"/>
  <c r="P388"/>
  <c r="BK388"/>
  <c r="J388"/>
  <c r="BE388"/>
  <c r="BI387"/>
  <c r="BH387"/>
  <c r="BG387"/>
  <c r="BF387"/>
  <c r="T387"/>
  <c r="R387"/>
  <c r="P387"/>
  <c r="BK387"/>
  <c r="J387"/>
  <c r="BE387"/>
  <c r="BI386"/>
  <c r="BH386"/>
  <c r="BG386"/>
  <c r="BF386"/>
  <c r="T386"/>
  <c r="R386"/>
  <c r="P386"/>
  <c r="BK386"/>
  <c r="J386"/>
  <c r="BE386"/>
  <c r="BI385"/>
  <c r="BH385"/>
  <c r="BG385"/>
  <c r="BF385"/>
  <c r="T385"/>
  <c r="R385"/>
  <c r="P385"/>
  <c r="BK385"/>
  <c r="J385"/>
  <c r="BE385"/>
  <c r="BI384"/>
  <c r="BH384"/>
  <c r="BG384"/>
  <c r="BF384"/>
  <c r="T384"/>
  <c r="R384"/>
  <c r="P384"/>
  <c r="BK384"/>
  <c r="J384"/>
  <c r="BE384"/>
  <c r="BI383"/>
  <c r="BH383"/>
  <c r="BG383"/>
  <c r="BF383"/>
  <c r="T383"/>
  <c r="T382"/>
  <c r="R383"/>
  <c r="R382"/>
  <c r="P383"/>
  <c r="P382"/>
  <c r="BK383"/>
  <c r="BK382"/>
  <c r="J382"/>
  <c r="J383"/>
  <c r="BE383"/>
  <c r="J110"/>
  <c r="BI381"/>
  <c r="BH381"/>
  <c r="BG381"/>
  <c r="BF381"/>
  <c r="T381"/>
  <c r="R381"/>
  <c r="P381"/>
  <c r="BK381"/>
  <c r="J381"/>
  <c r="BE381"/>
  <c r="BI380"/>
  <c r="BH380"/>
  <c r="BG380"/>
  <c r="BF380"/>
  <c r="T380"/>
  <c r="R380"/>
  <c r="P380"/>
  <c r="BK380"/>
  <c r="J380"/>
  <c r="BE380"/>
  <c r="BI379"/>
  <c r="BH379"/>
  <c r="BG379"/>
  <c r="BF379"/>
  <c r="T379"/>
  <c r="R379"/>
  <c r="P379"/>
  <c r="BK379"/>
  <c r="J379"/>
  <c r="BE379"/>
  <c r="BI378"/>
  <c r="BH378"/>
  <c r="BG378"/>
  <c r="BF378"/>
  <c r="T378"/>
  <c r="R378"/>
  <c r="P378"/>
  <c r="BK378"/>
  <c r="J378"/>
  <c r="BE378"/>
  <c r="BI377"/>
  <c r="BH377"/>
  <c r="BG377"/>
  <c r="BF377"/>
  <c r="T377"/>
  <c r="R377"/>
  <c r="P377"/>
  <c r="BK377"/>
  <c r="J377"/>
  <c r="BE377"/>
  <c r="BI376"/>
  <c r="BH376"/>
  <c r="BG376"/>
  <c r="BF376"/>
  <c r="T376"/>
  <c r="R376"/>
  <c r="P376"/>
  <c r="BK376"/>
  <c r="J376"/>
  <c r="BE376"/>
  <c r="BI375"/>
  <c r="BH375"/>
  <c r="BG375"/>
  <c r="BF375"/>
  <c r="T375"/>
  <c r="R375"/>
  <c r="P375"/>
  <c r="BK375"/>
  <c r="J375"/>
  <c r="BE375"/>
  <c r="BI374"/>
  <c r="BH374"/>
  <c r="BG374"/>
  <c r="BF374"/>
  <c r="T374"/>
  <c r="R374"/>
  <c r="P374"/>
  <c r="BK374"/>
  <c r="J374"/>
  <c r="BE374"/>
  <c r="BI373"/>
  <c r="BH373"/>
  <c r="BG373"/>
  <c r="BF373"/>
  <c r="T373"/>
  <c r="R373"/>
  <c r="P373"/>
  <c r="BK373"/>
  <c r="J373"/>
  <c r="BE373"/>
  <c r="BI372"/>
  <c r="BH372"/>
  <c r="BG372"/>
  <c r="BF372"/>
  <c r="T372"/>
  <c r="R372"/>
  <c r="P372"/>
  <c r="BK372"/>
  <c r="J372"/>
  <c r="BE372"/>
  <c r="BI371"/>
  <c r="BH371"/>
  <c r="BG371"/>
  <c r="BF371"/>
  <c r="T371"/>
  <c r="R371"/>
  <c r="P371"/>
  <c r="BK371"/>
  <c r="J371"/>
  <c r="BE371"/>
  <c r="BI370"/>
  <c r="BH370"/>
  <c r="BG370"/>
  <c r="BF370"/>
  <c r="T370"/>
  <c r="R370"/>
  <c r="P370"/>
  <c r="BK370"/>
  <c r="J370"/>
  <c r="BE370"/>
  <c r="BI369"/>
  <c r="BH369"/>
  <c r="BG369"/>
  <c r="BF369"/>
  <c r="T369"/>
  <c r="R369"/>
  <c r="P369"/>
  <c r="BK369"/>
  <c r="J369"/>
  <c r="BE369"/>
  <c r="BI367"/>
  <c r="BH367"/>
  <c r="BG367"/>
  <c r="BF367"/>
  <c r="T367"/>
  <c r="R367"/>
  <c r="P367"/>
  <c r="BK367"/>
  <c r="J367"/>
  <c r="BE367"/>
  <c r="BI366"/>
  <c r="BH366"/>
  <c r="BG366"/>
  <c r="BF366"/>
  <c r="T366"/>
  <c r="R366"/>
  <c r="P366"/>
  <c r="BK366"/>
  <c r="J366"/>
  <c r="BE366"/>
  <c r="BI365"/>
  <c r="BH365"/>
  <c r="BG365"/>
  <c r="BF365"/>
  <c r="T365"/>
  <c r="R365"/>
  <c r="P365"/>
  <c r="BK365"/>
  <c r="J365"/>
  <c r="BE365"/>
  <c r="BI364"/>
  <c r="BH364"/>
  <c r="BG364"/>
  <c r="BF364"/>
  <c r="T364"/>
  <c r="R364"/>
  <c r="P364"/>
  <c r="BK364"/>
  <c r="J364"/>
  <c r="BE364"/>
  <c r="BI363"/>
  <c r="BH363"/>
  <c r="BG363"/>
  <c r="BF363"/>
  <c r="T363"/>
  <c r="R363"/>
  <c r="P363"/>
  <c r="BK363"/>
  <c r="J363"/>
  <c r="BE363"/>
  <c r="BI362"/>
  <c r="BH362"/>
  <c r="BG362"/>
  <c r="BF362"/>
  <c r="T362"/>
  <c r="T361"/>
  <c r="R362"/>
  <c r="R361"/>
  <c r="P362"/>
  <c r="P361"/>
  <c r="BK362"/>
  <c r="BK361"/>
  <c r="J361"/>
  <c r="J362"/>
  <c r="BE362"/>
  <c r="J109"/>
  <c r="BI360"/>
  <c r="BH360"/>
  <c r="BG360"/>
  <c r="BF360"/>
  <c r="T360"/>
  <c r="R360"/>
  <c r="P360"/>
  <c r="BK360"/>
  <c r="J360"/>
  <c r="BE360"/>
  <c r="BI359"/>
  <c r="BH359"/>
  <c r="BG359"/>
  <c r="BF359"/>
  <c r="T359"/>
  <c r="R359"/>
  <c r="P359"/>
  <c r="BK359"/>
  <c r="J359"/>
  <c r="BE359"/>
  <c r="BI358"/>
  <c r="BH358"/>
  <c r="BG358"/>
  <c r="BF358"/>
  <c r="T358"/>
  <c r="R358"/>
  <c r="P358"/>
  <c r="BK358"/>
  <c r="J358"/>
  <c r="BE358"/>
  <c r="BI357"/>
  <c r="BH357"/>
  <c r="BG357"/>
  <c r="BF357"/>
  <c r="T357"/>
  <c r="R357"/>
  <c r="P357"/>
  <c r="BK357"/>
  <c r="J357"/>
  <c r="BE357"/>
  <c r="BI356"/>
  <c r="BH356"/>
  <c r="BG356"/>
  <c r="BF356"/>
  <c r="T356"/>
  <c r="R356"/>
  <c r="P356"/>
  <c r="BK356"/>
  <c r="J356"/>
  <c r="BE356"/>
  <c r="BI355"/>
  <c r="BH355"/>
  <c r="BG355"/>
  <c r="BF355"/>
  <c r="T355"/>
  <c r="R355"/>
  <c r="P355"/>
  <c r="BK355"/>
  <c r="J355"/>
  <c r="BE355"/>
  <c r="BI354"/>
  <c r="BH354"/>
  <c r="BG354"/>
  <c r="BF354"/>
  <c r="T354"/>
  <c r="R354"/>
  <c r="P354"/>
  <c r="BK354"/>
  <c r="J354"/>
  <c r="BE354"/>
  <c r="BI353"/>
  <c r="BH353"/>
  <c r="BG353"/>
  <c r="BF353"/>
  <c r="T353"/>
  <c r="R353"/>
  <c r="P353"/>
  <c r="BK353"/>
  <c r="J353"/>
  <c r="BE353"/>
  <c r="BI352"/>
  <c r="BH352"/>
  <c r="BG352"/>
  <c r="BF352"/>
  <c r="T352"/>
  <c r="R352"/>
  <c r="P352"/>
  <c r="BK352"/>
  <c r="J352"/>
  <c r="BE352"/>
  <c r="BI351"/>
  <c r="BH351"/>
  <c r="BG351"/>
  <c r="BF351"/>
  <c r="T351"/>
  <c r="R351"/>
  <c r="P351"/>
  <c r="BK351"/>
  <c r="J351"/>
  <c r="BE351"/>
  <c r="BI350"/>
  <c r="BH350"/>
  <c r="BG350"/>
  <c r="BF350"/>
  <c r="T350"/>
  <c r="R350"/>
  <c r="P350"/>
  <c r="BK350"/>
  <c r="J350"/>
  <c r="BE350"/>
  <c r="BI348"/>
  <c r="BH348"/>
  <c r="BG348"/>
  <c r="BF348"/>
  <c r="T348"/>
  <c r="R348"/>
  <c r="P348"/>
  <c r="BK348"/>
  <c r="J348"/>
  <c r="BE348"/>
  <c r="BI347"/>
  <c r="BH347"/>
  <c r="BG347"/>
  <c r="BF347"/>
  <c r="T347"/>
  <c r="R347"/>
  <c r="P347"/>
  <c r="BK347"/>
  <c r="J347"/>
  <c r="BE347"/>
  <c r="BI346"/>
  <c r="BH346"/>
  <c r="BG346"/>
  <c r="BF346"/>
  <c r="T346"/>
  <c r="R346"/>
  <c r="P346"/>
  <c r="BK346"/>
  <c r="J346"/>
  <c r="BE346"/>
  <c r="BI345"/>
  <c r="BH345"/>
  <c r="BG345"/>
  <c r="BF345"/>
  <c r="T345"/>
  <c r="R345"/>
  <c r="P345"/>
  <c r="BK345"/>
  <c r="J345"/>
  <c r="BE345"/>
  <c r="BI344"/>
  <c r="BH344"/>
  <c r="BG344"/>
  <c r="BF344"/>
  <c r="T344"/>
  <c r="R344"/>
  <c r="P344"/>
  <c r="BK344"/>
  <c r="J344"/>
  <c r="BE344"/>
  <c r="BI343"/>
  <c r="BH343"/>
  <c r="BG343"/>
  <c r="BF343"/>
  <c r="T343"/>
  <c r="T342"/>
  <c r="R343"/>
  <c r="R342"/>
  <c r="P343"/>
  <c r="P342"/>
  <c r="BK343"/>
  <c r="BK342"/>
  <c r="J342"/>
  <c r="J343"/>
  <c r="BE343"/>
  <c r="J108"/>
  <c r="BI341"/>
  <c r="BH341"/>
  <c r="BG341"/>
  <c r="BF341"/>
  <c r="T341"/>
  <c r="R341"/>
  <c r="P341"/>
  <c r="BK341"/>
  <c r="J341"/>
  <c r="BE341"/>
  <c r="BI340"/>
  <c r="BH340"/>
  <c r="BG340"/>
  <c r="BF340"/>
  <c r="T340"/>
  <c r="R340"/>
  <c r="P340"/>
  <c r="BK340"/>
  <c r="J340"/>
  <c r="BE340"/>
  <c r="BI335"/>
  <c r="BH335"/>
  <c r="BG335"/>
  <c r="BF335"/>
  <c r="T335"/>
  <c r="R335"/>
  <c r="P335"/>
  <c r="BK335"/>
  <c r="J335"/>
  <c r="BE335"/>
  <c r="BI334"/>
  <c r="BH334"/>
  <c r="BG334"/>
  <c r="BF334"/>
  <c r="T334"/>
  <c r="R334"/>
  <c r="P334"/>
  <c r="BK334"/>
  <c r="J334"/>
  <c r="BE334"/>
  <c r="BI333"/>
  <c r="BH333"/>
  <c r="BG333"/>
  <c r="BF333"/>
  <c r="T333"/>
  <c r="R333"/>
  <c r="P333"/>
  <c r="BK333"/>
  <c r="J333"/>
  <c r="BE333"/>
  <c r="BI330"/>
  <c r="BH330"/>
  <c r="BG330"/>
  <c r="BF330"/>
  <c r="T330"/>
  <c r="R330"/>
  <c r="P330"/>
  <c r="BK330"/>
  <c r="J330"/>
  <c r="BE330"/>
  <c r="BI328"/>
  <c r="BH328"/>
  <c r="BG328"/>
  <c r="BF328"/>
  <c r="T328"/>
  <c r="R328"/>
  <c r="P328"/>
  <c r="BK328"/>
  <c r="J328"/>
  <c r="BE328"/>
  <c r="BI326"/>
  <c r="BH326"/>
  <c r="BG326"/>
  <c r="BF326"/>
  <c r="T326"/>
  <c r="R326"/>
  <c r="P326"/>
  <c r="BK326"/>
  <c r="J326"/>
  <c r="BE326"/>
  <c r="BI324"/>
  <c r="BH324"/>
  <c r="BG324"/>
  <c r="BF324"/>
  <c r="T324"/>
  <c r="R324"/>
  <c r="P324"/>
  <c r="BK324"/>
  <c r="J324"/>
  <c r="BE324"/>
  <c r="BI322"/>
  <c r="BH322"/>
  <c r="BG322"/>
  <c r="BF322"/>
  <c r="T322"/>
  <c r="R322"/>
  <c r="P322"/>
  <c r="BK322"/>
  <c r="J322"/>
  <c r="BE322"/>
  <c r="BI320"/>
  <c r="BH320"/>
  <c r="BG320"/>
  <c r="BF320"/>
  <c r="T320"/>
  <c r="R320"/>
  <c r="P320"/>
  <c r="BK320"/>
  <c r="J320"/>
  <c r="BE320"/>
  <c r="BI318"/>
  <c r="BH318"/>
  <c r="BG318"/>
  <c r="BF318"/>
  <c r="T318"/>
  <c r="R318"/>
  <c r="P318"/>
  <c r="BK318"/>
  <c r="J318"/>
  <c r="BE318"/>
  <c r="BI314"/>
  <c r="BH314"/>
  <c r="BG314"/>
  <c r="BF314"/>
  <c r="T314"/>
  <c r="R314"/>
  <c r="P314"/>
  <c r="BK314"/>
  <c r="J314"/>
  <c r="BE314"/>
  <c r="BI313"/>
  <c r="BH313"/>
  <c r="BG313"/>
  <c r="BF313"/>
  <c r="T313"/>
  <c r="R313"/>
  <c r="P313"/>
  <c r="BK313"/>
  <c r="J313"/>
  <c r="BE313"/>
  <c r="BI299"/>
  <c r="BH299"/>
  <c r="BG299"/>
  <c r="BF299"/>
  <c r="T299"/>
  <c r="R299"/>
  <c r="P299"/>
  <c r="BK299"/>
  <c r="J299"/>
  <c r="BE299"/>
  <c r="BI290"/>
  <c r="BH290"/>
  <c r="BG290"/>
  <c r="BF290"/>
  <c r="T290"/>
  <c r="R290"/>
  <c r="P290"/>
  <c r="BK290"/>
  <c r="J290"/>
  <c r="BE290"/>
  <c r="BI280"/>
  <c r="BH280"/>
  <c r="BG280"/>
  <c r="BF280"/>
  <c r="T280"/>
  <c r="R280"/>
  <c r="P280"/>
  <c r="BK280"/>
  <c r="J280"/>
  <c r="BE280"/>
  <c r="BI262"/>
  <c r="BH262"/>
  <c r="BG262"/>
  <c r="BF262"/>
  <c r="T262"/>
  <c r="R262"/>
  <c r="P262"/>
  <c r="BK262"/>
  <c r="J262"/>
  <c r="BE262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49"/>
  <c r="BH249"/>
  <c r="BG249"/>
  <c r="BF249"/>
  <c r="T249"/>
  <c r="R249"/>
  <c r="P249"/>
  <c r="BK249"/>
  <c r="J249"/>
  <c r="BE249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2"/>
  <c r="BH232"/>
  <c r="BG232"/>
  <c r="BF232"/>
  <c r="T232"/>
  <c r="R232"/>
  <c r="P232"/>
  <c r="BK232"/>
  <c r="J232"/>
  <c r="BE232"/>
  <c r="BI226"/>
  <c r="BH226"/>
  <c r="BG226"/>
  <c r="BF226"/>
  <c r="T226"/>
  <c r="R226"/>
  <c r="P226"/>
  <c r="BK226"/>
  <c r="J226"/>
  <c r="BE226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6"/>
  <c r="BH206"/>
  <c r="BG206"/>
  <c r="BF206"/>
  <c r="T206"/>
  <c r="T205"/>
  <c r="R206"/>
  <c r="R205"/>
  <c r="P206"/>
  <c r="P205"/>
  <c r="BK206"/>
  <c r="BK205"/>
  <c r="J205"/>
  <c r="J206"/>
  <c r="BE206"/>
  <c r="J107"/>
  <c r="BI204"/>
  <c r="BH204"/>
  <c r="BG204"/>
  <c r="BF204"/>
  <c r="T204"/>
  <c r="T203"/>
  <c r="R204"/>
  <c r="R203"/>
  <c r="P204"/>
  <c r="P203"/>
  <c r="BK204"/>
  <c r="BK203"/>
  <c r="J203"/>
  <c r="J204"/>
  <c r="BE204"/>
  <c r="J106"/>
  <c r="BI201"/>
  <c r="BH201"/>
  <c r="BG201"/>
  <c r="BF201"/>
  <c r="T201"/>
  <c r="R201"/>
  <c r="P201"/>
  <c r="BK201"/>
  <c r="J201"/>
  <c r="BE201"/>
  <c r="BI200"/>
  <c r="BH200"/>
  <c r="BG200"/>
  <c r="BF200"/>
  <c r="T200"/>
  <c r="T199"/>
  <c r="R200"/>
  <c r="R199"/>
  <c r="P200"/>
  <c r="P199"/>
  <c r="BK200"/>
  <c r="BK199"/>
  <c r="J199"/>
  <c r="J200"/>
  <c r="BE200"/>
  <c r="J105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4"/>
  <c r="BH184"/>
  <c r="BG184"/>
  <c r="BF184"/>
  <c r="T184"/>
  <c r="R184"/>
  <c r="P184"/>
  <c r="BK184"/>
  <c r="J184"/>
  <c r="BE184"/>
  <c r="BI180"/>
  <c r="BH180"/>
  <c r="BG180"/>
  <c r="BF180"/>
  <c r="T180"/>
  <c r="T179"/>
  <c r="T178"/>
  <c r="R180"/>
  <c r="R179"/>
  <c r="R178"/>
  <c r="P180"/>
  <c r="P179"/>
  <c r="P178"/>
  <c r="BK180"/>
  <c r="BK179"/>
  <c r="J179"/>
  <c r="BK178"/>
  <c r="J178"/>
  <c r="J180"/>
  <c r="BE180"/>
  <c r="J104"/>
  <c r="J103"/>
  <c r="BI177"/>
  <c r="BH177"/>
  <c r="BG177"/>
  <c r="BF177"/>
  <c r="T177"/>
  <c r="T176"/>
  <c r="R177"/>
  <c r="R176"/>
  <c r="P177"/>
  <c r="P176"/>
  <c r="BK177"/>
  <c r="BK176"/>
  <c r="J176"/>
  <c r="J177"/>
  <c r="BE177"/>
  <c r="J102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T168"/>
  <c r="R169"/>
  <c r="R168"/>
  <c r="P169"/>
  <c r="P168"/>
  <c r="BK169"/>
  <c r="BK168"/>
  <c r="J168"/>
  <c r="J169"/>
  <c r="BE169"/>
  <c r="J101"/>
  <c r="BI167"/>
  <c r="BH167"/>
  <c r="BG167"/>
  <c r="BF167"/>
  <c r="T167"/>
  <c r="R167"/>
  <c r="P167"/>
  <c r="BK167"/>
  <c r="J167"/>
  <c r="BE167"/>
  <c r="BI164"/>
  <c r="BH164"/>
  <c r="BG164"/>
  <c r="BF164"/>
  <c r="T164"/>
  <c r="T163"/>
  <c r="R164"/>
  <c r="R163"/>
  <c r="P164"/>
  <c r="P163"/>
  <c r="BK164"/>
  <c r="BK163"/>
  <c r="J163"/>
  <c r="J164"/>
  <c r="BE164"/>
  <c r="J100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8"/>
  <c r="BH158"/>
  <c r="BG158"/>
  <c r="BF158"/>
  <c r="T158"/>
  <c r="T157"/>
  <c r="R158"/>
  <c r="R157"/>
  <c r="P158"/>
  <c r="P157"/>
  <c r="BK158"/>
  <c r="BK157"/>
  <c r="J157"/>
  <c r="J158"/>
  <c r="BE158"/>
  <c r="J99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7"/>
  <c r="BH147"/>
  <c r="BG147"/>
  <c r="BF147"/>
  <c r="T147"/>
  <c r="T146"/>
  <c r="T145"/>
  <c r="T144"/>
  <c r="R147"/>
  <c r="R146"/>
  <c r="R145"/>
  <c r="R144"/>
  <c r="P147"/>
  <c r="P146"/>
  <c r="P145"/>
  <c r="P144"/>
  <c i="1" r="AU96"/>
  <c i="2" r="BK147"/>
  <c r="BK146"/>
  <c r="J146"/>
  <c r="BK145"/>
  <c r="J145"/>
  <c r="BK144"/>
  <c r="J144"/>
  <c r="J96"/>
  <c r="J147"/>
  <c r="BE147"/>
  <c r="J98"/>
  <c r="J97"/>
  <c r="J141"/>
  <c r="J140"/>
  <c r="F140"/>
  <c r="F138"/>
  <c r="E136"/>
  <c r="BI123"/>
  <c r="BH123"/>
  <c r="BG123"/>
  <c r="BF123"/>
  <c r="BI122"/>
  <c r="BH122"/>
  <c r="BG122"/>
  <c r="BF122"/>
  <c r="BE122"/>
  <c r="BI121"/>
  <c r="BH121"/>
  <c r="BG121"/>
  <c r="BF121"/>
  <c r="BE121"/>
  <c r="BI120"/>
  <c r="BH120"/>
  <c r="BG120"/>
  <c r="BF120"/>
  <c r="BE120"/>
  <c r="BI119"/>
  <c r="BH119"/>
  <c r="BG119"/>
  <c r="BF119"/>
  <c r="BE119"/>
  <c r="BI118"/>
  <c r="F39"/>
  <c i="1" r="BD96"/>
  <c i="2" r="BH118"/>
  <c r="F38"/>
  <c i="1" r="BC96"/>
  <c i="2" r="BG118"/>
  <c r="F37"/>
  <c i="1" r="BB96"/>
  <c i="2" r="BF118"/>
  <c r="J36"/>
  <c i="1" r="AW96"/>
  <c i="2" r="F36"/>
  <c i="1" r="BA96"/>
  <c i="2" r="BE118"/>
  <c r="J30"/>
  <c r="J123"/>
  <c r="J117"/>
  <c r="J125"/>
  <c r="J31"/>
  <c r="J32"/>
  <c i="1" r="AG96"/>
  <c i="2" r="BE123"/>
  <c r="J35"/>
  <c i="1" r="AV96"/>
  <c i="2" r="F35"/>
  <c i="1" r="AZ96"/>
  <c i="2" r="J92"/>
  <c r="J91"/>
  <c r="F91"/>
  <c r="F89"/>
  <c r="E87"/>
  <c r="J41"/>
  <c r="J18"/>
  <c r="E18"/>
  <c r="F141"/>
  <c r="F92"/>
  <c r="J17"/>
  <c r="J12"/>
  <c r="J138"/>
  <c r="J89"/>
  <c r="E7"/>
  <c r="E134"/>
  <c r="E85"/>
  <c i="1" r="CK105"/>
  <c r="CJ105"/>
  <c r="CI105"/>
  <c r="CH105"/>
  <c r="CG105"/>
  <c r="CF105"/>
  <c r="BZ105"/>
  <c r="CE105"/>
  <c r="CK104"/>
  <c r="CJ104"/>
  <c r="CI104"/>
  <c r="CH104"/>
  <c r="CG104"/>
  <c r="CF104"/>
  <c r="BZ104"/>
  <c r="CE104"/>
  <c r="CK103"/>
  <c r="CJ103"/>
  <c r="CI103"/>
  <c r="CH103"/>
  <c r="CG103"/>
  <c r="CF103"/>
  <c r="BZ103"/>
  <c r="CE103"/>
  <c r="CK102"/>
  <c r="CJ102"/>
  <c r="CI102"/>
  <c r="CH102"/>
  <c r="CG102"/>
  <c r="CF102"/>
  <c r="BZ102"/>
  <c r="CE102"/>
  <c r="BD95"/>
  <c r="BC95"/>
  <c r="BB95"/>
  <c r="BA95"/>
  <c r="AZ95"/>
  <c r="AY95"/>
  <c r="AX95"/>
  <c r="AW95"/>
  <c r="AV95"/>
  <c r="AU95"/>
  <c r="AT95"/>
  <c r="AS95"/>
  <c r="AG95"/>
  <c r="BD94"/>
  <c r="W36"/>
  <c r="BC94"/>
  <c r="W35"/>
  <c r="BB94"/>
  <c r="W34"/>
  <c r="BA94"/>
  <c r="W33"/>
  <c r="AZ94"/>
  <c r="AY94"/>
  <c r="AX94"/>
  <c r="AW94"/>
  <c r="AK33"/>
  <c r="AV94"/>
  <c r="AU94"/>
  <c r="AT94"/>
  <c r="AS94"/>
  <c r="AG94"/>
  <c r="AK26"/>
  <c r="AG105"/>
  <c r="CD105"/>
  <c r="AV105"/>
  <c r="BY105"/>
  <c r="AN105"/>
  <c r="AG104"/>
  <c r="CD104"/>
  <c r="AV104"/>
  <c r="BY104"/>
  <c r="AN104"/>
  <c r="AG103"/>
  <c r="CD103"/>
  <c r="AV103"/>
  <c r="BY103"/>
  <c r="AN103"/>
  <c r="AG102"/>
  <c r="AG101"/>
  <c r="AK27"/>
  <c r="AK29"/>
  <c r="AG107"/>
  <c r="CD102"/>
  <c r="W32"/>
  <c r="AV102"/>
  <c r="BY102"/>
  <c r="AK32"/>
  <c r="AN102"/>
  <c r="AN101"/>
  <c r="AT99"/>
  <c r="AN99"/>
  <c r="AT98"/>
  <c r="AN98"/>
  <c r="AT97"/>
  <c r="AN97"/>
  <c r="AT96"/>
  <c r="AN96"/>
  <c r="AN95"/>
  <c r="AN94"/>
  <c r="AN107"/>
  <c r="L90"/>
  <c r="AM90"/>
  <c r="AM89"/>
  <c r="L89"/>
  <c r="AM87"/>
  <c r="L87"/>
  <c r="L85"/>
  <c r="L84"/>
  <c r="AK38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<sst xmlns="http://schemas.openxmlformats.org/spreadsheetml/2006/main">
  <si>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</si>
  <si>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</si>
  <si>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</si>
  <si>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</si>
  <si>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</si>
  <si>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{d0589ac3-73ba-468c-be88-37ff622619ae}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</si>
  <si>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</si>
  <si>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</si>
  <si>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</si>
  <si>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</si>
  <si>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</si>
  <si>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</si>
  <si>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</si>
  <si>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</si>
  <si>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ZN2018_017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</si>
  <si>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</si>
  <si>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</si>
  <si>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Karlova Varnsdorf</t>
  </si>
  <si>
    <t>KSO:</t>
  </si>
  <si>
    <t>CC-CZ:</t>
  </si>
  <si>
    <t>Místo:</t>
  </si>
  <si>
    <t>Varnsdorf</t>
  </si>
  <si>
    <t>Datum:</t>
  </si>
  <si>
    <t>30. 7. 2018</t>
  </si>
  <si>
    <t>Zadavatel:</t>
  </si>
  <si>
    <t>IČ:</t>
  </si>
  <si>
    <t>Město Varnsdorf</t>
  </si>
  <si>
    <t>DIČ:</t>
  </si>
  <si>
    <t>Uchazeč:</t>
  </si>
  <si>
    <t>Vyplň údaj</t>
  </si>
  <si>
    <t>Projektant:</t>
  </si>
  <si>
    <t>FORWOOD, Ing. Václav Jára</t>
  </si>
  <si>
    <t>True</t>
  </si>
  <si>
    <t>Zpracovatel:</t>
  </si>
  <si>
    <t>Bc. Zuzana Kosáková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</si>
  <si>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</si>
  <si>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</si>
  <si>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</si>
  <si>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</si>
  <si>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</si>
  <si>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</si>
  <si>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</si>
  <si>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</si>
  <si>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</si>
  <si>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</si>
  <si>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</si>
  <si>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</si>
  <si>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</si>
  <si>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</si>
  <si>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</si>
  <si>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</si>
  <si>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</si>
  <si>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</si>
  <si>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</si>
  <si>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</si>
  <si>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</si>
  <si>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</si>
  <si>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</si>
  <si>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</si>
  <si>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</si>
  <si>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</si>
  <si>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</si>
  <si>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</si>
  <si>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</si>
  <si>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</si>
  <si>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</si>
  <si>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</si>
  <si>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</si>
  <si>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</si>
  <si>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</si>
  <si>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</si>
  <si>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</si>
  <si>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</si>
  <si>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</si>
  <si>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</si>
  <si>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</si>
  <si>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</si>
  <si>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</si>
  <si>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</si>
  <si>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</si>
  <si>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</si>
  <si>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</si>
  <si>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SO 701</t>
  </si>
  <si>
    <t>Rekonstrukce střechy</t>
  </si>
  <si>
    <t>STA</t>
  </si>
  <si>
    <t>1</t>
  </si>
  <si>
    <t>{3f45ee74-6f25-4e7b-af57-eff738d194e9}</t>
  </si>
  <si>
    <t>2</t>
  </si>
  <si>
    <t>/</t>
  </si>
  <si>
    <t>Soupis</t>
  </si>
  <si>
    <t>###NOINSERT###</t>
  </si>
  <si>
    <t>M21</t>
  </si>
  <si>
    <t>D+M Hromosvodu</t>
  </si>
  <si>
    <t>{c520349b-9dc3-4832-92b8-049fe2aac51e}</t>
  </si>
  <si>
    <t>M29</t>
  </si>
  <si>
    <t>Systém určený k ochraně proti pádu</t>
  </si>
  <si>
    <t>{c7ac908c-c351-41bd-ac35-90d879c096d5}</t>
  </si>
  <si>
    <t>VRN</t>
  </si>
  <si>
    <t>{812bf65a-88a4-43ea-9521-720579c38f7a}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</si>
  <si>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</si>
  <si>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</si>
  <si>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</si>
  <si>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</si>
  <si>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</si>
  <si>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</si>
  <si>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</si>
  <si>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</si>
  <si>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</si>
  <si>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</si>
  <si>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</si>
  <si>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SO 701 - Rekonstrukce střechy</t>
  </si>
  <si>
    <t>FORWOOD s.r.o.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</si>
  <si>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</si>
  <si>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</si>
  <si>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</si>
  <si>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</si>
  <si>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</si>
  <si>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</si>
  <si>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</si>
  <si>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</si>
  <si>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</si>
  <si>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</si>
  <si>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</si>
  <si>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</si>
  <si>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</si>
  <si>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</si>
  <si>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</si>
  <si>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741 - Elektroinstalace - silnoproud</t>
  </si>
  <si>
    <t xml:space="preserve">    762 - Konstrukce tesařské</t>
  </si>
  <si>
    <t xml:space="preserve">    763 - Konstrukce klempířské - nesystémové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</si>
  <si>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</si>
  <si>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</si>
  <si>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</si>
  <si>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</si>
  <si>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</si>
  <si>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HZS - Hodinové zúčtovací sazby</t>
  </si>
  <si>
    <t>2) Ostatní náklady</t>
  </si>
  <si>
    <t>Zařízení staveniště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</si>
  <si>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</si>
  <si>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</si>
  <si>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</si>
  <si>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</si>
  <si>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</si>
  <si>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</si>
  <si>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</si>
  <si>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</si>
  <si>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</si>
  <si>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</si>
  <si>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</si>
  <si>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</si>
  <si>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</si>
  <si>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</si>
  <si>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</si>
  <si>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</si>
  <si>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</si>
  <si>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</si>
  <si>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</si>
  <si>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</si>
  <si>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</si>
  <si>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</si>
  <si>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</si>
  <si>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</si>
  <si>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</si>
  <si>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315231115</t>
  </si>
  <si>
    <t xml:space="preserve">Zdivo půdní z cihel dl 290 mm  P7 až 15 na SMS 5 MPa - doplnění zdiva po výměně trámů</t>
  </si>
  <si>
    <t>m3</t>
  </si>
  <si>
    <t>CS ÚRS 2018 01</t>
  </si>
  <si>
    <t>4</t>
  </si>
  <si>
    <t>651390662</t>
  </si>
  <si>
    <t>VV</t>
  </si>
  <si>
    <t>předpokládané množství</t>
  </si>
  <si>
    <t>5</t>
  </si>
  <si>
    <t>315231147</t>
  </si>
  <si>
    <t>Zdivo atik z cihel plných 10 MPa</t>
  </si>
  <si>
    <t>1322461193</t>
  </si>
  <si>
    <t>8*3*0,45</t>
  </si>
  <si>
    <t>315231147.1</t>
  </si>
  <si>
    <t>Příplatek za profilované zdění</t>
  </si>
  <si>
    <t>1624492281</t>
  </si>
  <si>
    <t>317235811</t>
  </si>
  <si>
    <t>Doplnění zdiva hlavních a kordónových říms cihlami pálenými na maltu - úprava a profilace, napojení na střešní plášť</t>
  </si>
  <si>
    <t>mb</t>
  </si>
  <si>
    <t>1727618279</t>
  </si>
  <si>
    <t>předpokládané množství - 20%</t>
  </si>
  <si>
    <t>128*0,2</t>
  </si>
  <si>
    <t>6</t>
  </si>
  <si>
    <t>Úpravy povrchů, podlahy a osazování výplní</t>
  </si>
  <si>
    <t>6121112.1</t>
  </si>
  <si>
    <t>Vyspravení povrchu stěn - oprava omítky říms pod střešním pláštěm</t>
  </si>
  <si>
    <t>-741010892</t>
  </si>
  <si>
    <t>612325225.1</t>
  </si>
  <si>
    <t>Vápenocementová štuková omítka malých ploch do 4,0 m2 na stěnách - oprava po výměně trámů</t>
  </si>
  <si>
    <t xml:space="preserve"> m2</t>
  </si>
  <si>
    <t>1491095816</t>
  </si>
  <si>
    <t xml:space="preserve">128*1,7*0,4    "40% z plochy vnitřní zdi</t>
  </si>
  <si>
    <t>7</t>
  </si>
  <si>
    <t>6220000.1</t>
  </si>
  <si>
    <t>Atypická výzdoba (omítka) historizujícího štítu - předpokládaná cena</t>
  </si>
  <si>
    <t>ks</t>
  </si>
  <si>
    <t>-836604</t>
  </si>
  <si>
    <t>9</t>
  </si>
  <si>
    <t>Ostatní konstrukce a práce, bourání</t>
  </si>
  <si>
    <t>8</t>
  </si>
  <si>
    <t>942111111</t>
  </si>
  <si>
    <t>Montáž lešení vysunutého trubkového bez podepření v do 20 m</t>
  </si>
  <si>
    <t>m2</t>
  </si>
  <si>
    <t>1372115137</t>
  </si>
  <si>
    <t>pouze doplňkové okolo věže....</t>
  </si>
  <si>
    <t>150</t>
  </si>
  <si>
    <t>942111811</t>
  </si>
  <si>
    <t>Demontáž lešení vysunutého trubkového bez podepření v 20 m</t>
  </si>
  <si>
    <t>1574422804</t>
  </si>
  <si>
    <t>997</t>
  </si>
  <si>
    <t>Přesun sutě</t>
  </si>
  <si>
    <t>10</t>
  </si>
  <si>
    <t>997013154</t>
  </si>
  <si>
    <t>Vnitrostaveništní doprava suti a vybouraných hmot pro budovy v do 15 m s omezením mechanizace</t>
  </si>
  <si>
    <t>t</t>
  </si>
  <si>
    <t>-1983447549</t>
  </si>
  <si>
    <t>11</t>
  </si>
  <si>
    <t>997013501</t>
  </si>
  <si>
    <t>Odvoz suti a vybouraných hmot na skládku nebo meziskládku do 1 km se složením</t>
  </si>
  <si>
    <t>660764612</t>
  </si>
  <si>
    <t>12</t>
  </si>
  <si>
    <t>997013509</t>
  </si>
  <si>
    <t>Příplatek k odvozu suti a vybouraných hmot na skládku ZKD 1 km přes 1 km</t>
  </si>
  <si>
    <t>1208814759</t>
  </si>
  <si>
    <t>18,973*15 'Přepočtené koeficientem množství</t>
  </si>
  <si>
    <t>13</t>
  </si>
  <si>
    <t>997013811</t>
  </si>
  <si>
    <t>Poplatek za uložení na skládce (skládkovné) stavebního odpadu dřevěného kód odpadu 170 201</t>
  </si>
  <si>
    <t>698213045</t>
  </si>
  <si>
    <t>14</t>
  </si>
  <si>
    <t>997013814</t>
  </si>
  <si>
    <t>Poplatek za uložení na skládce (skládkovné) stavebního odpadu izolací kód odpadu 170 604</t>
  </si>
  <si>
    <t>-64932949</t>
  </si>
  <si>
    <t>997013831</t>
  </si>
  <si>
    <t>Poplatek za uložení na skládce (skládkovné) stavebního odpadu směsného kód odpadu 170 904</t>
  </si>
  <si>
    <t>-196242282</t>
  </si>
  <si>
    <t>998</t>
  </si>
  <si>
    <t>Přesun hmot</t>
  </si>
  <si>
    <t>16</t>
  </si>
  <si>
    <t>998017003</t>
  </si>
  <si>
    <t>Přesun hmot s omezením mechanizace pro budovy v do 24 m</t>
  </si>
  <si>
    <t>-1688066770</t>
  </si>
  <si>
    <t>PSV</t>
  </si>
  <si>
    <t>Práce a dodávky PSV</t>
  </si>
  <si>
    <t>712</t>
  </si>
  <si>
    <t>Povlakové krytiny</t>
  </si>
  <si>
    <t>17</t>
  </si>
  <si>
    <t>712300832</t>
  </si>
  <si>
    <t>Odstranění povlakové krytiny střech do 10° dvouvrstvé</t>
  </si>
  <si>
    <t>-1922787440</t>
  </si>
  <si>
    <t>115 "vrchní část střechy</t>
  </si>
  <si>
    <t xml:space="preserve">95  "pod stávající krytinou</t>
  </si>
  <si>
    <t>Součet</t>
  </si>
  <si>
    <t>18</t>
  </si>
  <si>
    <t>712331101</t>
  </si>
  <si>
    <t>Provedení povlakové krytiny střech do 10° podkladní vrstvy pásy na sucho AIP nebo NAIP</t>
  </si>
  <si>
    <t>207343681</t>
  </si>
  <si>
    <t>pojistná hydroizolace</t>
  </si>
  <si>
    <t>115</t>
  </si>
  <si>
    <t>19</t>
  </si>
  <si>
    <t>M</t>
  </si>
  <si>
    <t>62832134</t>
  </si>
  <si>
    <t>pás těžký asfaltovaný např. GLASTEK 40 mineral</t>
  </si>
  <si>
    <t>32</t>
  </si>
  <si>
    <t>-798846573</t>
  </si>
  <si>
    <t>115*1,15 'Přepočtené koeficientem množství</t>
  </si>
  <si>
    <t>20</t>
  </si>
  <si>
    <t>712341559</t>
  </si>
  <si>
    <t>Provedení povlakové krytiny střech do 10° pásy NAIP přitavením v plné ploše</t>
  </si>
  <si>
    <t>78760875</t>
  </si>
  <si>
    <t>891</t>
  </si>
  <si>
    <t>62833158</t>
  </si>
  <si>
    <t>pás asfaltový např. ELASTEK 50 special</t>
  </si>
  <si>
    <t>1173785673</t>
  </si>
  <si>
    <t>891*1,15 'Přepočtené koeficientem množství</t>
  </si>
  <si>
    <t>22</t>
  </si>
  <si>
    <t>712400832</t>
  </si>
  <si>
    <t>Odstranění povlakové krytiny střech do 30° dvouvrstvé</t>
  </si>
  <si>
    <t>-833253145</t>
  </si>
  <si>
    <t>30+8+4+4+90+8+21+21</t>
  </si>
  <si>
    <t>23</t>
  </si>
  <si>
    <t>712600832</t>
  </si>
  <si>
    <t>Odstranění povlakové krytiny střech přes 30° dvouvrstvé</t>
  </si>
  <si>
    <t>-890814099</t>
  </si>
  <si>
    <t>24</t>
  </si>
  <si>
    <t>998712103</t>
  </si>
  <si>
    <t>Přesun hmot tonážní tonážní pro krytiny povlakové v objektech v do 24 m</t>
  </si>
  <si>
    <t>-2137971175</t>
  </si>
  <si>
    <t>25</t>
  </si>
  <si>
    <t>998712181</t>
  </si>
  <si>
    <t>Příplatek k přesunu hmot tonážní 712 prováděný bez použití mechanizace</t>
  </si>
  <si>
    <t>1384624256</t>
  </si>
  <si>
    <t>713</t>
  </si>
  <si>
    <t>Izolace tepelné</t>
  </si>
  <si>
    <t>26</t>
  </si>
  <si>
    <t>713151218</t>
  </si>
  <si>
    <t>Montáž izolace tepelné nad krokvemi střech šikmých reflexní s difúzní spojovací páskou do 35 mm</t>
  </si>
  <si>
    <t>-642408028</t>
  </si>
  <si>
    <t>27</t>
  </si>
  <si>
    <t>28329220</t>
  </si>
  <si>
    <t>fólie hydroizolační pojistná difúzně otevřená na bednění - ref. výr. Dorken Delta Maxx WD</t>
  </si>
  <si>
    <t>2087029330</t>
  </si>
  <si>
    <t>720*1,1 'Přepočtené koeficientem množství</t>
  </si>
  <si>
    <t>741</t>
  </si>
  <si>
    <t>Elektroinstalace - silnoproud</t>
  </si>
  <si>
    <t>28</t>
  </si>
  <si>
    <t>7414217</t>
  </si>
  <si>
    <t>Demontáž vedení hromosvodu šikmá střecha</t>
  </si>
  <si>
    <t>soub.</t>
  </si>
  <si>
    <t>-1764280399</t>
  </si>
  <si>
    <t>762</t>
  </si>
  <si>
    <t>Konstrukce tesařské</t>
  </si>
  <si>
    <t>29</t>
  </si>
  <si>
    <t>762083122</t>
  </si>
  <si>
    <t>Impregnace řeziva proti dřevokaznému hmyzu, houbám a plísním máčením třída ohrožení 3 a 4</t>
  </si>
  <si>
    <t>-1271003335</t>
  </si>
  <si>
    <t xml:space="preserve">5,181    "nové řezivo</t>
  </si>
  <si>
    <t xml:space="preserve">0,24*0,33*6,6        "stávající trám</t>
  </si>
  <si>
    <t>30</t>
  </si>
  <si>
    <t>762085103</t>
  </si>
  <si>
    <t>Montáž kotevních želez, příložek, patek nebo táhel - vč. oka pro uchycení věžičky na jeřáb</t>
  </si>
  <si>
    <t>683534158</t>
  </si>
  <si>
    <t>31</t>
  </si>
  <si>
    <t>762085112</t>
  </si>
  <si>
    <t>Dodávka svorníků nebo šroubů délky do 300 mm</t>
  </si>
  <si>
    <t>1733009489</t>
  </si>
  <si>
    <t>7623120</t>
  </si>
  <si>
    <t>Celodřevěný plátový spoj s šikmými nebo ozubenými čely - dle popisu v PD</t>
  </si>
  <si>
    <t>685732422</t>
  </si>
  <si>
    <t>33</t>
  </si>
  <si>
    <t>762331812</t>
  </si>
  <si>
    <t>Demontáž vázaných kcí krovů z hranolů průřezové plochy do 224 cm2 - stávající krokve - zpětná mtž v montáži krovů</t>
  </si>
  <si>
    <t>m</t>
  </si>
  <si>
    <t>-673211007</t>
  </si>
  <si>
    <t>5,5*3*2</t>
  </si>
  <si>
    <t xml:space="preserve">6*7     </t>
  </si>
  <si>
    <t xml:space="preserve">11,5    "námětkové krokve</t>
  </si>
  <si>
    <t>34</t>
  </si>
  <si>
    <t>762331911</t>
  </si>
  <si>
    <t>Vyřezání části střešní vazby průřezové plochy řeziva do 120 cm2 délky do 3 m</t>
  </si>
  <si>
    <t>527757927</t>
  </si>
  <si>
    <t xml:space="preserve">"K20"     1,2</t>
  </si>
  <si>
    <t>35</t>
  </si>
  <si>
    <t>762331921</t>
  </si>
  <si>
    <t>Vyřezání části střešní vazby průřezové plochy řeziva do 224 cm2 délky do 3 m</t>
  </si>
  <si>
    <t>-1651534866</t>
  </si>
  <si>
    <t xml:space="preserve">"K09"    3,0*2</t>
  </si>
  <si>
    <t xml:space="preserve">"K11"   2,0*2</t>
  </si>
  <si>
    <t xml:space="preserve">"K12"   3,0</t>
  </si>
  <si>
    <t xml:space="preserve">"K17"   2,5</t>
  </si>
  <si>
    <t>36</t>
  </si>
  <si>
    <t>762331922</t>
  </si>
  <si>
    <t>Vyřezání části střešní vazby průřezové plochy řeziva do 224 cm2 délky do 5 m</t>
  </si>
  <si>
    <t>713350512</t>
  </si>
  <si>
    <t xml:space="preserve">"K03"   4,0</t>
  </si>
  <si>
    <t xml:space="preserve">"K13"  4,0</t>
  </si>
  <si>
    <t xml:space="preserve">"K16"   4,5</t>
  </si>
  <si>
    <t xml:space="preserve">"K18"   4,5</t>
  </si>
  <si>
    <t>37</t>
  </si>
  <si>
    <t>762331923</t>
  </si>
  <si>
    <t>Vyřezání části střešní vazby průřezové plochy řeziva do 224 cm2 délky do 8 m</t>
  </si>
  <si>
    <t>-679774945</t>
  </si>
  <si>
    <t xml:space="preserve">"K14"    5,2</t>
  </si>
  <si>
    <t xml:space="preserve">"K15"   6,3</t>
  </si>
  <si>
    <t>38</t>
  </si>
  <si>
    <t>762331931</t>
  </si>
  <si>
    <t>Vyřezání části střešní vazby průřezové plochy řeziva do 288 cm2 délky do 3 m</t>
  </si>
  <si>
    <t>1268152767</t>
  </si>
  <si>
    <t xml:space="preserve">"K19"     3,0</t>
  </si>
  <si>
    <t>39</t>
  </si>
  <si>
    <t>762331932</t>
  </si>
  <si>
    <t>Vyřezání části střešní vazby průřezové plochy řeziva do 288 cm2 délky do 5 m</t>
  </si>
  <si>
    <t>-74676055</t>
  </si>
  <si>
    <t xml:space="preserve">"K02"     4,2</t>
  </si>
  <si>
    <t xml:space="preserve">"K06"    4,2</t>
  </si>
  <si>
    <t>40</t>
  </si>
  <si>
    <t>762331933</t>
  </si>
  <si>
    <t>Vyřezání části střešní vazby průřezové plochy řeziva do 288 cm2 délky do 8 m</t>
  </si>
  <si>
    <t>-860047365</t>
  </si>
  <si>
    <t xml:space="preserve">5,2    "K1</t>
  </si>
  <si>
    <t>41</t>
  </si>
  <si>
    <t>762331941</t>
  </si>
  <si>
    <t>Vyřezání části střešní vazby průřezové plochy řeziva do 450 cm2 délky do 3 m</t>
  </si>
  <si>
    <t>673689157</t>
  </si>
  <si>
    <t xml:space="preserve">"K04"   3,0</t>
  </si>
  <si>
    <t xml:space="preserve">"K05"   2,0</t>
  </si>
  <si>
    <t xml:space="preserve">"K08"   3,0*2</t>
  </si>
  <si>
    <t>42</t>
  </si>
  <si>
    <t>762331942</t>
  </si>
  <si>
    <t>Vyřezání části střešní vazby průřezové plochy řeziva do 450 cm2 délky do 5 m</t>
  </si>
  <si>
    <t>380793561</t>
  </si>
  <si>
    <t xml:space="preserve">"K07"   4,5</t>
  </si>
  <si>
    <t xml:space="preserve">"K22"  5,0</t>
  </si>
  <si>
    <t xml:space="preserve">"K23"  5,0</t>
  </si>
  <si>
    <t>43</t>
  </si>
  <si>
    <t>762331944</t>
  </si>
  <si>
    <t>Vyřezání části střešní vazby průřezové plochy řeziva do 450 cm2 délky přes 8 m</t>
  </si>
  <si>
    <t>1344316259</t>
  </si>
  <si>
    <t xml:space="preserve">"K21"   9,8</t>
  </si>
  <si>
    <t>44</t>
  </si>
  <si>
    <t>762332131</t>
  </si>
  <si>
    <t>Montáž vázaných kcí krovů pravidelných z hraněného řeziva průřezové plochy do 120 cm2</t>
  </si>
  <si>
    <t>-528544597</t>
  </si>
  <si>
    <t xml:space="preserve">"K24"  3,0*6</t>
  </si>
  <si>
    <t xml:space="preserve">"K25"  2,0*6</t>
  </si>
  <si>
    <t xml:space="preserve">"K26"  5,0*8</t>
  </si>
  <si>
    <t>45</t>
  </si>
  <si>
    <t>762332132</t>
  </si>
  <si>
    <t>Montáž vázaných kcí krovů pravidelných z hraněného řeziva průřezové plochy do 224 cm2</t>
  </si>
  <si>
    <t>-1940584619</t>
  </si>
  <si>
    <t xml:space="preserve">6*7,0      "stávající krokve</t>
  </si>
  <si>
    <t>Mezisoučet</t>
  </si>
  <si>
    <t xml:space="preserve">1,5*50    "příložky</t>
  </si>
  <si>
    <t>46</t>
  </si>
  <si>
    <t>762332133</t>
  </si>
  <si>
    <t>Montáž vázaných kcí krovů pravidelných z hraněného řeziva průřezové plochy do 288 cm2</t>
  </si>
  <si>
    <t>-933887401</t>
  </si>
  <si>
    <t>stávající krokve</t>
  </si>
  <si>
    <t xml:space="preserve">6*7,0  </t>
  </si>
  <si>
    <t>námětkové krokve</t>
  </si>
  <si>
    <t>11,5</t>
  </si>
  <si>
    <t>47</t>
  </si>
  <si>
    <t>762332134</t>
  </si>
  <si>
    <t>Montáž vázaných kcí krovů pravidelných z hraněného řeziva průřezové plochy do 450 cm2</t>
  </si>
  <si>
    <t>756211532</t>
  </si>
  <si>
    <t>48</t>
  </si>
  <si>
    <t>60511166</t>
  </si>
  <si>
    <t>řezivo jehličnaté hranol dl 4 - 6 m jakost I.</t>
  </si>
  <si>
    <t>958899898</t>
  </si>
  <si>
    <t xml:space="preserve">0,15*0,18*(5,2+4,2+3,0)*1,1      "K01, K02, K19</t>
  </si>
  <si>
    <t xml:space="preserve">0,12*0,16*(4,0+3,0+4,0+5,2+6,3+4,5+2,5+4,5)*1,1    "K03, K12-K18</t>
  </si>
  <si>
    <t xml:space="preserve">0,16*0,2*(3,0+2,0+4,5+3,0*2+9,8+5,0*2)*1,1      "K04, K05, K07, K08, K21-K23</t>
  </si>
  <si>
    <t xml:space="preserve">0,16*0,18*4,2*1,1   "K06</t>
  </si>
  <si>
    <t xml:space="preserve">0,14*0,16*3,0*2*1,1    "K09</t>
  </si>
  <si>
    <t xml:space="preserve">0,14*0,14*2,0*2*1,1    "K11</t>
  </si>
  <si>
    <t xml:space="preserve">0,1*0,1*1,2*1,1    "K20</t>
  </si>
  <si>
    <t xml:space="preserve">0,08*0,14*3,0*6    "K24</t>
  </si>
  <si>
    <t xml:space="preserve">0,08*0,14*2,0*6    "K25</t>
  </si>
  <si>
    <t xml:space="preserve">0,05*0,15*5,0*6   "K26</t>
  </si>
  <si>
    <t xml:space="preserve">0,12*0,16*1,5*50    "příložky - rezerva</t>
  </si>
  <si>
    <t>4,71*1,1 'Přepočtené koeficientem množství</t>
  </si>
  <si>
    <t>49</t>
  </si>
  <si>
    <t>762341017</t>
  </si>
  <si>
    <t>Bednění střech rovných z desek OSB tl 25 mm na sraz šroubovaných na krokve - zesílení okapové hrany pod háky žlabů</t>
  </si>
  <si>
    <t>552854614</t>
  </si>
  <si>
    <t>50</t>
  </si>
  <si>
    <t>762341210</t>
  </si>
  <si>
    <t>Montáž bednění střech rovných a šikmých sklonu do 60° z hrubých prken na sraz</t>
  </si>
  <si>
    <t>1746327180</t>
  </si>
  <si>
    <t xml:space="preserve">115     "vrchní část střechy</t>
  </si>
  <si>
    <t>51</t>
  </si>
  <si>
    <t>60511081</t>
  </si>
  <si>
    <t>řezivo jehličnaté středové SM tl 18-32mm dl 4-5m jakost II</t>
  </si>
  <si>
    <t>-849797396</t>
  </si>
  <si>
    <t>301*0,032</t>
  </si>
  <si>
    <t>52</t>
  </si>
  <si>
    <t>762341250</t>
  </si>
  <si>
    <t>Montáž bednění střech rovných a šikmých sklonu do 60° z hoblovaných prken</t>
  </si>
  <si>
    <t>-1114513254</t>
  </si>
  <si>
    <t>820,2</t>
  </si>
  <si>
    <t>53</t>
  </si>
  <si>
    <t>60515111</t>
  </si>
  <si>
    <t>řezivo jehličnaté boční prkno jakost I.-II. 2-3cm</t>
  </si>
  <si>
    <t>-686636080</t>
  </si>
  <si>
    <t>32,8</t>
  </si>
  <si>
    <t>54</t>
  </si>
  <si>
    <t>762341811</t>
  </si>
  <si>
    <t>Demontáž bednění střech z prken</t>
  </si>
  <si>
    <t>-1596912998</t>
  </si>
  <si>
    <t>195 "vrchní část střechy</t>
  </si>
  <si>
    <t>55</t>
  </si>
  <si>
    <t>7623419</t>
  </si>
  <si>
    <t>Vyřezání části bednění střech z prken tl do 32 mm plochy jednotlivě přes 4 m2</t>
  </si>
  <si>
    <t>1941207776</t>
  </si>
  <si>
    <t>56</t>
  </si>
  <si>
    <t>762342441</t>
  </si>
  <si>
    <t>Montáž lišt trojúhelníkových nebo kontralatí na střechách sklonu do 60°</t>
  </si>
  <si>
    <t>-693753106</t>
  </si>
  <si>
    <t>750+150</t>
  </si>
  <si>
    <t>57</t>
  </si>
  <si>
    <t>60514106</t>
  </si>
  <si>
    <t>řezivo jehličnaté lať pevnostní třída S10-13 průžez 40x60mm</t>
  </si>
  <si>
    <t>-824370545</t>
  </si>
  <si>
    <t>900*0,04*0,05</t>
  </si>
  <si>
    <t>1,8*1,1 'Přepočtené koeficientem množství</t>
  </si>
  <si>
    <t>58</t>
  </si>
  <si>
    <t>7623521.1</t>
  </si>
  <si>
    <t>D+M atypické kce horní části věžičky</t>
  </si>
  <si>
    <t>1240299926</t>
  </si>
  <si>
    <t>59</t>
  </si>
  <si>
    <t>7623810</t>
  </si>
  <si>
    <t>Heverování a podepření tesařských konstrukcí krovů, plná vazba přes 9 do 12,5 m</t>
  </si>
  <si>
    <t>1833090944</t>
  </si>
  <si>
    <t>60</t>
  </si>
  <si>
    <t>762395000</t>
  </si>
  <si>
    <t>Spojovací prostředky pro montáž krovu, bednění, laťování, světlíky, klíny</t>
  </si>
  <si>
    <t>-1774515618</t>
  </si>
  <si>
    <t xml:space="preserve">5,181   "nová část</t>
  </si>
  <si>
    <t xml:space="preserve">7*0,12*0,16*6    "stávající krokve</t>
  </si>
  <si>
    <t>"námětkové krokve</t>
  </si>
  <si>
    <t>61</t>
  </si>
  <si>
    <t>998762103</t>
  </si>
  <si>
    <t>Přesun hmot tonážní pro kce tesařské v objektech v do 24 m</t>
  </si>
  <si>
    <t>-777871119</t>
  </si>
  <si>
    <t>62</t>
  </si>
  <si>
    <t>998762181</t>
  </si>
  <si>
    <t>Příplatek k přesunu hmot tonážní 762 prováděný bez použití mechanizace</t>
  </si>
  <si>
    <t>-1422980696</t>
  </si>
  <si>
    <t>763</t>
  </si>
  <si>
    <t>Konstrukce klempířské - nesystémové</t>
  </si>
  <si>
    <t>63</t>
  </si>
  <si>
    <t>764002821</t>
  </si>
  <si>
    <t>Demontáž střešního výlezu do suti</t>
  </si>
  <si>
    <t>kus</t>
  </si>
  <si>
    <t>-1498373595</t>
  </si>
  <si>
    <t>64</t>
  </si>
  <si>
    <t>764001911</t>
  </si>
  <si>
    <t>Napojení klempířských konstrukcí na stávající délky spoje přes 0,5 m</t>
  </si>
  <si>
    <t>-42224886</t>
  </si>
  <si>
    <t>65</t>
  </si>
  <si>
    <t>764222432</t>
  </si>
  <si>
    <t>Oplechování rovné okapové hrany z Al plechu rš 150 mm</t>
  </si>
  <si>
    <t>-842327092</t>
  </si>
  <si>
    <t>66</t>
  </si>
  <si>
    <t>764222437</t>
  </si>
  <si>
    <t>Oplechování rovné okapové hrany z Al plechu rš 670 mm - pod nadstřešním žlabem</t>
  </si>
  <si>
    <t>-515817496</t>
  </si>
  <si>
    <t>67</t>
  </si>
  <si>
    <t>764021403</t>
  </si>
  <si>
    <t>Podkladní plech z FeZn plechu rš 250 mm</t>
  </si>
  <si>
    <t>-1495825989</t>
  </si>
  <si>
    <t>68</t>
  </si>
  <si>
    <t>764042418</t>
  </si>
  <si>
    <t>Strukturovaná oddělovací vrstva s integrovanou pojistnou hydroizolací rš přes 1000 mm</t>
  </si>
  <si>
    <t>-45797653</t>
  </si>
  <si>
    <t>18+12+15+26</t>
  </si>
  <si>
    <t>69</t>
  </si>
  <si>
    <t>764141301.1</t>
  </si>
  <si>
    <t>Oplechování nároží věžičky, spodní části do kónusu z TiZn plechu tl. 0,7mm</t>
  </si>
  <si>
    <t>-922243971</t>
  </si>
  <si>
    <t>70</t>
  </si>
  <si>
    <t>764141301.2</t>
  </si>
  <si>
    <t xml:space="preserve">Atyp okrasné kónické nároží na věžičce z TiZn plechu </t>
  </si>
  <si>
    <t>1617596121</t>
  </si>
  <si>
    <t>71</t>
  </si>
  <si>
    <t>764141356.1</t>
  </si>
  <si>
    <t>Oplechování ozdobného vikýře na věžičce z TiZn plechu tl. 0,7mm</t>
  </si>
  <si>
    <t>803138937</t>
  </si>
  <si>
    <t>72</t>
  </si>
  <si>
    <t>764248376.1</t>
  </si>
  <si>
    <t>Oplechování římsy a krycí masky pod věžičkou TiZn tl. 0,7mm</t>
  </si>
  <si>
    <t>1326729477</t>
  </si>
  <si>
    <t>73</t>
  </si>
  <si>
    <t>76424998</t>
  </si>
  <si>
    <t>D+M atypické ozdoby na římse věžičky - pasířská práce (hlubokotažný TiZn plech tl.1,0mm) - předpokládaná cena</t>
  </si>
  <si>
    <t>-665645873</t>
  </si>
  <si>
    <t>74</t>
  </si>
  <si>
    <t>76424999</t>
  </si>
  <si>
    <t>D+M atyp ozdobné hrotinice věžičky vč. špice - pasířská práce (hlubokotažný TiZn plech tl.1,0mm) - předpokládaná cena</t>
  </si>
  <si>
    <t>-782918793</t>
  </si>
  <si>
    <t>75</t>
  </si>
  <si>
    <t>764543306</t>
  </si>
  <si>
    <t>Žlaby nástřešní oblého tvaru včetně háků, čel a hrdel z TiZn lesklého plechu rš 500 mm - pod věžičkou</t>
  </si>
  <si>
    <t>-874137865</t>
  </si>
  <si>
    <t>76</t>
  </si>
  <si>
    <t>764543326</t>
  </si>
  <si>
    <t xml:space="preserve">Příplatek za provedení rohu nebo koutu  nadokapního žlabu z TiZn lesklého plechu rš 500 mm</t>
  </si>
  <si>
    <t>-2027484045</t>
  </si>
  <si>
    <t>77</t>
  </si>
  <si>
    <t>764241346.1</t>
  </si>
  <si>
    <t xml:space="preserve">Oplechování horní části věžičky, falcovaný plech na dvojitou stojatou drážku TiZn tl. 0,6mm </t>
  </si>
  <si>
    <t>-1730930666</t>
  </si>
  <si>
    <t>78</t>
  </si>
  <si>
    <t>998764102</t>
  </si>
  <si>
    <t>Přesun hmot tonážní pro konstrukce klempířské v objektech v do 12 m</t>
  </si>
  <si>
    <t>-565876405</t>
  </si>
  <si>
    <t>79</t>
  </si>
  <si>
    <t>998764181</t>
  </si>
  <si>
    <t>Příplatek k přesunu hmot tonážní 764 prováděný bez použití mechanizace</t>
  </si>
  <si>
    <t>352932199</t>
  </si>
  <si>
    <t>764</t>
  </si>
  <si>
    <t>Konstrukce klempířské</t>
  </si>
  <si>
    <t>80</t>
  </si>
  <si>
    <t>764001821</t>
  </si>
  <si>
    <t>Demontáž krytiny ze svitků nebo tabulí do suti</t>
  </si>
  <si>
    <t>660781822</t>
  </si>
  <si>
    <t>81</t>
  </si>
  <si>
    <t>764001851</t>
  </si>
  <si>
    <t>Demontáž hřebene s větrací mřížkou nebo hřebenovým plechem do suti</t>
  </si>
  <si>
    <t>-1394306318</t>
  </si>
  <si>
    <t>82</t>
  </si>
  <si>
    <t>764002812</t>
  </si>
  <si>
    <t>Demontáž okapového plechu do suti v krytině skládané</t>
  </si>
  <si>
    <t>888845644</t>
  </si>
  <si>
    <t>83</t>
  </si>
  <si>
    <t>764021448.1</t>
  </si>
  <si>
    <t xml:space="preserve">Podkladní pás pro krytinu z Al plechu falcované šablony </t>
  </si>
  <si>
    <t>870582867</t>
  </si>
  <si>
    <t>84</t>
  </si>
  <si>
    <t>764121463</t>
  </si>
  <si>
    <t>Krytina střechy rovné ze šablon z Al plechu sklonu do 60°</t>
  </si>
  <si>
    <t>371030589</t>
  </si>
  <si>
    <t>85</t>
  </si>
  <si>
    <t>764121403</t>
  </si>
  <si>
    <t>Krytina střechy rovné drážkováním ze svitků z Al plechu rš 500 mm sklonu do 60°</t>
  </si>
  <si>
    <t>855724897</t>
  </si>
  <si>
    <t>260+126</t>
  </si>
  <si>
    <t>86</t>
  </si>
  <si>
    <t>764121491</t>
  </si>
  <si>
    <t>Příplatek k cenám krytiny z Al plechu za těsnění drážek sklonu do 10°</t>
  </si>
  <si>
    <t>-1332196361</t>
  </si>
  <si>
    <t>87</t>
  </si>
  <si>
    <t>764221408</t>
  </si>
  <si>
    <t>Oplechování větraného hřebene z Al plechu z hřebenáčů</t>
  </si>
  <si>
    <t>168052434</t>
  </si>
  <si>
    <t>88</t>
  </si>
  <si>
    <t>764221467</t>
  </si>
  <si>
    <t>Oplechování úžlabí z Al plechu rš 670 mm</t>
  </si>
  <si>
    <t>1610117458</t>
  </si>
  <si>
    <t>89</t>
  </si>
  <si>
    <t>764221476</t>
  </si>
  <si>
    <t>Příplatek za provedení úžlabí z Al plechu v plechové krytině</t>
  </si>
  <si>
    <t>-345167722</t>
  </si>
  <si>
    <t>90</t>
  </si>
  <si>
    <t>764223458</t>
  </si>
  <si>
    <t>Sněhový hák krytiny z Al plechu pro falcované tašky, šindele nebo šablony</t>
  </si>
  <si>
    <t>-239028890</t>
  </si>
  <si>
    <t>91</t>
  </si>
  <si>
    <t>764324412</t>
  </si>
  <si>
    <t>Lemování prostupů střech s krytinou skládanou nebo plechovou bez lišty z Al plechu</t>
  </si>
  <si>
    <t>-1144346275</t>
  </si>
  <si>
    <t>92</t>
  </si>
  <si>
    <t>764521445</t>
  </si>
  <si>
    <t>Kotlík oválný (trychtýřový) pro nadokapníí žlaby z Al plechu 400/120 mm</t>
  </si>
  <si>
    <t>-1546504764</t>
  </si>
  <si>
    <t>93</t>
  </si>
  <si>
    <t>764523409</t>
  </si>
  <si>
    <t>Žlaby nadokapní (nástřešní ) oblého tvaru včetně háků, čel a hrdel z Al plechu rš 800 mm</t>
  </si>
  <si>
    <t>1245286038</t>
  </si>
  <si>
    <t>94</t>
  </si>
  <si>
    <t>764523429</t>
  </si>
  <si>
    <t xml:space="preserve">Příplatek k cenám nadokapního žlabu za provedení rohu nebo koutu  z Al plechu rš 800 mm</t>
  </si>
  <si>
    <t>249821191</t>
  </si>
  <si>
    <t>95</t>
  </si>
  <si>
    <t>764527409</t>
  </si>
  <si>
    <t>Dilatace žlabů z Al plechu dilatačního vložením pásu s pryžovou vložkou rš 800 mm</t>
  </si>
  <si>
    <t>1756630794</t>
  </si>
  <si>
    <t>96</t>
  </si>
  <si>
    <t>764528423</t>
  </si>
  <si>
    <t>Svody kruhové včetně objímek, kolen, odskoků z Al plechu průměru 120 mm</t>
  </si>
  <si>
    <t>-1661403416</t>
  </si>
  <si>
    <t>97</t>
  </si>
  <si>
    <t>-176280984</t>
  </si>
  <si>
    <t>98</t>
  </si>
  <si>
    <t>149265722</t>
  </si>
  <si>
    <t>765</t>
  </si>
  <si>
    <t>Krytina skládaná</t>
  </si>
  <si>
    <t>99</t>
  </si>
  <si>
    <t>765115202</t>
  </si>
  <si>
    <t xml:space="preserve">Montáž nástavce pro odvětrání kanalizace </t>
  </si>
  <si>
    <t>-553361454</t>
  </si>
  <si>
    <t>100</t>
  </si>
  <si>
    <t>59660255</t>
  </si>
  <si>
    <t>nástavec / prostup pro odvětrání - různé typy</t>
  </si>
  <si>
    <t>-229039654</t>
  </si>
  <si>
    <t>101</t>
  </si>
  <si>
    <t>765115421</t>
  </si>
  <si>
    <t xml:space="preserve">Montáž bezpečnostního háku </t>
  </si>
  <si>
    <t>990143934</t>
  </si>
  <si>
    <t>102</t>
  </si>
  <si>
    <t>59244014</t>
  </si>
  <si>
    <t>sada bezpečnostního háku (bez tašky)</t>
  </si>
  <si>
    <t>sada</t>
  </si>
  <si>
    <t>-1694808545</t>
  </si>
  <si>
    <t>103</t>
  </si>
  <si>
    <t>765135013</t>
  </si>
  <si>
    <t xml:space="preserve">Montáž střešních výlezů </t>
  </si>
  <si>
    <t>1666915864</t>
  </si>
  <si>
    <t>104</t>
  </si>
  <si>
    <t>55351066</t>
  </si>
  <si>
    <t xml:space="preserve">okno výlezové hladké 600x600mm </t>
  </si>
  <si>
    <t>479384499</t>
  </si>
  <si>
    <t>105</t>
  </si>
  <si>
    <t>998765102</t>
  </si>
  <si>
    <t>Přesun hmot tonážní pro krytiny skládané v objektech v do 12 m</t>
  </si>
  <si>
    <t>584986624</t>
  </si>
  <si>
    <t>106</t>
  </si>
  <si>
    <t>998765181</t>
  </si>
  <si>
    <t>Příplatek k přesunu hmot tonážní 765 prováděný bez použití mechanizace</t>
  </si>
  <si>
    <t>-268119763</t>
  </si>
  <si>
    <t>766</t>
  </si>
  <si>
    <t>Konstrukce truhlářské</t>
  </si>
  <si>
    <t>107</t>
  </si>
  <si>
    <t>766671002</t>
  </si>
  <si>
    <t>Montáž střešního okna do krytiny ploché 66 x 118 cm</t>
  </si>
  <si>
    <t>2045565970</t>
  </si>
  <si>
    <t>108</t>
  </si>
  <si>
    <t>61124302</t>
  </si>
  <si>
    <t>okno střešní 66 x 118 cm</t>
  </si>
  <si>
    <t>-1226018455</t>
  </si>
  <si>
    <t>109</t>
  </si>
  <si>
    <t>61124322</t>
  </si>
  <si>
    <t>lemování střešních oken hliníkové 66 x 118 cm k ploché krytině výšky do 14mm</t>
  </si>
  <si>
    <t>2072567730</t>
  </si>
  <si>
    <t>110</t>
  </si>
  <si>
    <t>998766102</t>
  </si>
  <si>
    <t>Přesun hmot tonážní pro konstrukce truhlářské v objektech v do 12 m</t>
  </si>
  <si>
    <t>-369366978</t>
  </si>
  <si>
    <t>111</t>
  </si>
  <si>
    <t>998766181</t>
  </si>
  <si>
    <t>Příplatek k přesunu hmot tonážní 766 prováděný bez použití mechanizace</t>
  </si>
  <si>
    <t>1043979529</t>
  </si>
  <si>
    <t>767</t>
  </si>
  <si>
    <t>Konstrukce zámečnické</t>
  </si>
  <si>
    <t>112</t>
  </si>
  <si>
    <t>767881128</t>
  </si>
  <si>
    <t>Montáž sloupků záchytného systému do dřevěných trámových konstrukcí sevřením, kotvením</t>
  </si>
  <si>
    <t>1347294798</t>
  </si>
  <si>
    <t>113</t>
  </si>
  <si>
    <t>7678801</t>
  </si>
  <si>
    <t>Kotvící prvek Typu E dle EN 795 / průběžný / samostatný / koncový</t>
  </si>
  <si>
    <t>-1108234341</t>
  </si>
  <si>
    <t>114</t>
  </si>
  <si>
    <t>767995111</t>
  </si>
  <si>
    <t>D+M atypických zámečnických konstrukcí - táhla v nových atikách</t>
  </si>
  <si>
    <t>kg</t>
  </si>
  <si>
    <t>120798269</t>
  </si>
  <si>
    <t>táhla 30/50</t>
  </si>
  <si>
    <t>(2,35+2,0)*3*12,6</t>
  </si>
  <si>
    <t>998767102</t>
  </si>
  <si>
    <t>Přesun hmot tonážní pro zámečnické konstrukce v objektech v do 12 m</t>
  </si>
  <si>
    <t>-1518790656</t>
  </si>
  <si>
    <t>116</t>
  </si>
  <si>
    <t>998767181</t>
  </si>
  <si>
    <t>Příplatek k přesunu hmot tonážní 767 prováděný bez použití mechanizace</t>
  </si>
  <si>
    <t>-640325594</t>
  </si>
  <si>
    <t>783</t>
  </si>
  <si>
    <t>Dokončovací práce - nátěry</t>
  </si>
  <si>
    <t>117</t>
  </si>
  <si>
    <t>7839014</t>
  </si>
  <si>
    <t>Očištění a ometení dřevěných částí krovů před provedením nátěru</t>
  </si>
  <si>
    <t>-824671803</t>
  </si>
  <si>
    <t>118</t>
  </si>
  <si>
    <t>783513301</t>
  </si>
  <si>
    <t>Napouštěcí jednonásobný fungicidní nátěr stávajícího bednění střechy</t>
  </si>
  <si>
    <t>1249913348</t>
  </si>
  <si>
    <t>119</t>
  </si>
  <si>
    <t>783809217.1</t>
  </si>
  <si>
    <t>Montáž plošných ozdobných prvků nepravidelného tvaru průměru nebo výšky - dle specifikace v PD - předpokládaná cena</t>
  </si>
  <si>
    <t>1421105372</t>
  </si>
  <si>
    <t>120</t>
  </si>
  <si>
    <t>58124923.1</t>
  </si>
  <si>
    <t>dekorace sádrová (atypická) - předpokládaná cena</t>
  </si>
  <si>
    <t>-2143738625</t>
  </si>
  <si>
    <t>121</t>
  </si>
  <si>
    <t>783809235.1</t>
  </si>
  <si>
    <t>Montáž ozdobných prvků - dle specifikace v PD - předpokládaná cena</t>
  </si>
  <si>
    <t>-877998131</t>
  </si>
  <si>
    <t>122</t>
  </si>
  <si>
    <t>58124914.1</t>
  </si>
  <si>
    <t>dekorace - předpokládaná cena</t>
  </si>
  <si>
    <t>1624809257</t>
  </si>
  <si>
    <t>HZS</t>
  </si>
  <si>
    <t>Hodinové zúčtovací sazby</t>
  </si>
  <si>
    <t>123</t>
  </si>
  <si>
    <t>HZS4132</t>
  </si>
  <si>
    <t>Použití auto jeřábu na osazení věžičky - vč. obsluhy</t>
  </si>
  <si>
    <t>hod</t>
  </si>
  <si>
    <t>512</t>
  </si>
  <si>
    <t>-971587768</t>
  </si>
  <si>
    <t>Soupis:</t>
  </si>
  <si>
    <t>M21 - D+M Hromosvodu</t>
  </si>
  <si>
    <t xml:space="preserve"> </t>
  </si>
  <si>
    <t>21 - Materiál elektromontážní</t>
  </si>
  <si>
    <t>22 - Materiál další obory</t>
  </si>
  <si>
    <t>23 - Elektromontáže</t>
  </si>
  <si>
    <t>24 - Zemní práce</t>
  </si>
  <si>
    <t>25 - Ostatní náklady</t>
  </si>
  <si>
    <t>26 - Revize</t>
  </si>
  <si>
    <t>Materiál elektromontážní</t>
  </si>
  <si>
    <t>295601</t>
  </si>
  <si>
    <t>drát AlMgSi pr.8mm polotvrdý 0,135kg/m</t>
  </si>
  <si>
    <t>295611</t>
  </si>
  <si>
    <t>jímací tyč hladká 0,5m AlMgSi, komplet vč svorek</t>
  </si>
  <si>
    <t>295611.1</t>
  </si>
  <si>
    <t>jímací tyč hladká JR1,0 AlMgSi pr.19/1000mm</t>
  </si>
  <si>
    <t>295251</t>
  </si>
  <si>
    <t>ochranná stříška jímače OSH FeZn horní</t>
  </si>
  <si>
    <t>295252</t>
  </si>
  <si>
    <t>ochranná stříška jímače OSD FeZn dolní</t>
  </si>
  <si>
    <t>295635</t>
  </si>
  <si>
    <t>svorka k jímači/zkuš SJ1/SZ 16/8mm 2šrou Al 221330</t>
  </si>
  <si>
    <t>295891</t>
  </si>
  <si>
    <t xml:space="preserve">podstavec k jímací tyči beton/M16 16kg  22103101</t>
  </si>
  <si>
    <t>295894</t>
  </si>
  <si>
    <t xml:space="preserve">podložka plast kruhová k podstavci JT  22103102</t>
  </si>
  <si>
    <t>295615</t>
  </si>
  <si>
    <t>jímací tyč hladká JT2,0 M16 AlMgSi pr.19/2000mm</t>
  </si>
  <si>
    <t>295241</t>
  </si>
  <si>
    <t>držák jímače a ochr trubky DJT 200mm FeZn do zdi</t>
  </si>
  <si>
    <t>295612</t>
  </si>
  <si>
    <t>jímací tyč hladká JR1,5 AlMgSi pr.19/1500mm</t>
  </si>
  <si>
    <t>295312</t>
  </si>
  <si>
    <t>podpěra vedení do zdiva</t>
  </si>
  <si>
    <t>295301</t>
  </si>
  <si>
    <t>podpěra vedení na plech</t>
  </si>
  <si>
    <t>295337</t>
  </si>
  <si>
    <t>podpěra vedení pod krytinu</t>
  </si>
  <si>
    <t>295351</t>
  </si>
  <si>
    <t>podpěra vedení na ploché střechy</t>
  </si>
  <si>
    <t>295404</t>
  </si>
  <si>
    <t>svorka spojovací SS</t>
  </si>
  <si>
    <t>295625</t>
  </si>
  <si>
    <t>svorka připojovací SP Al</t>
  </si>
  <si>
    <t>295627</t>
  </si>
  <si>
    <t>svorka na okapní žlab SO 2šrouby Al malá</t>
  </si>
  <si>
    <t>295417</t>
  </si>
  <si>
    <t>svorka na okapní roury ST s páskou 2šrouby FeZn</t>
  </si>
  <si>
    <t>295401</t>
  </si>
  <si>
    <t>svorka univerzální SU FeZn</t>
  </si>
  <si>
    <t>295451</t>
  </si>
  <si>
    <t>ochranný úhelník svodu OU délka 1,7m</t>
  </si>
  <si>
    <t>295469</t>
  </si>
  <si>
    <t>držák úhelníku DUDb 200mm FeZn boční s vrutem</t>
  </si>
  <si>
    <t>295882</t>
  </si>
  <si>
    <t>označovací štítek zemního svodu</t>
  </si>
  <si>
    <t>295631</t>
  </si>
  <si>
    <t xml:space="preserve">svorka zkušební SZ 4šrouby Al trubková  222101</t>
  </si>
  <si>
    <t>295001</t>
  </si>
  <si>
    <t>vedení FeZn 30/4 (0,96kg/m)</t>
  </si>
  <si>
    <t>295011</t>
  </si>
  <si>
    <t>vedení FeZn pr.10mm(0,63kg/m)</t>
  </si>
  <si>
    <t>295075</t>
  </si>
  <si>
    <t>svorka pásku drátu zemnící SR3b 4šrouby FeZn</t>
  </si>
  <si>
    <t>295063</t>
  </si>
  <si>
    <t>tyč zemnící ZT2,0sv FeZn 2000/26mm vč.svorky SR3b</t>
  </si>
  <si>
    <t>295243</t>
  </si>
  <si>
    <t>ostatní blíže nespecifikovaný materiál</t>
  </si>
  <si>
    <t>kpl</t>
  </si>
  <si>
    <t>Materiál další obory</t>
  </si>
  <si>
    <t>25101</t>
  </si>
  <si>
    <t>barva syntetická základní</t>
  </si>
  <si>
    <t>25102</t>
  </si>
  <si>
    <t>email syntetický vrchní šedý</t>
  </si>
  <si>
    <t>25109</t>
  </si>
  <si>
    <t>ředidlo S6006</t>
  </si>
  <si>
    <t>Elektromontáže</t>
  </si>
  <si>
    <t>210220101</t>
  </si>
  <si>
    <t>svod vč.podpěr drát do pr.10mm</t>
  </si>
  <si>
    <t>210220201</t>
  </si>
  <si>
    <t>jímací tyč do 3m montáž</t>
  </si>
  <si>
    <t>210220201.1</t>
  </si>
  <si>
    <t>jímací tyč do 3m montáž na hřeben</t>
  </si>
  <si>
    <t>210220221</t>
  </si>
  <si>
    <t>jímací tyč do 3m montáž na konstrukci</t>
  </si>
  <si>
    <t>210220301</t>
  </si>
  <si>
    <t>svorka hromosvodová do 2 šroubů</t>
  </si>
  <si>
    <t>210220321</t>
  </si>
  <si>
    <t>svorka na potrubí vč.pásku (Bernard)</t>
  </si>
  <si>
    <t>210220372</t>
  </si>
  <si>
    <t>ochranný úhelník nebo trubka/ držáky do zdiva</t>
  </si>
  <si>
    <t>210220401</t>
  </si>
  <si>
    <t>označení svodu štítkem</t>
  </si>
  <si>
    <t>210220302</t>
  </si>
  <si>
    <t>svorka hromosvodová do 4 šroubů</t>
  </si>
  <si>
    <t>210220021</t>
  </si>
  <si>
    <t>uzemňov.vedení v zemi úplná mtž FeZn do 120mm2</t>
  </si>
  <si>
    <t>210220361</t>
  </si>
  <si>
    <t>tyčový zemnič 2m vč.připojení</t>
  </si>
  <si>
    <t>210220458</t>
  </si>
  <si>
    <t>nátěr svodového vodiče</t>
  </si>
  <si>
    <t>210220101.1</t>
  </si>
  <si>
    <t>demontáž stávajícího hromosvodu - drát vč podpěr c</t>
  </si>
  <si>
    <t>210220101.2</t>
  </si>
  <si>
    <t>demontáž stávajících jímačů</t>
  </si>
  <si>
    <t>Zemní práce</t>
  </si>
  <si>
    <t>460200133</t>
  </si>
  <si>
    <t>výkop kabel.rýhy šířka 35/hloubka 50cm tz.3/ko1.0</t>
  </si>
  <si>
    <t>460560133</t>
  </si>
  <si>
    <t>zához kabelové rýhy šířka 35/hloubka 50cm tz.3</t>
  </si>
  <si>
    <t>460620013</t>
  </si>
  <si>
    <t>provizorní úprava terénu třída zeminy 3</t>
  </si>
  <si>
    <t>460030083</t>
  </si>
  <si>
    <t>řezání spáry v betonu do 15cm</t>
  </si>
  <si>
    <t>460080104</t>
  </si>
  <si>
    <t>bourání betonu tl.15cm</t>
  </si>
  <si>
    <t>124</t>
  </si>
  <si>
    <t>126</t>
  </si>
  <si>
    <t>460600001</t>
  </si>
  <si>
    <t>odvoz zeminy do 10km vč.poplatku za skládku</t>
  </si>
  <si>
    <t>128</t>
  </si>
  <si>
    <t>460650023</t>
  </si>
  <si>
    <t>betonová vozovka vrstva 15cm vč.materiálu</t>
  </si>
  <si>
    <t>130</t>
  </si>
  <si>
    <t>219000211</t>
  </si>
  <si>
    <t>přesun materiálu</t>
  </si>
  <si>
    <t>132</t>
  </si>
  <si>
    <t>Revize</t>
  </si>
  <si>
    <t>217305001</t>
  </si>
  <si>
    <t>revize hromosvodu, měření zemního odporu atd.</t>
  </si>
  <si>
    <t>134</t>
  </si>
  <si>
    <t>217305002</t>
  </si>
  <si>
    <t>Ostatní náklady - projekt, dozor, apod.</t>
  </si>
  <si>
    <t>-1352463314</t>
  </si>
  <si>
    <t>M29 - Systém určený k ochraně proti pádu</t>
  </si>
  <si>
    <t>N00 - Ostatní práce</t>
  </si>
  <si>
    <t xml:space="preserve">    N01 - Kotevní systém</t>
  </si>
  <si>
    <t>N00</t>
  </si>
  <si>
    <t>Ostatní práce</t>
  </si>
  <si>
    <t>N01</t>
  </si>
  <si>
    <t>Kotevní systém</t>
  </si>
  <si>
    <t>M29_001</t>
  </si>
  <si>
    <t>Kotvící zařízení typu C - dle ČSN EN 795</t>
  </si>
  <si>
    <t>-594555070</t>
  </si>
  <si>
    <t>M29_002</t>
  </si>
  <si>
    <t>Kotvící zařízení typu A - dle ČSN EN 795</t>
  </si>
  <si>
    <t>1793276962</t>
  </si>
  <si>
    <t>M29_003</t>
  </si>
  <si>
    <t>Koncový prvek</t>
  </si>
  <si>
    <t>748466472</t>
  </si>
  <si>
    <t>M29_004</t>
  </si>
  <si>
    <t>Středový prvek</t>
  </si>
  <si>
    <t>-1646003645</t>
  </si>
  <si>
    <t>M29_005</t>
  </si>
  <si>
    <t>Koncový tlumič - pár</t>
  </si>
  <si>
    <t>633312174</t>
  </si>
  <si>
    <t>M29_006</t>
  </si>
  <si>
    <t>Nerezové lano 8mm</t>
  </si>
  <si>
    <t>-756017676</t>
  </si>
  <si>
    <t>M29_007</t>
  </si>
  <si>
    <t>bezpečností střešní hák - dle ČSN EN 517</t>
  </si>
  <si>
    <t>1669071388</t>
  </si>
  <si>
    <t>M29_008</t>
  </si>
  <si>
    <t>ID štítek</t>
  </si>
  <si>
    <t>1329197818</t>
  </si>
  <si>
    <t>M29_009</t>
  </si>
  <si>
    <t>Výchozí prohládka</t>
  </si>
  <si>
    <t>-104238176</t>
  </si>
  <si>
    <t>M29_010</t>
  </si>
  <si>
    <t>Montáž celého systému</t>
  </si>
  <si>
    <t>1447765466</t>
  </si>
  <si>
    <t>VRN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</si>
  <si>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</si>
  <si>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</si>
  <si>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</si>
  <si>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</si>
  <si>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</si>
  <si>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Vedlejší rozpočtové náklady</t>
  </si>
  <si>
    <t>VRN1</t>
  </si>
  <si>
    <t>Průzkumné, geodetické a projektové práce</t>
  </si>
  <si>
    <t>013254000</t>
  </si>
  <si>
    <t>Průzkumné, geodetické a projektové práce projektové práce dokumentace stavby (výkresová a textová) skutečného provedení stavby</t>
  </si>
  <si>
    <t>soubor</t>
  </si>
  <si>
    <t>1024</t>
  </si>
  <si>
    <t>VRN3</t>
  </si>
  <si>
    <t>032903000</t>
  </si>
  <si>
    <t xml:space="preserve">Zařízení staveniště vybavení staveniště náklady na provoz a údržbu vybavení staveniště včetně buňky - kanceláře pro KD a  TDI vč. likvidace a uvedení do původního stavu</t>
  </si>
  <si>
    <t>034203000</t>
  </si>
  <si>
    <t>Zařízení staveniště zabezpečení staveniště oplocení staveniště</t>
  </si>
  <si>
    <t>034603000</t>
  </si>
  <si>
    <t>Zařízení staveniště zabezpečení staveniště alarm, strážní služba</t>
  </si>
  <si>
    <t>034703000</t>
  </si>
  <si>
    <t>Zařízení staveniště zabezpečení staveniště osvětlení staveniště, spotřeba energií</t>
  </si>
  <si>
    <t>VRN4</t>
  </si>
  <si>
    <t>Inženýrská činnost</t>
  </si>
  <si>
    <t>045203000</t>
  </si>
  <si>
    <t>Inženýrská činnost kompletační a koordinační činnost kompletační činnost</t>
  </si>
  <si>
    <t>VRN5</t>
  </si>
  <si>
    <t>Finanční náklady</t>
  </si>
  <si>
    <t>051103000</t>
  </si>
  <si>
    <t>Finanční náklady - Pojištění stavby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</si>
</sst>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8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9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9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0" borderId="14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4" fillId="4" borderId="6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right" vertical="center"/>
    </xf>
    <xf numFmtId="0" fontId="24" fillId="4" borderId="8" xfId="0" applyFont="1" applyFill="1" applyBorder="1" applyAlignment="1" applyProtection="1">
      <alignment horizontal="left" vertical="center"/>
    </xf>
    <xf numFmtId="0" fontId="24" fillId="4" borderId="0" xfId="0" applyFont="1" applyFill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6" fillId="4" borderId="0" xfId="0" applyNumberFormat="1" applyFont="1" applyFill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24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4" fillId="0" borderId="0" xfId="0" applyNumberFormat="1" applyFont="1" applyAlignment="1" applyProtection="1">
      <alignment vertical="center"/>
    </xf>
    <xf numFmtId="0" fontId="25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4" fillId="4" borderId="16" xfId="0" applyFont="1" applyFill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  <protection locked="0"/>
    </xf>
    <xf numFmtId="0" fontId="24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3" xfId="0" applyFont="1" applyBorder="1" applyAlignment="1" applyProtection="1">
      <alignment horizontal="center" vertical="center"/>
    </xf>
    <xf numFmtId="49" fontId="24" fillId="0" borderId="23" xfId="0" applyNumberFormat="1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167" fontId="24" fillId="0" borderId="23" xfId="0" applyNumberFormat="1" applyFont="1" applyBorder="1" applyAlignment="1" applyProtection="1">
      <alignment vertical="center"/>
    </xf>
    <xf numFmtId="4" fontId="24" fillId="2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5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5" fillId="2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1" customFormat="1" ht="14.4" customHeight="1">
      <c r="B26" s="22"/>
      <c r="C26" s="23"/>
      <c r="D26" s="39" t="s">
        <v>36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40">
        <f>ROUND(AG94,2)</f>
        <v>0</v>
      </c>
      <c r="AL26" s="23"/>
      <c r="AM26" s="23"/>
      <c r="AN26" s="23"/>
      <c r="AO26" s="23"/>
      <c r="AP26" s="23"/>
      <c r="AQ26" s="23"/>
      <c r="AR26" s="21"/>
      <c r="BE26" s="32"/>
    </row>
    <row r="27" s="1" customFormat="1" ht="14.4" customHeight="1">
      <c r="B27" s="22"/>
      <c r="C27" s="23"/>
      <c r="D27" s="39" t="s">
        <v>37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40">
        <f>ROUND(AG101, 2)</f>
        <v>0</v>
      </c>
      <c r="AL27" s="40"/>
      <c r="AM27" s="40"/>
      <c r="AN27" s="40"/>
      <c r="AO27" s="40"/>
      <c r="AP27" s="23"/>
      <c r="AQ27" s="23"/>
      <c r="AR27" s="21"/>
      <c r="BE27" s="32"/>
    </row>
    <row r="28" s="2" customFormat="1" ht="6.96" customHeigh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4"/>
      <c r="BE28" s="32"/>
    </row>
    <row r="29" s="2" customFormat="1" ht="25.92" customHeight="1">
      <c r="A29" s="41"/>
      <c r="B29" s="42"/>
      <c r="C29" s="43"/>
      <c r="D29" s="45" t="s">
        <v>38</v>
      </c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7">
        <f>ROUND(AK26 + AK27, 2)</f>
        <v>0</v>
      </c>
      <c r="AL29" s="46"/>
      <c r="AM29" s="46"/>
      <c r="AN29" s="46"/>
      <c r="AO29" s="46"/>
      <c r="AP29" s="43"/>
      <c r="AQ29" s="43"/>
      <c r="AR29" s="44"/>
      <c r="BE29" s="32"/>
    </row>
    <row r="30" s="2" customFormat="1" ht="6.96" customHeight="1">
      <c r="A30" s="41"/>
      <c r="B30" s="42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4"/>
      <c r="BE30" s="32"/>
    </row>
    <row r="31" s="2" customFormat="1">
      <c r="A31" s="41"/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8" t="s">
        <v>39</v>
      </c>
      <c r="M31" s="48"/>
      <c r="N31" s="48"/>
      <c r="O31" s="48"/>
      <c r="P31" s="48"/>
      <c r="Q31" s="43"/>
      <c r="R31" s="43"/>
      <c r="S31" s="43"/>
      <c r="T31" s="43"/>
      <c r="U31" s="43"/>
      <c r="V31" s="43"/>
      <c r="W31" s="48" t="s">
        <v>40</v>
      </c>
      <c r="X31" s="48"/>
      <c r="Y31" s="48"/>
      <c r="Z31" s="48"/>
      <c r="AA31" s="48"/>
      <c r="AB31" s="48"/>
      <c r="AC31" s="48"/>
      <c r="AD31" s="48"/>
      <c r="AE31" s="48"/>
      <c r="AF31" s="43"/>
      <c r="AG31" s="43"/>
      <c r="AH31" s="43"/>
      <c r="AI31" s="43"/>
      <c r="AJ31" s="43"/>
      <c r="AK31" s="48" t="s">
        <v>41</v>
      </c>
      <c r="AL31" s="48"/>
      <c r="AM31" s="48"/>
      <c r="AN31" s="48"/>
      <c r="AO31" s="48"/>
      <c r="AP31" s="43"/>
      <c r="AQ31" s="43"/>
      <c r="AR31" s="44"/>
      <c r="BE31" s="32"/>
    </row>
    <row r="32" s="3" customFormat="1" ht="14.4" customHeight="1">
      <c r="A32" s="3"/>
      <c r="B32" s="49"/>
      <c r="C32" s="50"/>
      <c r="D32" s="33" t="s">
        <v>42</v>
      </c>
      <c r="E32" s="50"/>
      <c r="F32" s="33" t="s">
        <v>43</v>
      </c>
      <c r="G32" s="50"/>
      <c r="H32" s="50"/>
      <c r="I32" s="50"/>
      <c r="J32" s="50"/>
      <c r="K32" s="50"/>
      <c r="L32" s="51">
        <v>0.20999999999999999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ROUND(AZ94 + SUM(CD101:CD105),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f>ROUND(AV94 + SUM(BY101:BY105), 2)</f>
        <v>0</v>
      </c>
      <c r="AL32" s="50"/>
      <c r="AM32" s="50"/>
      <c r="AN32" s="50"/>
      <c r="AO32" s="50"/>
      <c r="AP32" s="50"/>
      <c r="AQ32" s="50"/>
      <c r="AR32" s="53"/>
      <c r="BE32" s="54"/>
    </row>
    <row r="33" s="3" customFormat="1" ht="14.4" customHeight="1">
      <c r="A33" s="3"/>
      <c r="B33" s="49"/>
      <c r="C33" s="50"/>
      <c r="D33" s="50"/>
      <c r="E33" s="50"/>
      <c r="F33" s="33" t="s">
        <v>44</v>
      </c>
      <c r="G33" s="50"/>
      <c r="H33" s="50"/>
      <c r="I33" s="50"/>
      <c r="J33" s="50"/>
      <c r="K33" s="50"/>
      <c r="L33" s="51">
        <v>0.14999999999999999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ROUND(BA94 + SUM(CE101:CE105),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f>ROUND(AW94 + SUM(BZ101:BZ105), 2)</f>
        <v>0</v>
      </c>
      <c r="AL33" s="50"/>
      <c r="AM33" s="50"/>
      <c r="AN33" s="50"/>
      <c r="AO33" s="50"/>
      <c r="AP33" s="50"/>
      <c r="AQ33" s="50"/>
      <c r="AR33" s="53"/>
      <c r="BE33" s="54"/>
    </row>
    <row r="34" hidden="1" s="3" customFormat="1" ht="14.4" customHeight="1">
      <c r="A34" s="3"/>
      <c r="B34" s="49"/>
      <c r="C34" s="50"/>
      <c r="D34" s="50"/>
      <c r="E34" s="50"/>
      <c r="F34" s="33" t="s">
        <v>45</v>
      </c>
      <c r="G34" s="50"/>
      <c r="H34" s="50"/>
      <c r="I34" s="50"/>
      <c r="J34" s="50"/>
      <c r="K34" s="50"/>
      <c r="L34" s="51">
        <v>0.20999999999999999</v>
      </c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2">
        <f>ROUND(BB94 + SUM(CF101:CF105), 2)</f>
        <v>0</v>
      </c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2">
        <v>0</v>
      </c>
      <c r="AL34" s="50"/>
      <c r="AM34" s="50"/>
      <c r="AN34" s="50"/>
      <c r="AO34" s="50"/>
      <c r="AP34" s="50"/>
      <c r="AQ34" s="50"/>
      <c r="AR34" s="53"/>
      <c r="BE34" s="54"/>
    </row>
    <row r="35" hidden="1" s="3" customFormat="1" ht="14.4" customHeight="1">
      <c r="A35" s="3"/>
      <c r="B35" s="49"/>
      <c r="C35" s="50"/>
      <c r="D35" s="50"/>
      <c r="E35" s="50"/>
      <c r="F35" s="33" t="s">
        <v>46</v>
      </c>
      <c r="G35" s="50"/>
      <c r="H35" s="50"/>
      <c r="I35" s="50"/>
      <c r="J35" s="50"/>
      <c r="K35" s="50"/>
      <c r="L35" s="51">
        <v>0.14999999999999999</v>
      </c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2">
        <f>ROUND(BC94 + SUM(CG101:CG105), 2)</f>
        <v>0</v>
      </c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2">
        <v>0</v>
      </c>
      <c r="AL35" s="50"/>
      <c r="AM35" s="50"/>
      <c r="AN35" s="50"/>
      <c r="AO35" s="50"/>
      <c r="AP35" s="50"/>
      <c r="AQ35" s="50"/>
      <c r="AR35" s="53"/>
      <c r="BE35" s="3"/>
    </row>
    <row r="36" hidden="1" s="3" customFormat="1" ht="14.4" customHeight="1">
      <c r="A36" s="3"/>
      <c r="B36" s="49"/>
      <c r="C36" s="50"/>
      <c r="D36" s="50"/>
      <c r="E36" s="50"/>
      <c r="F36" s="33" t="s">
        <v>47</v>
      </c>
      <c r="G36" s="50"/>
      <c r="H36" s="50"/>
      <c r="I36" s="50"/>
      <c r="J36" s="50"/>
      <c r="K36" s="50"/>
      <c r="L36" s="51">
        <v>0</v>
      </c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2">
        <f>ROUND(BD94 + SUM(CH101:CH105), 2)</f>
        <v>0</v>
      </c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2">
        <v>0</v>
      </c>
      <c r="AL36" s="50"/>
      <c r="AM36" s="50"/>
      <c r="AN36" s="50"/>
      <c r="AO36" s="50"/>
      <c r="AP36" s="50"/>
      <c r="AQ36" s="50"/>
      <c r="AR36" s="53"/>
      <c r="BE36" s="3"/>
    </row>
    <row r="37" s="2" customFormat="1" ht="6.96" customHeight="1">
      <c r="A37" s="41"/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4"/>
      <c r="BE37" s="41"/>
    </row>
    <row r="38" s="2" customFormat="1" ht="25.92" customHeight="1">
      <c r="A38" s="41"/>
      <c r="B38" s="42"/>
      <c r="C38" s="55"/>
      <c r="D38" s="56" t="s">
        <v>48</v>
      </c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8" t="s">
        <v>49</v>
      </c>
      <c r="U38" s="57"/>
      <c r="V38" s="57"/>
      <c r="W38" s="57"/>
      <c r="X38" s="59" t="s">
        <v>50</v>
      </c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60">
        <f>SUM(AK29:AK36)</f>
        <v>0</v>
      </c>
      <c r="AL38" s="57"/>
      <c r="AM38" s="57"/>
      <c r="AN38" s="57"/>
      <c r="AO38" s="61"/>
      <c r="AP38" s="55"/>
      <c r="AQ38" s="55"/>
      <c r="AR38" s="44"/>
      <c r="BE38" s="41"/>
    </row>
    <row r="39" s="2" customFormat="1" ht="6.96" customHeight="1">
      <c r="A39" s="41"/>
      <c r="B39" s="42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4"/>
      <c r="BE39" s="41"/>
    </row>
    <row r="40" s="2" customFormat="1" ht="14.4" customHeight="1">
      <c r="A40" s="41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4"/>
      <c r="BE40" s="4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2"/>
      <c r="C49" s="63"/>
      <c r="D49" s="64" t="s">
        <v>51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4" t="s">
        <v>52</v>
      </c>
      <c r="AI49" s="65"/>
      <c r="AJ49" s="65"/>
      <c r="AK49" s="65"/>
      <c r="AL49" s="65"/>
      <c r="AM49" s="65"/>
      <c r="AN49" s="65"/>
      <c r="AO49" s="65"/>
      <c r="AP49" s="63"/>
      <c r="AQ49" s="63"/>
      <c r="AR49" s="66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41"/>
      <c r="B60" s="42"/>
      <c r="C60" s="43"/>
      <c r="D60" s="67" t="s">
        <v>53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67" t="s">
        <v>54</v>
      </c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67" t="s">
        <v>53</v>
      </c>
      <c r="AI60" s="46"/>
      <c r="AJ60" s="46"/>
      <c r="AK60" s="46"/>
      <c r="AL60" s="46"/>
      <c r="AM60" s="67" t="s">
        <v>54</v>
      </c>
      <c r="AN60" s="46"/>
      <c r="AO60" s="46"/>
      <c r="AP60" s="43"/>
      <c r="AQ60" s="43"/>
      <c r="AR60" s="44"/>
      <c r="BE60" s="41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41"/>
      <c r="B64" s="42"/>
      <c r="C64" s="43"/>
      <c r="D64" s="64" t="s">
        <v>55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4" t="s">
        <v>56</v>
      </c>
      <c r="AI64" s="68"/>
      <c r="AJ64" s="68"/>
      <c r="AK64" s="68"/>
      <c r="AL64" s="68"/>
      <c r="AM64" s="68"/>
      <c r="AN64" s="68"/>
      <c r="AO64" s="68"/>
      <c r="AP64" s="43"/>
      <c r="AQ64" s="43"/>
      <c r="AR64" s="44"/>
      <c r="BE64" s="41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41"/>
      <c r="B75" s="42"/>
      <c r="C75" s="43"/>
      <c r="D75" s="67" t="s">
        <v>53</v>
      </c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67" t="s">
        <v>54</v>
      </c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67" t="s">
        <v>53</v>
      </c>
      <c r="AI75" s="46"/>
      <c r="AJ75" s="46"/>
      <c r="AK75" s="46"/>
      <c r="AL75" s="46"/>
      <c r="AM75" s="67" t="s">
        <v>54</v>
      </c>
      <c r="AN75" s="46"/>
      <c r="AO75" s="46"/>
      <c r="AP75" s="43"/>
      <c r="AQ75" s="43"/>
      <c r="AR75" s="44"/>
      <c r="BE75" s="41"/>
    </row>
    <row r="76" s="2" customForma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4"/>
      <c r="BE76" s="41"/>
    </row>
    <row r="77" s="2" customFormat="1" ht="6.96" customHeight="1">
      <c r="A77" s="41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44"/>
      <c r="BE77" s="41"/>
    </row>
    <row r="81" s="2" customFormat="1" ht="6.96" customHeight="1">
      <c r="A81" s="41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44"/>
      <c r="BE81" s="41"/>
    </row>
    <row r="82" s="2" customFormat="1" ht="24.96" customHeight="1">
      <c r="A82" s="41"/>
      <c r="B82" s="42"/>
      <c r="C82" s="24" t="s">
        <v>57</v>
      </c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4"/>
      <c r="B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4"/>
      <c r="BE83" s="41"/>
    </row>
    <row r="84" s="4" customFormat="1" ht="12" customHeight="1">
      <c r="A84" s="4"/>
      <c r="B84" s="73"/>
      <c r="C84" s="33" t="s">
        <v>13</v>
      </c>
      <c r="D84" s="74"/>
      <c r="E84" s="74"/>
      <c r="F84" s="74"/>
      <c r="G84" s="74"/>
      <c r="H84" s="74"/>
      <c r="I84" s="74"/>
      <c r="J84" s="74"/>
      <c r="K84" s="74"/>
      <c r="L84" s="74" t="str">
        <f>K5</f>
        <v>ZN2018_017</v>
      </c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5"/>
      <c r="BE84" s="4"/>
    </row>
    <row r="85" s="5" customFormat="1" ht="36.96" customHeight="1">
      <c r="A85" s="5"/>
      <c r="B85" s="76"/>
      <c r="C85" s="77" t="s">
        <v>16</v>
      </c>
      <c r="D85" s="78"/>
      <c r="E85" s="78"/>
      <c r="F85" s="78"/>
      <c r="G85" s="78"/>
      <c r="H85" s="78"/>
      <c r="I85" s="78"/>
      <c r="J85" s="78"/>
      <c r="K85" s="78"/>
      <c r="L85" s="79" t="str">
        <f>K6</f>
        <v>ZŠ Karlova Varnsdorf</v>
      </c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80"/>
      <c r="BE85" s="5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4"/>
      <c r="BE86" s="41"/>
    </row>
    <row r="87" s="2" customFormat="1" ht="12" customHeight="1">
      <c r="A87" s="41"/>
      <c r="B87" s="42"/>
      <c r="C87" s="33" t="s">
        <v>20</v>
      </c>
      <c r="D87" s="43"/>
      <c r="E87" s="43"/>
      <c r="F87" s="43"/>
      <c r="G87" s="43"/>
      <c r="H87" s="43"/>
      <c r="I87" s="43"/>
      <c r="J87" s="43"/>
      <c r="K87" s="43"/>
      <c r="L87" s="81" t="str">
        <f>IF(K8="","",K8)</f>
        <v>Varnsdorf</v>
      </c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33" t="s">
        <v>22</v>
      </c>
      <c r="AJ87" s="43"/>
      <c r="AK87" s="43"/>
      <c r="AL87" s="43"/>
      <c r="AM87" s="82" t="str">
        <f>IF(AN8= "","",AN8)</f>
        <v>30. 7. 2018</v>
      </c>
      <c r="AN87" s="82"/>
      <c r="AO87" s="43"/>
      <c r="AP87" s="43"/>
      <c r="AQ87" s="43"/>
      <c r="AR87" s="44"/>
      <c r="B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4"/>
      <c r="BE88" s="41"/>
    </row>
    <row r="89" s="2" customFormat="1" ht="27.9" customHeight="1">
      <c r="A89" s="41"/>
      <c r="B89" s="42"/>
      <c r="C89" s="33" t="s">
        <v>24</v>
      </c>
      <c r="D89" s="43"/>
      <c r="E89" s="43"/>
      <c r="F89" s="43"/>
      <c r="G89" s="43"/>
      <c r="H89" s="43"/>
      <c r="I89" s="43"/>
      <c r="J89" s="43"/>
      <c r="K89" s="43"/>
      <c r="L89" s="74" t="str">
        <f>IF(E11= "","",E11)</f>
        <v>Město Varnsdorf</v>
      </c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33" t="s">
        <v>30</v>
      </c>
      <c r="AJ89" s="43"/>
      <c r="AK89" s="43"/>
      <c r="AL89" s="43"/>
      <c r="AM89" s="83" t="str">
        <f>IF(E17="","",E17)</f>
        <v>FORWOOD, Ing. Václav Jára</v>
      </c>
      <c r="AN89" s="74"/>
      <c r="AO89" s="74"/>
      <c r="AP89" s="74"/>
      <c r="AQ89" s="43"/>
      <c r="AR89" s="44"/>
      <c r="AS89" s="84" t="s">
        <v>58</v>
      </c>
      <c r="AT89" s="85"/>
      <c r="AU89" s="86"/>
      <c r="AV89" s="86"/>
      <c r="AW89" s="86"/>
      <c r="AX89" s="86"/>
      <c r="AY89" s="86"/>
      <c r="AZ89" s="86"/>
      <c r="BA89" s="86"/>
      <c r="BB89" s="86"/>
      <c r="BC89" s="86"/>
      <c r="BD89" s="87"/>
      <c r="BE89" s="41"/>
    </row>
    <row r="90" s="2" customFormat="1" ht="15.15" customHeight="1">
      <c r="A90" s="41"/>
      <c r="B90" s="42"/>
      <c r="C90" s="33" t="s">
        <v>28</v>
      </c>
      <c r="D90" s="43"/>
      <c r="E90" s="43"/>
      <c r="F90" s="43"/>
      <c r="G90" s="43"/>
      <c r="H90" s="43"/>
      <c r="I90" s="43"/>
      <c r="J90" s="43"/>
      <c r="K90" s="43"/>
      <c r="L90" s="74" t="str">
        <f>IF(E14= "Vyplň údaj","",E14)</f>
        <v/>
      </c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33" t="s">
        <v>33</v>
      </c>
      <c r="AJ90" s="43"/>
      <c r="AK90" s="43"/>
      <c r="AL90" s="43"/>
      <c r="AM90" s="83" t="str">
        <f>IF(E20="","",E20)</f>
        <v>Bc. Zuzana Kosáková</v>
      </c>
      <c r="AN90" s="74"/>
      <c r="AO90" s="74"/>
      <c r="AP90" s="74"/>
      <c r="AQ90" s="43"/>
      <c r="AR90" s="44"/>
      <c r="AS90" s="88"/>
      <c r="AT90" s="89"/>
      <c r="AU90" s="90"/>
      <c r="AV90" s="90"/>
      <c r="AW90" s="90"/>
      <c r="AX90" s="90"/>
      <c r="AY90" s="90"/>
      <c r="AZ90" s="90"/>
      <c r="BA90" s="90"/>
      <c r="BB90" s="90"/>
      <c r="BC90" s="90"/>
      <c r="BD90" s="91"/>
      <c r="BE90" s="41"/>
    </row>
    <row r="91" s="2" customFormat="1" ht="10.8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4"/>
      <c r="AS91" s="92"/>
      <c r="AT91" s="93"/>
      <c r="AU91" s="94"/>
      <c r="AV91" s="94"/>
      <c r="AW91" s="94"/>
      <c r="AX91" s="94"/>
      <c r="AY91" s="94"/>
      <c r="AZ91" s="94"/>
      <c r="BA91" s="94"/>
      <c r="BB91" s="94"/>
      <c r="BC91" s="94"/>
      <c r="BD91" s="95"/>
      <c r="BE91" s="41"/>
    </row>
    <row r="92" s="2" customFormat="1" ht="29.28" customHeight="1">
      <c r="A92" s="41"/>
      <c r="B92" s="42"/>
      <c r="C92" s="96" t="s">
        <v>59</v>
      </c>
      <c r="D92" s="97"/>
      <c r="E92" s="97"/>
      <c r="F92" s="97"/>
      <c r="G92" s="97"/>
      <c r="H92" s="98"/>
      <c r="I92" s="99" t="s">
        <v>60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00" t="s">
        <v>61</v>
      </c>
      <c r="AH92" s="97"/>
      <c r="AI92" s="97"/>
      <c r="AJ92" s="97"/>
      <c r="AK92" s="97"/>
      <c r="AL92" s="97"/>
      <c r="AM92" s="97"/>
      <c r="AN92" s="99" t="s">
        <v>62</v>
      </c>
      <c r="AO92" s="97"/>
      <c r="AP92" s="101"/>
      <c r="AQ92" s="102" t="s">
        <v>63</v>
      </c>
      <c r="AR92" s="44"/>
      <c r="AS92" s="103" t="s">
        <v>64</v>
      </c>
      <c r="AT92" s="104" t="s">
        <v>65</v>
      </c>
      <c r="AU92" s="104" t="s">
        <v>66</v>
      </c>
      <c r="AV92" s="104" t="s">
        <v>67</v>
      </c>
      <c r="AW92" s="104" t="s">
        <v>68</v>
      </c>
      <c r="AX92" s="104" t="s">
        <v>69</v>
      </c>
      <c r="AY92" s="104" t="s">
        <v>70</v>
      </c>
      <c r="AZ92" s="104" t="s">
        <v>71</v>
      </c>
      <c r="BA92" s="104" t="s">
        <v>72</v>
      </c>
      <c r="BB92" s="104" t="s">
        <v>73</v>
      </c>
      <c r="BC92" s="104" t="s">
        <v>74</v>
      </c>
      <c r="BD92" s="105" t="s">
        <v>75</v>
      </c>
      <c r="BE92" s="41"/>
    </row>
    <row r="93" s="2" customFormat="1" ht="10.8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4"/>
      <c r="AS93" s="106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8"/>
      <c r="BE93" s="41"/>
    </row>
    <row r="94" s="6" customFormat="1" ht="32.4" customHeight="1">
      <c r="A94" s="6"/>
      <c r="B94" s="109"/>
      <c r="C94" s="110" t="s">
        <v>76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2">
        <f>ROUND(AG95+AG99,2)</f>
        <v>0</v>
      </c>
      <c r="AH94" s="112"/>
      <c r="AI94" s="112"/>
      <c r="AJ94" s="112"/>
      <c r="AK94" s="112"/>
      <c r="AL94" s="112"/>
      <c r="AM94" s="112"/>
      <c r="AN94" s="113">
        <f>SUM(AG94,AT94)</f>
        <v>0</v>
      </c>
      <c r="AO94" s="113"/>
      <c r="AP94" s="113"/>
      <c r="AQ94" s="114" t="s">
        <v>1</v>
      </c>
      <c r="AR94" s="115"/>
      <c r="AS94" s="116">
        <f>ROUND(AS95+AS99,2)</f>
        <v>0</v>
      </c>
      <c r="AT94" s="117">
        <f>ROUND(SUM(AV94:AW94),2)</f>
        <v>0</v>
      </c>
      <c r="AU94" s="118">
        <f>ROUND(AU95+AU99,5)</f>
        <v>0</v>
      </c>
      <c r="AV94" s="117">
        <f>ROUND(AZ94*L32,2)</f>
        <v>0</v>
      </c>
      <c r="AW94" s="117">
        <f>ROUND(BA94*L33,2)</f>
        <v>0</v>
      </c>
      <c r="AX94" s="117">
        <f>ROUND(BB94*L32,2)</f>
        <v>0</v>
      </c>
      <c r="AY94" s="117">
        <f>ROUND(BC94*L33,2)</f>
        <v>0</v>
      </c>
      <c r="AZ94" s="117">
        <f>ROUND(AZ95+AZ99,2)</f>
        <v>0</v>
      </c>
      <c r="BA94" s="117">
        <f>ROUND(BA95+BA99,2)</f>
        <v>0</v>
      </c>
      <c r="BB94" s="117">
        <f>ROUND(BB95+BB99,2)</f>
        <v>0</v>
      </c>
      <c r="BC94" s="117">
        <f>ROUND(BC95+BC99,2)</f>
        <v>0</v>
      </c>
      <c r="BD94" s="119">
        <f>ROUND(BD95+BD99,2)</f>
        <v>0</v>
      </c>
      <c r="BE94" s="6"/>
      <c r="BS94" s="120" t="s">
        <v>77</v>
      </c>
      <c r="BT94" s="120" t="s">
        <v>78</v>
      </c>
      <c r="BU94" s="121" t="s">
        <v>79</v>
      </c>
      <c r="BV94" s="120" t="s">
        <v>80</v>
      </c>
      <c r="BW94" s="120" t="s">
        <v>5</v>
      </c>
      <c r="BX94" s="120" t="s">
        <v>81</v>
      </c>
      <c r="CL94" s="120" t="s">
        <v>1</v>
      </c>
    </row>
    <row r="95" s="7" customFormat="1" ht="16.5" customHeight="1">
      <c r="A95" s="7"/>
      <c r="B95" s="122"/>
      <c r="C95" s="123"/>
      <c r="D95" s="124" t="s">
        <v>82</v>
      </c>
      <c r="E95" s="124"/>
      <c r="F95" s="124"/>
      <c r="G95" s="124"/>
      <c r="H95" s="124"/>
      <c r="I95" s="125"/>
      <c r="J95" s="124" t="s">
        <v>83</v>
      </c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6">
        <f>ROUND(SUM(AG96:AG98),2)</f>
        <v>0</v>
      </c>
      <c r="AH95" s="125"/>
      <c r="AI95" s="125"/>
      <c r="AJ95" s="125"/>
      <c r="AK95" s="125"/>
      <c r="AL95" s="125"/>
      <c r="AM95" s="125"/>
      <c r="AN95" s="127">
        <f>SUM(AG95,AT95)</f>
        <v>0</v>
      </c>
      <c r="AO95" s="125"/>
      <c r="AP95" s="125"/>
      <c r="AQ95" s="128" t="s">
        <v>84</v>
      </c>
      <c r="AR95" s="129"/>
      <c r="AS95" s="130">
        <f>ROUND(SUM(AS96:AS98),2)</f>
        <v>0</v>
      </c>
      <c r="AT95" s="131">
        <f>ROUND(SUM(AV95:AW95),2)</f>
        <v>0</v>
      </c>
      <c r="AU95" s="132">
        <f>ROUND(SUM(AU96:AU98),5)</f>
        <v>0</v>
      </c>
      <c r="AV95" s="131">
        <f>ROUND(AZ95*L32,2)</f>
        <v>0</v>
      </c>
      <c r="AW95" s="131">
        <f>ROUND(BA95*L33,2)</f>
        <v>0</v>
      </c>
      <c r="AX95" s="131">
        <f>ROUND(BB95*L32,2)</f>
        <v>0</v>
      </c>
      <c r="AY95" s="131">
        <f>ROUND(BC95*L33,2)</f>
        <v>0</v>
      </c>
      <c r="AZ95" s="131">
        <f>ROUND(SUM(AZ96:AZ98),2)</f>
        <v>0</v>
      </c>
      <c r="BA95" s="131">
        <f>ROUND(SUM(BA96:BA98),2)</f>
        <v>0</v>
      </c>
      <c r="BB95" s="131">
        <f>ROUND(SUM(BB96:BB98),2)</f>
        <v>0</v>
      </c>
      <c r="BC95" s="131">
        <f>ROUND(SUM(BC96:BC98),2)</f>
        <v>0</v>
      </c>
      <c r="BD95" s="133">
        <f>ROUND(SUM(BD96:BD98),2)</f>
        <v>0</v>
      </c>
      <c r="BE95" s="7"/>
      <c r="BS95" s="134" t="s">
        <v>77</v>
      </c>
      <c r="BT95" s="134" t="s">
        <v>85</v>
      </c>
      <c r="BV95" s="134" t="s">
        <v>80</v>
      </c>
      <c r="BW95" s="134" t="s">
        <v>86</v>
      </c>
      <c r="BX95" s="134" t="s">
        <v>5</v>
      </c>
      <c r="CL95" s="134" t="s">
        <v>1</v>
      </c>
      <c r="CM95" s="134" t="s">
        <v>87</v>
      </c>
    </row>
    <row r="96" s="4" customFormat="1" ht="16.5" customHeight="1">
      <c r="A96" s="135" t="s">
        <v>88</v>
      </c>
      <c r="B96" s="73"/>
      <c r="C96" s="136"/>
      <c r="D96" s="136"/>
      <c r="E96" s="137" t="s">
        <v>82</v>
      </c>
      <c r="F96" s="137"/>
      <c r="G96" s="137"/>
      <c r="H96" s="137"/>
      <c r="I96" s="137"/>
      <c r="J96" s="136"/>
      <c r="K96" s="137" t="s">
        <v>83</v>
      </c>
      <c r="L96" s="137"/>
      <c r="M96" s="137"/>
      <c r="N96" s="137"/>
      <c r="O96" s="137"/>
      <c r="P96" s="137"/>
      <c r="Q96" s="137"/>
      <c r="R96" s="137"/>
      <c r="S96" s="137"/>
      <c r="T96" s="137"/>
      <c r="U96" s="137"/>
      <c r="V96" s="137"/>
      <c r="W96" s="137"/>
      <c r="X96" s="137"/>
      <c r="Y96" s="137"/>
      <c r="Z96" s="137"/>
      <c r="AA96" s="137"/>
      <c r="AB96" s="137"/>
      <c r="AC96" s="137"/>
      <c r="AD96" s="137"/>
      <c r="AE96" s="137"/>
      <c r="AF96" s="137"/>
      <c r="AG96" s="138">
        <f>'SO 701 - Rekonstrukce stř...'!J32</f>
        <v>0</v>
      </c>
      <c r="AH96" s="136"/>
      <c r="AI96" s="136"/>
      <c r="AJ96" s="136"/>
      <c r="AK96" s="136"/>
      <c r="AL96" s="136"/>
      <c r="AM96" s="136"/>
      <c r="AN96" s="138">
        <f>SUM(AG96,AT96)</f>
        <v>0</v>
      </c>
      <c r="AO96" s="136"/>
      <c r="AP96" s="136"/>
      <c r="AQ96" s="139" t="s">
        <v>89</v>
      </c>
      <c r="AR96" s="75"/>
      <c r="AS96" s="140">
        <v>0</v>
      </c>
      <c r="AT96" s="141">
        <f>ROUND(SUM(AV96:AW96),2)</f>
        <v>0</v>
      </c>
      <c r="AU96" s="142">
        <f>'SO 701 - Rekonstrukce stř...'!P144</f>
        <v>0</v>
      </c>
      <c r="AV96" s="141">
        <f>'SO 701 - Rekonstrukce stř...'!J35</f>
        <v>0</v>
      </c>
      <c r="AW96" s="141">
        <f>'SO 701 - Rekonstrukce stř...'!J36</f>
        <v>0</v>
      </c>
      <c r="AX96" s="141">
        <f>'SO 701 - Rekonstrukce stř...'!J37</f>
        <v>0</v>
      </c>
      <c r="AY96" s="141">
        <f>'SO 701 - Rekonstrukce stř...'!J38</f>
        <v>0</v>
      </c>
      <c r="AZ96" s="141">
        <f>'SO 701 - Rekonstrukce stř...'!F35</f>
        <v>0</v>
      </c>
      <c r="BA96" s="141">
        <f>'SO 701 - Rekonstrukce stř...'!F36</f>
        <v>0</v>
      </c>
      <c r="BB96" s="141">
        <f>'SO 701 - Rekonstrukce stř...'!F37</f>
        <v>0</v>
      </c>
      <c r="BC96" s="141">
        <f>'SO 701 - Rekonstrukce stř...'!F38</f>
        <v>0</v>
      </c>
      <c r="BD96" s="143">
        <f>'SO 701 - Rekonstrukce stř...'!F39</f>
        <v>0</v>
      </c>
      <c r="BE96" s="4"/>
      <c r="BT96" s="144" t="s">
        <v>87</v>
      </c>
      <c r="BU96" s="144" t="s">
        <v>90</v>
      </c>
      <c r="BV96" s="144" t="s">
        <v>80</v>
      </c>
      <c r="BW96" s="144" t="s">
        <v>86</v>
      </c>
      <c r="BX96" s="144" t="s">
        <v>5</v>
      </c>
      <c r="CL96" s="144" t="s">
        <v>1</v>
      </c>
      <c r="CM96" s="144" t="s">
        <v>87</v>
      </c>
    </row>
    <row r="97" s="4" customFormat="1" ht="16.5" customHeight="1">
      <c r="A97" s="135" t="s">
        <v>88</v>
      </c>
      <c r="B97" s="73"/>
      <c r="C97" s="136"/>
      <c r="D97" s="136"/>
      <c r="E97" s="137" t="s">
        <v>91</v>
      </c>
      <c r="F97" s="137"/>
      <c r="G97" s="137"/>
      <c r="H97" s="137"/>
      <c r="I97" s="137"/>
      <c r="J97" s="136"/>
      <c r="K97" s="137" t="s">
        <v>92</v>
      </c>
      <c r="L97" s="137"/>
      <c r="M97" s="137"/>
      <c r="N97" s="137"/>
      <c r="O97" s="137"/>
      <c r="P97" s="137"/>
      <c r="Q97" s="137"/>
      <c r="R97" s="137"/>
      <c r="S97" s="137"/>
      <c r="T97" s="137"/>
      <c r="U97" s="137"/>
      <c r="V97" s="137"/>
      <c r="W97" s="137"/>
      <c r="X97" s="137"/>
      <c r="Y97" s="137"/>
      <c r="Z97" s="137"/>
      <c r="AA97" s="137"/>
      <c r="AB97" s="137"/>
      <c r="AC97" s="137"/>
      <c r="AD97" s="137"/>
      <c r="AE97" s="137"/>
      <c r="AF97" s="137"/>
      <c r="AG97" s="138">
        <f>'M21 - D+M Hromosvodu'!J34</f>
        <v>0</v>
      </c>
      <c r="AH97" s="136"/>
      <c r="AI97" s="136"/>
      <c r="AJ97" s="136"/>
      <c r="AK97" s="136"/>
      <c r="AL97" s="136"/>
      <c r="AM97" s="136"/>
      <c r="AN97" s="138">
        <f>SUM(AG97,AT97)</f>
        <v>0</v>
      </c>
      <c r="AO97" s="136"/>
      <c r="AP97" s="136"/>
      <c r="AQ97" s="139" t="s">
        <v>89</v>
      </c>
      <c r="AR97" s="75"/>
      <c r="AS97" s="140">
        <v>0</v>
      </c>
      <c r="AT97" s="141">
        <f>ROUND(SUM(AV97:AW97),2)</f>
        <v>0</v>
      </c>
      <c r="AU97" s="142">
        <f>'M21 - D+M Hromosvodu'!P136</f>
        <v>0</v>
      </c>
      <c r="AV97" s="141">
        <f>'M21 - D+M Hromosvodu'!J37</f>
        <v>0</v>
      </c>
      <c r="AW97" s="141">
        <f>'M21 - D+M Hromosvodu'!J38</f>
        <v>0</v>
      </c>
      <c r="AX97" s="141">
        <f>'M21 - D+M Hromosvodu'!J39</f>
        <v>0</v>
      </c>
      <c r="AY97" s="141">
        <f>'M21 - D+M Hromosvodu'!J40</f>
        <v>0</v>
      </c>
      <c r="AZ97" s="141">
        <f>'M21 - D+M Hromosvodu'!F37</f>
        <v>0</v>
      </c>
      <c r="BA97" s="141">
        <f>'M21 - D+M Hromosvodu'!F38</f>
        <v>0</v>
      </c>
      <c r="BB97" s="141">
        <f>'M21 - D+M Hromosvodu'!F39</f>
        <v>0</v>
      </c>
      <c r="BC97" s="141">
        <f>'M21 - D+M Hromosvodu'!F40</f>
        <v>0</v>
      </c>
      <c r="BD97" s="143">
        <f>'M21 - D+M Hromosvodu'!F41</f>
        <v>0</v>
      </c>
      <c r="BE97" s="4"/>
      <c r="BT97" s="144" t="s">
        <v>87</v>
      </c>
      <c r="BV97" s="144" t="s">
        <v>80</v>
      </c>
      <c r="BW97" s="144" t="s">
        <v>93</v>
      </c>
      <c r="BX97" s="144" t="s">
        <v>86</v>
      </c>
      <c r="CL97" s="144" t="s">
        <v>1</v>
      </c>
    </row>
    <row r="98" s="4" customFormat="1" ht="16.5" customHeight="1">
      <c r="A98" s="135" t="s">
        <v>88</v>
      </c>
      <c r="B98" s="73"/>
      <c r="C98" s="136"/>
      <c r="D98" s="136"/>
      <c r="E98" s="137" t="s">
        <v>94</v>
      </c>
      <c r="F98" s="137"/>
      <c r="G98" s="137"/>
      <c r="H98" s="137"/>
      <c r="I98" s="137"/>
      <c r="J98" s="136"/>
      <c r="K98" s="137" t="s">
        <v>95</v>
      </c>
      <c r="L98" s="137"/>
      <c r="M98" s="137"/>
      <c r="N98" s="137"/>
      <c r="O98" s="137"/>
      <c r="P98" s="137"/>
      <c r="Q98" s="137"/>
      <c r="R98" s="137"/>
      <c r="S98" s="137"/>
      <c r="T98" s="137"/>
      <c r="U98" s="137"/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8">
        <f>'M29 - Systém určený k och...'!J34</f>
        <v>0</v>
      </c>
      <c r="AH98" s="136"/>
      <c r="AI98" s="136"/>
      <c r="AJ98" s="136"/>
      <c r="AK98" s="136"/>
      <c r="AL98" s="136"/>
      <c r="AM98" s="136"/>
      <c r="AN98" s="138">
        <f>SUM(AG98,AT98)</f>
        <v>0</v>
      </c>
      <c r="AO98" s="136"/>
      <c r="AP98" s="136"/>
      <c r="AQ98" s="139" t="s">
        <v>89</v>
      </c>
      <c r="AR98" s="75"/>
      <c r="AS98" s="140">
        <v>0</v>
      </c>
      <c r="AT98" s="141">
        <f>ROUND(SUM(AV98:AW98),2)</f>
        <v>0</v>
      </c>
      <c r="AU98" s="142">
        <f>'M29 - Systém určený k och...'!P132</f>
        <v>0</v>
      </c>
      <c r="AV98" s="141">
        <f>'M29 - Systém určený k och...'!J37</f>
        <v>0</v>
      </c>
      <c r="AW98" s="141">
        <f>'M29 - Systém určený k och...'!J38</f>
        <v>0</v>
      </c>
      <c r="AX98" s="141">
        <f>'M29 - Systém určený k och...'!J39</f>
        <v>0</v>
      </c>
      <c r="AY98" s="141">
        <f>'M29 - Systém určený k och...'!J40</f>
        <v>0</v>
      </c>
      <c r="AZ98" s="141">
        <f>'M29 - Systém určený k och...'!F37</f>
        <v>0</v>
      </c>
      <c r="BA98" s="141">
        <f>'M29 - Systém určený k och...'!F38</f>
        <v>0</v>
      </c>
      <c r="BB98" s="141">
        <f>'M29 - Systém určený k och...'!F39</f>
        <v>0</v>
      </c>
      <c r="BC98" s="141">
        <f>'M29 - Systém určený k och...'!F40</f>
        <v>0</v>
      </c>
      <c r="BD98" s="143">
        <f>'M29 - Systém určený k och...'!F41</f>
        <v>0</v>
      </c>
      <c r="BE98" s="4"/>
      <c r="BT98" s="144" t="s">
        <v>87</v>
      </c>
      <c r="BV98" s="144" t="s">
        <v>80</v>
      </c>
      <c r="BW98" s="144" t="s">
        <v>96</v>
      </c>
      <c r="BX98" s="144" t="s">
        <v>86</v>
      </c>
      <c r="CL98" s="144" t="s">
        <v>1</v>
      </c>
    </row>
    <row r="99" s="7" customFormat="1" ht="16.5" customHeight="1">
      <c r="A99" s="135" t="s">
        <v>88</v>
      </c>
      <c r="B99" s="122"/>
      <c r="C99" s="123"/>
      <c r="D99" s="124" t="s">
        <v>97</v>
      </c>
      <c r="E99" s="124"/>
      <c r="F99" s="124"/>
      <c r="G99" s="124"/>
      <c r="H99" s="124"/>
      <c r="I99" s="125"/>
      <c r="J99" s="124" t="s">
        <v>97</v>
      </c>
      <c r="K99" s="124"/>
      <c r="L99" s="124"/>
      <c r="M99" s="124"/>
      <c r="N99" s="124"/>
      <c r="O99" s="124"/>
      <c r="P99" s="124"/>
      <c r="Q99" s="124"/>
      <c r="R99" s="124"/>
      <c r="S99" s="124"/>
      <c r="T99" s="124"/>
      <c r="U99" s="124"/>
      <c r="V99" s="124"/>
      <c r="W99" s="124"/>
      <c r="X99" s="124"/>
      <c r="Y99" s="124"/>
      <c r="Z99" s="124"/>
      <c r="AA99" s="124"/>
      <c r="AB99" s="124"/>
      <c r="AC99" s="124"/>
      <c r="AD99" s="124"/>
      <c r="AE99" s="124"/>
      <c r="AF99" s="124"/>
      <c r="AG99" s="127">
        <f>'VRN - VRN'!J32</f>
        <v>0</v>
      </c>
      <c r="AH99" s="125"/>
      <c r="AI99" s="125"/>
      <c r="AJ99" s="125"/>
      <c r="AK99" s="125"/>
      <c r="AL99" s="125"/>
      <c r="AM99" s="125"/>
      <c r="AN99" s="127">
        <f>SUM(AG99,AT99)</f>
        <v>0</v>
      </c>
      <c r="AO99" s="125"/>
      <c r="AP99" s="125"/>
      <c r="AQ99" s="128" t="s">
        <v>84</v>
      </c>
      <c r="AR99" s="129"/>
      <c r="AS99" s="145">
        <v>0</v>
      </c>
      <c r="AT99" s="146">
        <f>ROUND(SUM(AV99:AW99),2)</f>
        <v>0</v>
      </c>
      <c r="AU99" s="147">
        <f>'VRN - VRN'!P131</f>
        <v>0</v>
      </c>
      <c r="AV99" s="146">
        <f>'VRN - VRN'!J35</f>
        <v>0</v>
      </c>
      <c r="AW99" s="146">
        <f>'VRN - VRN'!J36</f>
        <v>0</v>
      </c>
      <c r="AX99" s="146">
        <f>'VRN - VRN'!J37</f>
        <v>0</v>
      </c>
      <c r="AY99" s="146">
        <f>'VRN - VRN'!J38</f>
        <v>0</v>
      </c>
      <c r="AZ99" s="146">
        <f>'VRN - VRN'!F35</f>
        <v>0</v>
      </c>
      <c r="BA99" s="146">
        <f>'VRN - VRN'!F36</f>
        <v>0</v>
      </c>
      <c r="BB99" s="146">
        <f>'VRN - VRN'!F37</f>
        <v>0</v>
      </c>
      <c r="BC99" s="146">
        <f>'VRN - VRN'!F38</f>
        <v>0</v>
      </c>
      <c r="BD99" s="148">
        <f>'VRN - VRN'!F39</f>
        <v>0</v>
      </c>
      <c r="BE99" s="7"/>
      <c r="BT99" s="134" t="s">
        <v>85</v>
      </c>
      <c r="BV99" s="134" t="s">
        <v>80</v>
      </c>
      <c r="BW99" s="134" t="s">
        <v>98</v>
      </c>
      <c r="BX99" s="134" t="s">
        <v>5</v>
      </c>
      <c r="CL99" s="134" t="s">
        <v>1</v>
      </c>
      <c r="CM99" s="134" t="s">
        <v>85</v>
      </c>
    </row>
    <row r="100">
      <c r="B100" s="22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1"/>
    </row>
    <row r="101" s="2" customFormat="1" ht="30" customHeight="1">
      <c r="A101" s="41"/>
      <c r="B101" s="42"/>
      <c r="C101" s="110" t="s">
        <v>99</v>
      </c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113">
        <f>ROUND(SUM(AG102:AG105), 2)</f>
        <v>0</v>
      </c>
      <c r="AH101" s="113"/>
      <c r="AI101" s="113"/>
      <c r="AJ101" s="113"/>
      <c r="AK101" s="113"/>
      <c r="AL101" s="113"/>
      <c r="AM101" s="113"/>
      <c r="AN101" s="113">
        <f>ROUND(SUM(AN102:AN105), 2)</f>
        <v>0</v>
      </c>
      <c r="AO101" s="113"/>
      <c r="AP101" s="113"/>
      <c r="AQ101" s="149"/>
      <c r="AR101" s="44"/>
      <c r="AS101" s="103" t="s">
        <v>100</v>
      </c>
      <c r="AT101" s="104" t="s">
        <v>101</v>
      </c>
      <c r="AU101" s="104" t="s">
        <v>42</v>
      </c>
      <c r="AV101" s="105" t="s">
        <v>65</v>
      </c>
      <c r="AW101" s="41"/>
      <c r="AX101" s="41"/>
      <c r="AY101" s="41"/>
      <c r="AZ101" s="41"/>
      <c r="BA101" s="41"/>
      <c r="BB101" s="41"/>
      <c r="BC101" s="41"/>
      <c r="BD101" s="41"/>
      <c r="BE101" s="41"/>
    </row>
    <row r="102" s="2" customFormat="1" ht="19.92" customHeight="1">
      <c r="A102" s="41"/>
      <c r="B102" s="42"/>
      <c r="C102" s="43"/>
      <c r="D102" s="150" t="s">
        <v>102</v>
      </c>
      <c r="E102" s="150"/>
      <c r="F102" s="150"/>
      <c r="G102" s="150"/>
      <c r="H102" s="150"/>
      <c r="I102" s="150"/>
      <c r="J102" s="150"/>
      <c r="K102" s="150"/>
      <c r="L102" s="150"/>
      <c r="M102" s="150"/>
      <c r="N102" s="150"/>
      <c r="O102" s="150"/>
      <c r="P102" s="150"/>
      <c r="Q102" s="150"/>
      <c r="R102" s="150"/>
      <c r="S102" s="150"/>
      <c r="T102" s="150"/>
      <c r="U102" s="150"/>
      <c r="V102" s="150"/>
      <c r="W102" s="150"/>
      <c r="X102" s="150"/>
      <c r="Y102" s="150"/>
      <c r="Z102" s="150"/>
      <c r="AA102" s="150"/>
      <c r="AB102" s="150"/>
      <c r="AC102" s="43"/>
      <c r="AD102" s="43"/>
      <c r="AE102" s="43"/>
      <c r="AF102" s="43"/>
      <c r="AG102" s="151">
        <f>ROUND(AG94 * AS102, 2)</f>
        <v>0</v>
      </c>
      <c r="AH102" s="138"/>
      <c r="AI102" s="138"/>
      <c r="AJ102" s="138"/>
      <c r="AK102" s="138"/>
      <c r="AL102" s="138"/>
      <c r="AM102" s="138"/>
      <c r="AN102" s="138">
        <f>ROUND(AG102 + AV102, 2)</f>
        <v>0</v>
      </c>
      <c r="AO102" s="138"/>
      <c r="AP102" s="138"/>
      <c r="AQ102" s="43"/>
      <c r="AR102" s="44"/>
      <c r="AS102" s="152">
        <v>0</v>
      </c>
      <c r="AT102" s="153" t="s">
        <v>103</v>
      </c>
      <c r="AU102" s="153" t="s">
        <v>43</v>
      </c>
      <c r="AV102" s="143">
        <f>ROUND(IF(AU102="základní",AG102*L32,IF(AU102="snížená",AG102*L33,0)), 2)</f>
        <v>0</v>
      </c>
      <c r="AW102" s="41"/>
      <c r="AX102" s="41"/>
      <c r="AY102" s="41"/>
      <c r="AZ102" s="41"/>
      <c r="BA102" s="41"/>
      <c r="BB102" s="41"/>
      <c r="BC102" s="41"/>
      <c r="BD102" s="41"/>
      <c r="BE102" s="41"/>
      <c r="BV102" s="18" t="s">
        <v>104</v>
      </c>
      <c r="BY102" s="154">
        <f>IF(AU102="základní",AV102,0)</f>
        <v>0</v>
      </c>
      <c r="BZ102" s="154">
        <f>IF(AU102="snížená",AV102,0)</f>
        <v>0</v>
      </c>
      <c r="CA102" s="154">
        <v>0</v>
      </c>
      <c r="CB102" s="154">
        <v>0</v>
      </c>
      <c r="CC102" s="154">
        <v>0</v>
      </c>
      <c r="CD102" s="154">
        <f>IF(AU102="základní",AG102,0)</f>
        <v>0</v>
      </c>
      <c r="CE102" s="154">
        <f>IF(AU102="snížená",AG102,0)</f>
        <v>0</v>
      </c>
      <c r="CF102" s="154">
        <f>IF(AU102="zákl. přenesená",AG102,0)</f>
        <v>0</v>
      </c>
      <c r="CG102" s="154">
        <f>IF(AU102="sníž. přenesená",AG102,0)</f>
        <v>0</v>
      </c>
      <c r="CH102" s="154">
        <f>IF(AU102="nulová",AG102,0)</f>
        <v>0</v>
      </c>
      <c r="CI102" s="18">
        <f>IF(AU102="základní",1,IF(AU102="snížená",2,IF(AU102="zákl. přenesená",4,IF(AU102="sníž. přenesená",5,3))))</f>
        <v>1</v>
      </c>
      <c r="CJ102" s="18">
        <f>IF(AT102="stavební čast",1,IF(AT102="investiční čast",2,3))</f>
        <v>1</v>
      </c>
      <c r="CK102" s="18" t="str">
        <f>IF(D102="Vyplň vlastní","","x")</f>
        <v>x</v>
      </c>
    </row>
    <row r="103" s="2" customFormat="1" ht="19.92" customHeight="1">
      <c r="A103" s="41"/>
      <c r="B103" s="42"/>
      <c r="C103" s="43"/>
      <c r="D103" s="155" t="s">
        <v>105</v>
      </c>
      <c r="E103" s="150"/>
      <c r="F103" s="150"/>
      <c r="G103" s="150"/>
      <c r="H103" s="150"/>
      <c r="I103" s="150"/>
      <c r="J103" s="150"/>
      <c r="K103" s="150"/>
      <c r="L103" s="150"/>
      <c r="M103" s="150"/>
      <c r="N103" s="150"/>
      <c r="O103" s="150"/>
      <c r="P103" s="150"/>
      <c r="Q103" s="150"/>
      <c r="R103" s="150"/>
      <c r="S103" s="150"/>
      <c r="T103" s="150"/>
      <c r="U103" s="150"/>
      <c r="V103" s="150"/>
      <c r="W103" s="150"/>
      <c r="X103" s="150"/>
      <c r="Y103" s="150"/>
      <c r="Z103" s="150"/>
      <c r="AA103" s="150"/>
      <c r="AB103" s="150"/>
      <c r="AC103" s="43"/>
      <c r="AD103" s="43"/>
      <c r="AE103" s="43"/>
      <c r="AF103" s="43"/>
      <c r="AG103" s="151">
        <f>ROUND(AG94 * AS103, 2)</f>
        <v>0</v>
      </c>
      <c r="AH103" s="138"/>
      <c r="AI103" s="138"/>
      <c r="AJ103" s="138"/>
      <c r="AK103" s="138"/>
      <c r="AL103" s="138"/>
      <c r="AM103" s="138"/>
      <c r="AN103" s="138">
        <f>ROUND(AG103 + AV103, 2)</f>
        <v>0</v>
      </c>
      <c r="AO103" s="138"/>
      <c r="AP103" s="138"/>
      <c r="AQ103" s="43"/>
      <c r="AR103" s="44"/>
      <c r="AS103" s="152">
        <v>0</v>
      </c>
      <c r="AT103" s="153" t="s">
        <v>103</v>
      </c>
      <c r="AU103" s="153" t="s">
        <v>43</v>
      </c>
      <c r="AV103" s="143">
        <f>ROUND(IF(AU103="základní",AG103*L32,IF(AU103="snížená",AG103*L33,0)), 2)</f>
        <v>0</v>
      </c>
      <c r="AW103" s="41"/>
      <c r="AX103" s="41"/>
      <c r="AY103" s="41"/>
      <c r="AZ103" s="41"/>
      <c r="BA103" s="41"/>
      <c r="BB103" s="41"/>
      <c r="BC103" s="41"/>
      <c r="BD103" s="41"/>
      <c r="BE103" s="41"/>
      <c r="BV103" s="18" t="s">
        <v>106</v>
      </c>
      <c r="BY103" s="154">
        <f>IF(AU103="základní",AV103,0)</f>
        <v>0</v>
      </c>
      <c r="BZ103" s="154">
        <f>IF(AU103="snížená",AV103,0)</f>
        <v>0</v>
      </c>
      <c r="CA103" s="154">
        <v>0</v>
      </c>
      <c r="CB103" s="154">
        <v>0</v>
      </c>
      <c r="CC103" s="154">
        <v>0</v>
      </c>
      <c r="CD103" s="154">
        <f>IF(AU103="základní",AG103,0)</f>
        <v>0</v>
      </c>
      <c r="CE103" s="154">
        <f>IF(AU103="snížená",AG103,0)</f>
        <v>0</v>
      </c>
      <c r="CF103" s="154">
        <f>IF(AU103="zákl. přenesená",AG103,0)</f>
        <v>0</v>
      </c>
      <c r="CG103" s="154">
        <f>IF(AU103="sníž. přenesená",AG103,0)</f>
        <v>0</v>
      </c>
      <c r="CH103" s="154">
        <f>IF(AU103="nulová",AG103,0)</f>
        <v>0</v>
      </c>
      <c r="CI103" s="18">
        <f>IF(AU103="základní",1,IF(AU103="snížená",2,IF(AU103="zákl. přenesená",4,IF(AU103="sníž. přenesená",5,3))))</f>
        <v>1</v>
      </c>
      <c r="CJ103" s="18">
        <f>IF(AT103="stavební čast",1,IF(AT103="investiční čast",2,3))</f>
        <v>1</v>
      </c>
      <c r="CK103" s="18" t="str">
        <f>IF(D103="Vyplň vlastní","","x")</f>
        <v/>
      </c>
    </row>
    <row r="104" s="2" customFormat="1" ht="19.92" customHeight="1">
      <c r="A104" s="41"/>
      <c r="B104" s="42"/>
      <c r="C104" s="43"/>
      <c r="D104" s="155" t="s">
        <v>105</v>
      </c>
      <c r="E104" s="150"/>
      <c r="F104" s="150"/>
      <c r="G104" s="150"/>
      <c r="H104" s="150"/>
      <c r="I104" s="150"/>
      <c r="J104" s="150"/>
      <c r="K104" s="150"/>
      <c r="L104" s="150"/>
      <c r="M104" s="150"/>
      <c r="N104" s="150"/>
      <c r="O104" s="150"/>
      <c r="P104" s="150"/>
      <c r="Q104" s="150"/>
      <c r="R104" s="150"/>
      <c r="S104" s="150"/>
      <c r="T104" s="150"/>
      <c r="U104" s="150"/>
      <c r="V104" s="150"/>
      <c r="W104" s="150"/>
      <c r="X104" s="150"/>
      <c r="Y104" s="150"/>
      <c r="Z104" s="150"/>
      <c r="AA104" s="150"/>
      <c r="AB104" s="150"/>
      <c r="AC104" s="43"/>
      <c r="AD104" s="43"/>
      <c r="AE104" s="43"/>
      <c r="AF104" s="43"/>
      <c r="AG104" s="151">
        <f>ROUND(AG94 * AS104, 2)</f>
        <v>0</v>
      </c>
      <c r="AH104" s="138"/>
      <c r="AI104" s="138"/>
      <c r="AJ104" s="138"/>
      <c r="AK104" s="138"/>
      <c r="AL104" s="138"/>
      <c r="AM104" s="138"/>
      <c r="AN104" s="138">
        <f>ROUND(AG104 + AV104, 2)</f>
        <v>0</v>
      </c>
      <c r="AO104" s="138"/>
      <c r="AP104" s="138"/>
      <c r="AQ104" s="43"/>
      <c r="AR104" s="44"/>
      <c r="AS104" s="152">
        <v>0</v>
      </c>
      <c r="AT104" s="153" t="s">
        <v>103</v>
      </c>
      <c r="AU104" s="153" t="s">
        <v>43</v>
      </c>
      <c r="AV104" s="143">
        <f>ROUND(IF(AU104="základní",AG104*L32,IF(AU104="snížená",AG104*L33,0)), 2)</f>
        <v>0</v>
      </c>
      <c r="AW104" s="41"/>
      <c r="AX104" s="41"/>
      <c r="AY104" s="41"/>
      <c r="AZ104" s="41"/>
      <c r="BA104" s="41"/>
      <c r="BB104" s="41"/>
      <c r="BC104" s="41"/>
      <c r="BD104" s="41"/>
      <c r="BE104" s="41"/>
      <c r="BV104" s="18" t="s">
        <v>106</v>
      </c>
      <c r="BY104" s="154">
        <f>IF(AU104="základní",AV104,0)</f>
        <v>0</v>
      </c>
      <c r="BZ104" s="154">
        <f>IF(AU104="snížená",AV104,0)</f>
        <v>0</v>
      </c>
      <c r="CA104" s="154">
        <v>0</v>
      </c>
      <c r="CB104" s="154">
        <v>0</v>
      </c>
      <c r="CC104" s="154">
        <v>0</v>
      </c>
      <c r="CD104" s="154">
        <f>IF(AU104="základní",AG104,0)</f>
        <v>0</v>
      </c>
      <c r="CE104" s="154">
        <f>IF(AU104="snížená",AG104,0)</f>
        <v>0</v>
      </c>
      <c r="CF104" s="154">
        <f>IF(AU104="zákl. přenesená",AG104,0)</f>
        <v>0</v>
      </c>
      <c r="CG104" s="154">
        <f>IF(AU104="sníž. přenesená",AG104,0)</f>
        <v>0</v>
      </c>
      <c r="CH104" s="154">
        <f>IF(AU104="nulová",AG104,0)</f>
        <v>0</v>
      </c>
      <c r="CI104" s="18">
        <f>IF(AU104="základní",1,IF(AU104="snížená",2,IF(AU104="zákl. přenesená",4,IF(AU104="sníž. přenesená",5,3))))</f>
        <v>1</v>
      </c>
      <c r="CJ104" s="18">
        <f>IF(AT104="stavební čast",1,IF(AT104="investiční čast",2,3))</f>
        <v>1</v>
      </c>
      <c r="CK104" s="18" t="str">
        <f>IF(D104="Vyplň vlastní","","x")</f>
        <v/>
      </c>
    </row>
    <row r="105" s="2" customFormat="1" ht="19.92" customHeight="1">
      <c r="A105" s="41"/>
      <c r="B105" s="42"/>
      <c r="C105" s="43"/>
      <c r="D105" s="155" t="s">
        <v>105</v>
      </c>
      <c r="E105" s="150"/>
      <c r="F105" s="150"/>
      <c r="G105" s="150"/>
      <c r="H105" s="150"/>
      <c r="I105" s="150"/>
      <c r="J105" s="150"/>
      <c r="K105" s="150"/>
      <c r="L105" s="150"/>
      <c r="M105" s="150"/>
      <c r="N105" s="150"/>
      <c r="O105" s="150"/>
      <c r="P105" s="150"/>
      <c r="Q105" s="150"/>
      <c r="R105" s="150"/>
      <c r="S105" s="150"/>
      <c r="T105" s="150"/>
      <c r="U105" s="150"/>
      <c r="V105" s="150"/>
      <c r="W105" s="150"/>
      <c r="X105" s="150"/>
      <c r="Y105" s="150"/>
      <c r="Z105" s="150"/>
      <c r="AA105" s="150"/>
      <c r="AB105" s="150"/>
      <c r="AC105" s="43"/>
      <c r="AD105" s="43"/>
      <c r="AE105" s="43"/>
      <c r="AF105" s="43"/>
      <c r="AG105" s="151">
        <f>ROUND(AG94 * AS105, 2)</f>
        <v>0</v>
      </c>
      <c r="AH105" s="138"/>
      <c r="AI105" s="138"/>
      <c r="AJ105" s="138"/>
      <c r="AK105" s="138"/>
      <c r="AL105" s="138"/>
      <c r="AM105" s="138"/>
      <c r="AN105" s="138">
        <f>ROUND(AG105 + AV105, 2)</f>
        <v>0</v>
      </c>
      <c r="AO105" s="138"/>
      <c r="AP105" s="138"/>
      <c r="AQ105" s="43"/>
      <c r="AR105" s="44"/>
      <c r="AS105" s="156">
        <v>0</v>
      </c>
      <c r="AT105" s="157" t="s">
        <v>103</v>
      </c>
      <c r="AU105" s="157" t="s">
        <v>43</v>
      </c>
      <c r="AV105" s="158">
        <f>ROUND(IF(AU105="základní",AG105*L32,IF(AU105="snížená",AG105*L33,0)), 2)</f>
        <v>0</v>
      </c>
      <c r="AW105" s="41"/>
      <c r="AX105" s="41"/>
      <c r="AY105" s="41"/>
      <c r="AZ105" s="41"/>
      <c r="BA105" s="41"/>
      <c r="BB105" s="41"/>
      <c r="BC105" s="41"/>
      <c r="BD105" s="41"/>
      <c r="BE105" s="41"/>
      <c r="BV105" s="18" t="s">
        <v>106</v>
      </c>
      <c r="BY105" s="154">
        <f>IF(AU105="základní",AV105,0)</f>
        <v>0</v>
      </c>
      <c r="BZ105" s="154">
        <f>IF(AU105="snížená",AV105,0)</f>
        <v>0</v>
      </c>
      <c r="CA105" s="154">
        <v>0</v>
      </c>
      <c r="CB105" s="154">
        <v>0</v>
      </c>
      <c r="CC105" s="154">
        <v>0</v>
      </c>
      <c r="CD105" s="154">
        <f>IF(AU105="základní",AG105,0)</f>
        <v>0</v>
      </c>
      <c r="CE105" s="154">
        <f>IF(AU105="snížená",AG105,0)</f>
        <v>0</v>
      </c>
      <c r="CF105" s="154">
        <f>IF(AU105="zákl. přenesená",AG105,0)</f>
        <v>0</v>
      </c>
      <c r="CG105" s="154">
        <f>IF(AU105="sníž. přenesená",AG105,0)</f>
        <v>0</v>
      </c>
      <c r="CH105" s="154">
        <f>IF(AU105="nulová",AG105,0)</f>
        <v>0</v>
      </c>
      <c r="CI105" s="18">
        <f>IF(AU105="základní",1,IF(AU105="snížená",2,IF(AU105="zákl. přenesená",4,IF(AU105="sníž. přenesená",5,3))))</f>
        <v>1</v>
      </c>
      <c r="CJ105" s="18">
        <f>IF(AT105="stavební čast",1,IF(AT105="investiční čast",2,3))</f>
        <v>1</v>
      </c>
      <c r="CK105" s="18" t="str">
        <f>IF(D105="Vyplň vlastní","","x")</f>
        <v/>
      </c>
    </row>
    <row r="106" s="2" customFormat="1" ht="10.8" customHeight="1">
      <c r="A106" s="41"/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4"/>
      <c r="AS106" s="41"/>
      <c r="AT106" s="41"/>
      <c r="AU106" s="41"/>
      <c r="AV106" s="41"/>
      <c r="AW106" s="41"/>
      <c r="AX106" s="41"/>
      <c r="AY106" s="41"/>
      <c r="AZ106" s="41"/>
      <c r="BA106" s="41"/>
      <c r="BB106" s="41"/>
      <c r="BC106" s="41"/>
      <c r="BD106" s="41"/>
      <c r="BE106" s="41"/>
    </row>
    <row r="107" s="2" customFormat="1" ht="30" customHeight="1">
      <c r="A107" s="41"/>
      <c r="B107" s="42"/>
      <c r="C107" s="159" t="s">
        <v>107</v>
      </c>
      <c r="D107" s="160"/>
      <c r="E107" s="160"/>
      <c r="F107" s="160"/>
      <c r="G107" s="160"/>
      <c r="H107" s="160"/>
      <c r="I107" s="160"/>
      <c r="J107" s="160"/>
      <c r="K107" s="160"/>
      <c r="L107" s="160"/>
      <c r="M107" s="160"/>
      <c r="N107" s="160"/>
      <c r="O107" s="160"/>
      <c r="P107" s="160"/>
      <c r="Q107" s="160"/>
      <c r="R107" s="160"/>
      <c r="S107" s="160"/>
      <c r="T107" s="160"/>
      <c r="U107" s="160"/>
      <c r="V107" s="160"/>
      <c r="W107" s="160"/>
      <c r="X107" s="160"/>
      <c r="Y107" s="160"/>
      <c r="Z107" s="160"/>
      <c r="AA107" s="160"/>
      <c r="AB107" s="160"/>
      <c r="AC107" s="160"/>
      <c r="AD107" s="160"/>
      <c r="AE107" s="160"/>
      <c r="AF107" s="160"/>
      <c r="AG107" s="161">
        <f>ROUND(AG94 + AG101, 2)</f>
        <v>0</v>
      </c>
      <c r="AH107" s="161"/>
      <c r="AI107" s="161"/>
      <c r="AJ107" s="161"/>
      <c r="AK107" s="161"/>
      <c r="AL107" s="161"/>
      <c r="AM107" s="161"/>
      <c r="AN107" s="161">
        <f>ROUND(AN94 + AN101, 2)</f>
        <v>0</v>
      </c>
      <c r="AO107" s="161"/>
      <c r="AP107" s="161"/>
      <c r="AQ107" s="160"/>
      <c r="AR107" s="44"/>
      <c r="AS107" s="41"/>
      <c r="AT107" s="41"/>
      <c r="AU107" s="41"/>
      <c r="AV107" s="41"/>
      <c r="AW107" s="41"/>
      <c r="AX107" s="41"/>
      <c r="AY107" s="41"/>
      <c r="AZ107" s="41"/>
      <c r="BA107" s="41"/>
      <c r="BB107" s="41"/>
      <c r="BC107" s="41"/>
      <c r="BD107" s="41"/>
      <c r="BE107" s="41"/>
    </row>
    <row r="108" s="2" customFormat="1" ht="6.96" customHeight="1">
      <c r="A108" s="41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70"/>
      <c r="T108" s="70"/>
      <c r="U108" s="70"/>
      <c r="V108" s="70"/>
      <c r="W108" s="70"/>
      <c r="X108" s="70"/>
      <c r="Y108" s="70"/>
      <c r="Z108" s="70"/>
      <c r="AA108" s="70"/>
      <c r="AB108" s="70"/>
      <c r="AC108" s="70"/>
      <c r="AD108" s="70"/>
      <c r="AE108" s="70"/>
      <c r="AF108" s="70"/>
      <c r="AG108" s="70"/>
      <c r="AH108" s="70"/>
      <c r="AI108" s="70"/>
      <c r="AJ108" s="70"/>
      <c r="AK108" s="70"/>
      <c r="AL108" s="70"/>
      <c r="AM108" s="70"/>
      <c r="AN108" s="70"/>
      <c r="AO108" s="70"/>
      <c r="AP108" s="70"/>
      <c r="AQ108" s="70"/>
      <c r="AR108" s="44"/>
      <c r="AS108" s="41"/>
      <c r="AT108" s="41"/>
      <c r="AU108" s="41"/>
      <c r="AV108" s="41"/>
      <c r="AW108" s="41"/>
      <c r="AX108" s="41"/>
      <c r="AY108" s="41"/>
      <c r="AZ108" s="41"/>
      <c r="BA108" s="41"/>
      <c r="BB108" s="41"/>
      <c r="BC108" s="41"/>
      <c r="BD108" s="41"/>
      <c r="BE108" s="41"/>
    </row>
  </sheetData>
  <sheetProtection sheet="1" formatColumns="0" formatRows="0" objects="1" scenarios="1" spinCount="100000" saltValue="wM8tH77I+ScXZsa0bntrNjLqomr5lBx+xxMWCVDxStVG47EymWvhgHn1jq7TJykBHmUySSNECu7pGT1HEnj09A==" hashValue="W5naAgfllM10LiIfFz7zVldEHhyN23xV46E0+M2g1ayWB9TV85RzZCP+r0XGWOqu3QgjADLIjBKrr9CQ5le7AA==" algorithmName="SHA-512" password="CC35"/>
  <mergeCells count="76">
    <mergeCell ref="X38:AB38"/>
    <mergeCell ref="W33:AE33"/>
    <mergeCell ref="AK26:AO26"/>
    <mergeCell ref="AK27:AO27"/>
    <mergeCell ref="AK29:AO29"/>
    <mergeCell ref="W32:AE32"/>
    <mergeCell ref="AK32:AO32"/>
    <mergeCell ref="AK33:AO33"/>
    <mergeCell ref="W34:AE34"/>
    <mergeCell ref="AK34:AO34"/>
    <mergeCell ref="W35:AE35"/>
    <mergeCell ref="AK35:AO35"/>
    <mergeCell ref="W36:AE36"/>
    <mergeCell ref="AK36:AO36"/>
    <mergeCell ref="AK38:AO38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31:P31"/>
    <mergeCell ref="W31:AE31"/>
    <mergeCell ref="AK31:AO31"/>
    <mergeCell ref="L32:P32"/>
    <mergeCell ref="L33:P33"/>
    <mergeCell ref="L34:P34"/>
    <mergeCell ref="L35:P35"/>
    <mergeCell ref="L36:P36"/>
    <mergeCell ref="AG103:AM103"/>
    <mergeCell ref="AG102:AM102"/>
    <mergeCell ref="AN102:AP102"/>
    <mergeCell ref="AN103:AP103"/>
    <mergeCell ref="AG104:AM104"/>
    <mergeCell ref="AN104:AP104"/>
    <mergeCell ref="AG105:AM105"/>
    <mergeCell ref="AN105:AP105"/>
    <mergeCell ref="AG101:AM101"/>
    <mergeCell ref="AN101:AP101"/>
    <mergeCell ref="AG107:AM107"/>
    <mergeCell ref="AN107:AP107"/>
    <mergeCell ref="C92:G92"/>
    <mergeCell ref="I92:AF92"/>
    <mergeCell ref="D95:H95"/>
    <mergeCell ref="J95:AF95"/>
    <mergeCell ref="E96:I96"/>
    <mergeCell ref="K96:AF96"/>
    <mergeCell ref="E97:I97"/>
    <mergeCell ref="K97:AF97"/>
    <mergeCell ref="E98:I98"/>
    <mergeCell ref="K98:AF98"/>
    <mergeCell ref="D99:H99"/>
    <mergeCell ref="J99:AF99"/>
    <mergeCell ref="D102:AB102"/>
    <mergeCell ref="D103:AB103"/>
    <mergeCell ref="D104:AB104"/>
    <mergeCell ref="D105:AB105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N99:AP99"/>
    <mergeCell ref="AG99:AM99"/>
    <mergeCell ref="AG94:AM94"/>
    <mergeCell ref="AN94:AP94"/>
    <mergeCell ref="AR2:BE2"/>
    <mergeCell ref="BE5:BE34"/>
  </mergeCells>
  <dataValidations count="2">
    <dataValidation type="list" allowBlank="1" showInputMessage="1" showErrorMessage="1" error="Povoleny jsou hodnoty základní, snížená, zákl. přenesená, sníž. přenesená, nulová." sqref="AU101:AU10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01:AT105">
      <formula1>"stavební čast, technologická čast, investiční čast"</formula1>
    </dataValidation>
  </dataValidations>
  <hyperlinks>
    <hyperlink ref="A96" location="'SO 701 - Rekonstrukce stř...'!C2" display="/"/>
    <hyperlink ref="A97" location="'M21 - D+M Hromosvodu'!C2" display="/"/>
    <hyperlink ref="A98" location="'M29 - Systém určený k och...'!C2" display="/"/>
    <hyperlink ref="A99" location="'VRN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62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6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63"/>
      <c r="C3" s="164"/>
      <c r="D3" s="164"/>
      <c r="E3" s="164"/>
      <c r="F3" s="164"/>
      <c r="G3" s="164"/>
      <c r="H3" s="164"/>
      <c r="I3" s="165"/>
      <c r="J3" s="164"/>
      <c r="K3" s="164"/>
      <c r="L3" s="21"/>
      <c r="AT3" s="18" t="s">
        <v>87</v>
      </c>
    </row>
    <row r="4" s="1" customFormat="1" ht="24.96" customHeight="1">
      <c r="B4" s="21"/>
      <c r="D4" s="166" t="s">
        <v>108</v>
      </c>
      <c r="I4" s="162"/>
      <c r="L4" s="21"/>
      <c r="M4" s="167" t="s">
        <v>10</v>
      </c>
      <c r="AT4" s="18" t="s">
        <v>4</v>
      </c>
    </row>
    <row r="5" s="1" customFormat="1" ht="6.96" customHeight="1">
      <c r="B5" s="21"/>
      <c r="I5" s="162"/>
      <c r="L5" s="21"/>
    </row>
    <row r="6" s="1" customFormat="1" ht="12" customHeight="1">
      <c r="B6" s="21"/>
      <c r="D6" s="168" t="s">
        <v>16</v>
      </c>
      <c r="I6" s="162"/>
      <c r="L6" s="21"/>
    </row>
    <row r="7" s="1" customFormat="1" ht="16.5" customHeight="1">
      <c r="B7" s="21"/>
      <c r="E7" s="169" t="str">
        <f>'Rekapitulace stavby'!K6</f>
        <v>ZŠ Karlova Varnsdorf</v>
      </c>
      <c r="F7" s="168"/>
      <c r="G7" s="168"/>
      <c r="H7" s="168"/>
      <c r="I7" s="162"/>
      <c r="L7" s="21"/>
    </row>
    <row r="8" s="2" customFormat="1" ht="12" customHeight="1">
      <c r="A8" s="41"/>
      <c r="B8" s="44"/>
      <c r="C8" s="41"/>
      <c r="D8" s="168" t="s">
        <v>109</v>
      </c>
      <c r="E8" s="41"/>
      <c r="F8" s="41"/>
      <c r="G8" s="41"/>
      <c r="H8" s="41"/>
      <c r="I8" s="170"/>
      <c r="J8" s="41"/>
      <c r="K8" s="41"/>
      <c r="L8" s="66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4"/>
      <c r="C9" s="41"/>
      <c r="D9" s="41"/>
      <c r="E9" s="171" t="s">
        <v>110</v>
      </c>
      <c r="F9" s="41"/>
      <c r="G9" s="41"/>
      <c r="H9" s="41"/>
      <c r="I9" s="170"/>
      <c r="J9" s="41"/>
      <c r="K9" s="41"/>
      <c r="L9" s="66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4"/>
      <c r="C10" s="41"/>
      <c r="D10" s="41"/>
      <c r="E10" s="41"/>
      <c r="F10" s="41"/>
      <c r="G10" s="41"/>
      <c r="H10" s="41"/>
      <c r="I10" s="170"/>
      <c r="J10" s="41"/>
      <c r="K10" s="41"/>
      <c r="L10" s="66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4"/>
      <c r="C11" s="41"/>
      <c r="D11" s="168" t="s">
        <v>18</v>
      </c>
      <c r="E11" s="41"/>
      <c r="F11" s="144" t="s">
        <v>1</v>
      </c>
      <c r="G11" s="41"/>
      <c r="H11" s="41"/>
      <c r="I11" s="172" t="s">
        <v>19</v>
      </c>
      <c r="J11" s="144" t="s">
        <v>1</v>
      </c>
      <c r="K11" s="41"/>
      <c r="L11" s="66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4"/>
      <c r="C12" s="41"/>
      <c r="D12" s="168" t="s">
        <v>20</v>
      </c>
      <c r="E12" s="41"/>
      <c r="F12" s="144" t="s">
        <v>21</v>
      </c>
      <c r="G12" s="41"/>
      <c r="H12" s="41"/>
      <c r="I12" s="172" t="s">
        <v>22</v>
      </c>
      <c r="J12" s="173" t="str">
        <f>'Rekapitulace stavby'!AN8</f>
        <v>30. 7. 2018</v>
      </c>
      <c r="K12" s="41"/>
      <c r="L12" s="66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4"/>
      <c r="C13" s="41"/>
      <c r="D13" s="41"/>
      <c r="E13" s="41"/>
      <c r="F13" s="41"/>
      <c r="G13" s="41"/>
      <c r="H13" s="41"/>
      <c r="I13" s="170"/>
      <c r="J13" s="41"/>
      <c r="K13" s="41"/>
      <c r="L13" s="66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4"/>
      <c r="C14" s="41"/>
      <c r="D14" s="168" t="s">
        <v>24</v>
      </c>
      <c r="E14" s="41"/>
      <c r="F14" s="41"/>
      <c r="G14" s="41"/>
      <c r="H14" s="41"/>
      <c r="I14" s="172" t="s">
        <v>25</v>
      </c>
      <c r="J14" s="144" t="s">
        <v>1</v>
      </c>
      <c r="K14" s="41"/>
      <c r="L14" s="66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4"/>
      <c r="C15" s="41"/>
      <c r="D15" s="41"/>
      <c r="E15" s="144" t="s">
        <v>26</v>
      </c>
      <c r="F15" s="41"/>
      <c r="G15" s="41"/>
      <c r="H15" s="41"/>
      <c r="I15" s="172" t="s">
        <v>27</v>
      </c>
      <c r="J15" s="144" t="s">
        <v>1</v>
      </c>
      <c r="K15" s="41"/>
      <c r="L15" s="66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4"/>
      <c r="C16" s="41"/>
      <c r="D16" s="41"/>
      <c r="E16" s="41"/>
      <c r="F16" s="41"/>
      <c r="G16" s="41"/>
      <c r="H16" s="41"/>
      <c r="I16" s="170"/>
      <c r="J16" s="41"/>
      <c r="K16" s="41"/>
      <c r="L16" s="66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4"/>
      <c r="C17" s="41"/>
      <c r="D17" s="168" t="s">
        <v>28</v>
      </c>
      <c r="E17" s="41"/>
      <c r="F17" s="41"/>
      <c r="G17" s="41"/>
      <c r="H17" s="41"/>
      <c r="I17" s="172" t="s">
        <v>25</v>
      </c>
      <c r="J17" s="34" t="str">
        <f>'Rekapitulace stavby'!AN13</f>
        <v>Vyplň údaj</v>
      </c>
      <c r="K17" s="41"/>
      <c r="L17" s="66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4"/>
      <c r="C18" s="41"/>
      <c r="D18" s="41"/>
      <c r="E18" s="34" t="str">
        <f>'Rekapitulace stavby'!E14</f>
        <v>Vyplň údaj</v>
      </c>
      <c r="F18" s="144"/>
      <c r="G18" s="144"/>
      <c r="H18" s="144"/>
      <c r="I18" s="172" t="s">
        <v>27</v>
      </c>
      <c r="J18" s="34" t="str">
        <f>'Rekapitulace stavby'!AN14</f>
        <v>Vyplň údaj</v>
      </c>
      <c r="K18" s="41"/>
      <c r="L18" s="66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4"/>
      <c r="C19" s="41"/>
      <c r="D19" s="41"/>
      <c r="E19" s="41"/>
      <c r="F19" s="41"/>
      <c r="G19" s="41"/>
      <c r="H19" s="41"/>
      <c r="I19" s="170"/>
      <c r="J19" s="41"/>
      <c r="K19" s="41"/>
      <c r="L19" s="66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4"/>
      <c r="C20" s="41"/>
      <c r="D20" s="168" t="s">
        <v>30</v>
      </c>
      <c r="E20" s="41"/>
      <c r="F20" s="41"/>
      <c r="G20" s="41"/>
      <c r="H20" s="41"/>
      <c r="I20" s="172" t="s">
        <v>25</v>
      </c>
      <c r="J20" s="144" t="s">
        <v>1</v>
      </c>
      <c r="K20" s="41"/>
      <c r="L20" s="66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4"/>
      <c r="C21" s="41"/>
      <c r="D21" s="41"/>
      <c r="E21" s="144" t="s">
        <v>111</v>
      </c>
      <c r="F21" s="41"/>
      <c r="G21" s="41"/>
      <c r="H21" s="41"/>
      <c r="I21" s="172" t="s">
        <v>27</v>
      </c>
      <c r="J21" s="144" t="s">
        <v>1</v>
      </c>
      <c r="K21" s="41"/>
      <c r="L21" s="66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4"/>
      <c r="C22" s="41"/>
      <c r="D22" s="41"/>
      <c r="E22" s="41"/>
      <c r="F22" s="41"/>
      <c r="G22" s="41"/>
      <c r="H22" s="41"/>
      <c r="I22" s="170"/>
      <c r="J22" s="41"/>
      <c r="K22" s="41"/>
      <c r="L22" s="66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4"/>
      <c r="C23" s="41"/>
      <c r="D23" s="168" t="s">
        <v>33</v>
      </c>
      <c r="E23" s="41"/>
      <c r="F23" s="41"/>
      <c r="G23" s="41"/>
      <c r="H23" s="41"/>
      <c r="I23" s="172" t="s">
        <v>25</v>
      </c>
      <c r="J23" s="144" t="s">
        <v>1</v>
      </c>
      <c r="K23" s="41"/>
      <c r="L23" s="66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4"/>
      <c r="C24" s="41"/>
      <c r="D24" s="41"/>
      <c r="E24" s="144" t="s">
        <v>34</v>
      </c>
      <c r="F24" s="41"/>
      <c r="G24" s="41"/>
      <c r="H24" s="41"/>
      <c r="I24" s="172" t="s">
        <v>27</v>
      </c>
      <c r="J24" s="144" t="s">
        <v>1</v>
      </c>
      <c r="K24" s="41"/>
      <c r="L24" s="66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4"/>
      <c r="C25" s="41"/>
      <c r="D25" s="41"/>
      <c r="E25" s="41"/>
      <c r="F25" s="41"/>
      <c r="G25" s="41"/>
      <c r="H25" s="41"/>
      <c r="I25" s="170"/>
      <c r="J25" s="41"/>
      <c r="K25" s="41"/>
      <c r="L25" s="66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4"/>
      <c r="C26" s="41"/>
      <c r="D26" s="168" t="s">
        <v>35</v>
      </c>
      <c r="E26" s="41"/>
      <c r="F26" s="41"/>
      <c r="G26" s="41"/>
      <c r="H26" s="41"/>
      <c r="I26" s="170"/>
      <c r="J26" s="41"/>
      <c r="K26" s="41"/>
      <c r="L26" s="66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74"/>
      <c r="B27" s="175"/>
      <c r="C27" s="174"/>
      <c r="D27" s="174"/>
      <c r="E27" s="176" t="s">
        <v>1</v>
      </c>
      <c r="F27" s="176"/>
      <c r="G27" s="176"/>
      <c r="H27" s="176"/>
      <c r="I27" s="177"/>
      <c r="J27" s="174"/>
      <c r="K27" s="174"/>
      <c r="L27" s="178"/>
      <c r="S27" s="174"/>
      <c r="T27" s="174"/>
      <c r="U27" s="174"/>
      <c r="V27" s="174"/>
      <c r="W27" s="174"/>
      <c r="X27" s="174"/>
      <c r="Y27" s="174"/>
      <c r="Z27" s="174"/>
      <c r="AA27" s="174"/>
      <c r="AB27" s="174"/>
      <c r="AC27" s="174"/>
      <c r="AD27" s="174"/>
      <c r="AE27" s="174"/>
    </row>
    <row r="28" s="2" customFormat="1" ht="6.96" customHeight="1">
      <c r="A28" s="41"/>
      <c r="B28" s="44"/>
      <c r="C28" s="41"/>
      <c r="D28" s="41"/>
      <c r="E28" s="41"/>
      <c r="F28" s="41"/>
      <c r="G28" s="41"/>
      <c r="H28" s="41"/>
      <c r="I28" s="170"/>
      <c r="J28" s="41"/>
      <c r="K28" s="41"/>
      <c r="L28" s="66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4"/>
      <c r="C29" s="41"/>
      <c r="D29" s="179"/>
      <c r="E29" s="179"/>
      <c r="F29" s="179"/>
      <c r="G29" s="179"/>
      <c r="H29" s="179"/>
      <c r="I29" s="180"/>
      <c r="J29" s="179"/>
      <c r="K29" s="179"/>
      <c r="L29" s="66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4.4" customHeight="1">
      <c r="A30" s="41"/>
      <c r="B30" s="44"/>
      <c r="C30" s="41"/>
      <c r="D30" s="144" t="s">
        <v>112</v>
      </c>
      <c r="E30" s="41"/>
      <c r="F30" s="41"/>
      <c r="G30" s="41"/>
      <c r="H30" s="41"/>
      <c r="I30" s="170"/>
      <c r="J30" s="181">
        <f>J96</f>
        <v>0</v>
      </c>
      <c r="K30" s="41"/>
      <c r="L30" s="66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14.4" customHeight="1">
      <c r="A31" s="41"/>
      <c r="B31" s="44"/>
      <c r="C31" s="41"/>
      <c r="D31" s="182" t="s">
        <v>102</v>
      </c>
      <c r="E31" s="41"/>
      <c r="F31" s="41"/>
      <c r="G31" s="41"/>
      <c r="H31" s="41"/>
      <c r="I31" s="170"/>
      <c r="J31" s="181">
        <f>J117</f>
        <v>0</v>
      </c>
      <c r="K31" s="41"/>
      <c r="L31" s="66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4"/>
      <c r="C32" s="41"/>
      <c r="D32" s="183" t="s">
        <v>38</v>
      </c>
      <c r="E32" s="41"/>
      <c r="F32" s="41"/>
      <c r="G32" s="41"/>
      <c r="H32" s="41"/>
      <c r="I32" s="170"/>
      <c r="J32" s="184">
        <f>ROUND(J30 + J31, 2)</f>
        <v>0</v>
      </c>
      <c r="K32" s="41"/>
      <c r="L32" s="66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4"/>
      <c r="C33" s="41"/>
      <c r="D33" s="179"/>
      <c r="E33" s="179"/>
      <c r="F33" s="179"/>
      <c r="G33" s="179"/>
      <c r="H33" s="179"/>
      <c r="I33" s="180"/>
      <c r="J33" s="179"/>
      <c r="K33" s="179"/>
      <c r="L33" s="66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4"/>
      <c r="C34" s="41"/>
      <c r="D34" s="41"/>
      <c r="E34" s="41"/>
      <c r="F34" s="185" t="s">
        <v>40</v>
      </c>
      <c r="G34" s="41"/>
      <c r="H34" s="41"/>
      <c r="I34" s="186" t="s">
        <v>39</v>
      </c>
      <c r="J34" s="185" t="s">
        <v>41</v>
      </c>
      <c r="K34" s="41"/>
      <c r="L34" s="66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4"/>
      <c r="C35" s="41"/>
      <c r="D35" s="187" t="s">
        <v>42</v>
      </c>
      <c r="E35" s="168" t="s">
        <v>43</v>
      </c>
      <c r="F35" s="188">
        <f>ROUND((SUM(BE117:BE124) + SUM(BE144:BE413)),  2)</f>
        <v>0</v>
      </c>
      <c r="G35" s="41"/>
      <c r="H35" s="41"/>
      <c r="I35" s="189">
        <v>0.20999999999999999</v>
      </c>
      <c r="J35" s="188">
        <f>ROUND(((SUM(BE117:BE124) + SUM(BE144:BE413))*I35),  2)</f>
        <v>0</v>
      </c>
      <c r="K35" s="41"/>
      <c r="L35" s="66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4"/>
      <c r="C36" s="41"/>
      <c r="D36" s="41"/>
      <c r="E36" s="168" t="s">
        <v>44</v>
      </c>
      <c r="F36" s="188">
        <f>ROUND((SUM(BF117:BF124) + SUM(BF144:BF413)),  2)</f>
        <v>0</v>
      </c>
      <c r="G36" s="41"/>
      <c r="H36" s="41"/>
      <c r="I36" s="189">
        <v>0.14999999999999999</v>
      </c>
      <c r="J36" s="188">
        <f>ROUND(((SUM(BF117:BF124) + SUM(BF144:BF413))*I36),  2)</f>
        <v>0</v>
      </c>
      <c r="K36" s="41"/>
      <c r="L36" s="66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4"/>
      <c r="C37" s="41"/>
      <c r="D37" s="41"/>
      <c r="E37" s="168" t="s">
        <v>45</v>
      </c>
      <c r="F37" s="188">
        <f>ROUND((SUM(BG117:BG124) + SUM(BG144:BG413)),  2)</f>
        <v>0</v>
      </c>
      <c r="G37" s="41"/>
      <c r="H37" s="41"/>
      <c r="I37" s="189">
        <v>0.20999999999999999</v>
      </c>
      <c r="J37" s="188">
        <f>0</f>
        <v>0</v>
      </c>
      <c r="K37" s="41"/>
      <c r="L37" s="66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4"/>
      <c r="C38" s="41"/>
      <c r="D38" s="41"/>
      <c r="E38" s="168" t="s">
        <v>46</v>
      </c>
      <c r="F38" s="188">
        <f>ROUND((SUM(BH117:BH124) + SUM(BH144:BH413)),  2)</f>
        <v>0</v>
      </c>
      <c r="G38" s="41"/>
      <c r="H38" s="41"/>
      <c r="I38" s="189">
        <v>0.14999999999999999</v>
      </c>
      <c r="J38" s="188">
        <f>0</f>
        <v>0</v>
      </c>
      <c r="K38" s="41"/>
      <c r="L38" s="66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4"/>
      <c r="C39" s="41"/>
      <c r="D39" s="41"/>
      <c r="E39" s="168" t="s">
        <v>47</v>
      </c>
      <c r="F39" s="188">
        <f>ROUND((SUM(BI117:BI124) + SUM(BI144:BI413)),  2)</f>
        <v>0</v>
      </c>
      <c r="G39" s="41"/>
      <c r="H39" s="41"/>
      <c r="I39" s="189">
        <v>0</v>
      </c>
      <c r="J39" s="188">
        <f>0</f>
        <v>0</v>
      </c>
      <c r="K39" s="41"/>
      <c r="L39" s="66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4"/>
      <c r="C40" s="41"/>
      <c r="D40" s="41"/>
      <c r="E40" s="41"/>
      <c r="F40" s="41"/>
      <c r="G40" s="41"/>
      <c r="H40" s="41"/>
      <c r="I40" s="170"/>
      <c r="J40" s="41"/>
      <c r="K40" s="41"/>
      <c r="L40" s="66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4"/>
      <c r="C41" s="190"/>
      <c r="D41" s="191" t="s">
        <v>48</v>
      </c>
      <c r="E41" s="192"/>
      <c r="F41" s="192"/>
      <c r="G41" s="193" t="s">
        <v>49</v>
      </c>
      <c r="H41" s="194" t="s">
        <v>50</v>
      </c>
      <c r="I41" s="195"/>
      <c r="J41" s="196">
        <f>SUM(J32:J39)</f>
        <v>0</v>
      </c>
      <c r="K41" s="197"/>
      <c r="L41" s="66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44"/>
      <c r="C42" s="41"/>
      <c r="D42" s="41"/>
      <c r="E42" s="41"/>
      <c r="F42" s="41"/>
      <c r="G42" s="41"/>
      <c r="H42" s="41"/>
      <c r="I42" s="170"/>
      <c r="J42" s="41"/>
      <c r="K42" s="41"/>
      <c r="L42" s="66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1" customFormat="1" ht="14.4" customHeight="1">
      <c r="B43" s="21"/>
      <c r="I43" s="162"/>
      <c r="L43" s="21"/>
    </row>
    <row r="44" s="1" customFormat="1" ht="14.4" customHeight="1">
      <c r="B44" s="21"/>
      <c r="I44" s="162"/>
      <c r="L44" s="21"/>
    </row>
    <row r="45" s="1" customFormat="1" ht="14.4" customHeight="1">
      <c r="B45" s="21"/>
      <c r="I45" s="162"/>
      <c r="L45" s="21"/>
    </row>
    <row r="46" s="1" customFormat="1" ht="14.4" customHeight="1">
      <c r="B46" s="21"/>
      <c r="I46" s="162"/>
      <c r="L46" s="21"/>
    </row>
    <row r="47" s="1" customFormat="1" ht="14.4" customHeight="1">
      <c r="B47" s="21"/>
      <c r="I47" s="162"/>
      <c r="L47" s="21"/>
    </row>
    <row r="48" s="1" customFormat="1" ht="14.4" customHeight="1">
      <c r="B48" s="21"/>
      <c r="I48" s="162"/>
      <c r="L48" s="21"/>
    </row>
    <row r="49" s="1" customFormat="1" ht="14.4" customHeight="1">
      <c r="B49" s="21"/>
      <c r="I49" s="162"/>
      <c r="L49" s="21"/>
    </row>
    <row r="50" s="2" customFormat="1" ht="14.4" customHeight="1">
      <c r="B50" s="66"/>
      <c r="D50" s="198" t="s">
        <v>51</v>
      </c>
      <c r="E50" s="199"/>
      <c r="F50" s="199"/>
      <c r="G50" s="198" t="s">
        <v>52</v>
      </c>
      <c r="H50" s="199"/>
      <c r="I50" s="200"/>
      <c r="J50" s="199"/>
      <c r="K50" s="199"/>
      <c r="L50" s="66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1"/>
      <c r="B61" s="44"/>
      <c r="C61" s="41"/>
      <c r="D61" s="201" t="s">
        <v>53</v>
      </c>
      <c r="E61" s="202"/>
      <c r="F61" s="203" t="s">
        <v>54</v>
      </c>
      <c r="G61" s="201" t="s">
        <v>53</v>
      </c>
      <c r="H61" s="202"/>
      <c r="I61" s="204"/>
      <c r="J61" s="205" t="s">
        <v>54</v>
      </c>
      <c r="K61" s="202"/>
      <c r="L61" s="66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1"/>
      <c r="B65" s="44"/>
      <c r="C65" s="41"/>
      <c r="D65" s="198" t="s">
        <v>55</v>
      </c>
      <c r="E65" s="206"/>
      <c r="F65" s="206"/>
      <c r="G65" s="198" t="s">
        <v>56</v>
      </c>
      <c r="H65" s="206"/>
      <c r="I65" s="207"/>
      <c r="J65" s="206"/>
      <c r="K65" s="206"/>
      <c r="L65" s="66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1"/>
      <c r="B76" s="44"/>
      <c r="C76" s="41"/>
      <c r="D76" s="201" t="s">
        <v>53</v>
      </c>
      <c r="E76" s="202"/>
      <c r="F76" s="203" t="s">
        <v>54</v>
      </c>
      <c r="G76" s="201" t="s">
        <v>53</v>
      </c>
      <c r="H76" s="202"/>
      <c r="I76" s="204"/>
      <c r="J76" s="205" t="s">
        <v>54</v>
      </c>
      <c r="K76" s="202"/>
      <c r="L76" s="66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208"/>
      <c r="C77" s="209"/>
      <c r="D77" s="209"/>
      <c r="E77" s="209"/>
      <c r="F77" s="209"/>
      <c r="G77" s="209"/>
      <c r="H77" s="209"/>
      <c r="I77" s="210"/>
      <c r="J77" s="209"/>
      <c r="K77" s="209"/>
      <c r="L77" s="66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211"/>
      <c r="C81" s="212"/>
      <c r="D81" s="212"/>
      <c r="E81" s="212"/>
      <c r="F81" s="212"/>
      <c r="G81" s="212"/>
      <c r="H81" s="212"/>
      <c r="I81" s="213"/>
      <c r="J81" s="212"/>
      <c r="K81" s="212"/>
      <c r="L81" s="66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4" t="s">
        <v>113</v>
      </c>
      <c r="D82" s="43"/>
      <c r="E82" s="43"/>
      <c r="F82" s="43"/>
      <c r="G82" s="43"/>
      <c r="H82" s="43"/>
      <c r="I82" s="170"/>
      <c r="J82" s="43"/>
      <c r="K82" s="43"/>
      <c r="L82" s="66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170"/>
      <c r="J83" s="43"/>
      <c r="K83" s="43"/>
      <c r="L83" s="66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3" t="s">
        <v>16</v>
      </c>
      <c r="D84" s="43"/>
      <c r="E84" s="43"/>
      <c r="F84" s="43"/>
      <c r="G84" s="43"/>
      <c r="H84" s="43"/>
      <c r="I84" s="170"/>
      <c r="J84" s="43"/>
      <c r="K84" s="43"/>
      <c r="L84" s="66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214" t="str">
        <f>E7</f>
        <v>ZŠ Karlova Varnsdorf</v>
      </c>
      <c r="F85" s="33"/>
      <c r="G85" s="33"/>
      <c r="H85" s="33"/>
      <c r="I85" s="170"/>
      <c r="J85" s="43"/>
      <c r="K85" s="43"/>
      <c r="L85" s="66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3" t="s">
        <v>109</v>
      </c>
      <c r="D86" s="43"/>
      <c r="E86" s="43"/>
      <c r="F86" s="43"/>
      <c r="G86" s="43"/>
      <c r="H86" s="43"/>
      <c r="I86" s="170"/>
      <c r="J86" s="43"/>
      <c r="K86" s="43"/>
      <c r="L86" s="66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9" t="str">
        <f>E9</f>
        <v>SO 701 - Rekonstrukce střechy</v>
      </c>
      <c r="F87" s="43"/>
      <c r="G87" s="43"/>
      <c r="H87" s="43"/>
      <c r="I87" s="170"/>
      <c r="J87" s="43"/>
      <c r="K87" s="43"/>
      <c r="L87" s="66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170"/>
      <c r="J88" s="43"/>
      <c r="K88" s="43"/>
      <c r="L88" s="66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3" t="s">
        <v>20</v>
      </c>
      <c r="D89" s="43"/>
      <c r="E89" s="43"/>
      <c r="F89" s="28" t="str">
        <f>F12</f>
        <v>Varnsdorf</v>
      </c>
      <c r="G89" s="43"/>
      <c r="H89" s="43"/>
      <c r="I89" s="172" t="s">
        <v>22</v>
      </c>
      <c r="J89" s="82" t="str">
        <f>IF(J12="","",J12)</f>
        <v>30. 7. 2018</v>
      </c>
      <c r="K89" s="43"/>
      <c r="L89" s="66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170"/>
      <c r="J90" s="43"/>
      <c r="K90" s="43"/>
      <c r="L90" s="66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3" t="s">
        <v>24</v>
      </c>
      <c r="D91" s="43"/>
      <c r="E91" s="43"/>
      <c r="F91" s="28" t="str">
        <f>E15</f>
        <v>Město Varnsdorf</v>
      </c>
      <c r="G91" s="43"/>
      <c r="H91" s="43"/>
      <c r="I91" s="172" t="s">
        <v>30</v>
      </c>
      <c r="J91" s="37" t="str">
        <f>E21</f>
        <v>FORWOOD s.r.o.</v>
      </c>
      <c r="K91" s="43"/>
      <c r="L91" s="66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27.9" customHeight="1">
      <c r="A92" s="41"/>
      <c r="B92" s="42"/>
      <c r="C92" s="33" t="s">
        <v>28</v>
      </c>
      <c r="D92" s="43"/>
      <c r="E92" s="43"/>
      <c r="F92" s="28" t="str">
        <f>IF(E18="","",E18)</f>
        <v>Vyplň údaj</v>
      </c>
      <c r="G92" s="43"/>
      <c r="H92" s="43"/>
      <c r="I92" s="172" t="s">
        <v>33</v>
      </c>
      <c r="J92" s="37" t="str">
        <f>E24</f>
        <v>Bc. Zuzana Kosáková</v>
      </c>
      <c r="K92" s="43"/>
      <c r="L92" s="66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170"/>
      <c r="J93" s="43"/>
      <c r="K93" s="43"/>
      <c r="L93" s="66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29.28" customHeight="1">
      <c r="A94" s="41"/>
      <c r="B94" s="42"/>
      <c r="C94" s="215" t="s">
        <v>114</v>
      </c>
      <c r="D94" s="160"/>
      <c r="E94" s="160"/>
      <c r="F94" s="160"/>
      <c r="G94" s="160"/>
      <c r="H94" s="160"/>
      <c r="I94" s="216"/>
      <c r="J94" s="217" t="s">
        <v>115</v>
      </c>
      <c r="K94" s="160"/>
      <c r="L94" s="66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170"/>
      <c r="J95" s="43"/>
      <c r="K95" s="43"/>
      <c r="L95" s="66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22.8" customHeight="1">
      <c r="A96" s="41"/>
      <c r="B96" s="42"/>
      <c r="C96" s="218" t="s">
        <v>116</v>
      </c>
      <c r="D96" s="43"/>
      <c r="E96" s="43"/>
      <c r="F96" s="43"/>
      <c r="G96" s="43"/>
      <c r="H96" s="43"/>
      <c r="I96" s="170"/>
      <c r="J96" s="113">
        <f>J144</f>
        <v>0</v>
      </c>
      <c r="K96" s="43"/>
      <c r="L96" s="66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U96" s="18" t="s">
        <v>117</v>
      </c>
    </row>
    <row r="97" s="9" customFormat="1" ht="24.96" customHeight="1">
      <c r="A97" s="9"/>
      <c r="B97" s="219"/>
      <c r="C97" s="220"/>
      <c r="D97" s="221" t="s">
        <v>118</v>
      </c>
      <c r="E97" s="222"/>
      <c r="F97" s="222"/>
      <c r="G97" s="222"/>
      <c r="H97" s="222"/>
      <c r="I97" s="223"/>
      <c r="J97" s="224">
        <f>J145</f>
        <v>0</v>
      </c>
      <c r="K97" s="220"/>
      <c r="L97" s="22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26"/>
      <c r="C98" s="136"/>
      <c r="D98" s="227" t="s">
        <v>119</v>
      </c>
      <c r="E98" s="228"/>
      <c r="F98" s="228"/>
      <c r="G98" s="228"/>
      <c r="H98" s="228"/>
      <c r="I98" s="229"/>
      <c r="J98" s="230">
        <f>J146</f>
        <v>0</v>
      </c>
      <c r="K98" s="136"/>
      <c r="L98" s="23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26"/>
      <c r="C99" s="136"/>
      <c r="D99" s="227" t="s">
        <v>120</v>
      </c>
      <c r="E99" s="228"/>
      <c r="F99" s="228"/>
      <c r="G99" s="228"/>
      <c r="H99" s="228"/>
      <c r="I99" s="229"/>
      <c r="J99" s="230">
        <f>J157</f>
        <v>0</v>
      </c>
      <c r="K99" s="136"/>
      <c r="L99" s="23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26"/>
      <c r="C100" s="136"/>
      <c r="D100" s="227" t="s">
        <v>121</v>
      </c>
      <c r="E100" s="228"/>
      <c r="F100" s="228"/>
      <c r="G100" s="228"/>
      <c r="H100" s="228"/>
      <c r="I100" s="229"/>
      <c r="J100" s="230">
        <f>J163</f>
        <v>0</v>
      </c>
      <c r="K100" s="136"/>
      <c r="L100" s="23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26"/>
      <c r="C101" s="136"/>
      <c r="D101" s="227" t="s">
        <v>122</v>
      </c>
      <c r="E101" s="228"/>
      <c r="F101" s="228"/>
      <c r="G101" s="228"/>
      <c r="H101" s="228"/>
      <c r="I101" s="229"/>
      <c r="J101" s="230">
        <f>J168</f>
        <v>0</v>
      </c>
      <c r="K101" s="136"/>
      <c r="L101" s="23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26"/>
      <c r="C102" s="136"/>
      <c r="D102" s="227" t="s">
        <v>123</v>
      </c>
      <c r="E102" s="228"/>
      <c r="F102" s="228"/>
      <c r="G102" s="228"/>
      <c r="H102" s="228"/>
      <c r="I102" s="229"/>
      <c r="J102" s="230">
        <f>J176</f>
        <v>0</v>
      </c>
      <c r="K102" s="136"/>
      <c r="L102" s="23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219"/>
      <c r="C103" s="220"/>
      <c r="D103" s="221" t="s">
        <v>124</v>
      </c>
      <c r="E103" s="222"/>
      <c r="F103" s="222"/>
      <c r="G103" s="222"/>
      <c r="H103" s="222"/>
      <c r="I103" s="223"/>
      <c r="J103" s="224">
        <f>J178</f>
        <v>0</v>
      </c>
      <c r="K103" s="220"/>
      <c r="L103" s="22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26"/>
      <c r="C104" s="136"/>
      <c r="D104" s="227" t="s">
        <v>125</v>
      </c>
      <c r="E104" s="228"/>
      <c r="F104" s="228"/>
      <c r="G104" s="228"/>
      <c r="H104" s="228"/>
      <c r="I104" s="229"/>
      <c r="J104" s="230">
        <f>J179</f>
        <v>0</v>
      </c>
      <c r="K104" s="136"/>
      <c r="L104" s="23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26"/>
      <c r="C105" s="136"/>
      <c r="D105" s="227" t="s">
        <v>126</v>
      </c>
      <c r="E105" s="228"/>
      <c r="F105" s="228"/>
      <c r="G105" s="228"/>
      <c r="H105" s="228"/>
      <c r="I105" s="229"/>
      <c r="J105" s="230">
        <f>J199</f>
        <v>0</v>
      </c>
      <c r="K105" s="136"/>
      <c r="L105" s="23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26"/>
      <c r="C106" s="136"/>
      <c r="D106" s="227" t="s">
        <v>127</v>
      </c>
      <c r="E106" s="228"/>
      <c r="F106" s="228"/>
      <c r="G106" s="228"/>
      <c r="H106" s="228"/>
      <c r="I106" s="229"/>
      <c r="J106" s="230">
        <f>J203</f>
        <v>0</v>
      </c>
      <c r="K106" s="136"/>
      <c r="L106" s="23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26"/>
      <c r="C107" s="136"/>
      <c r="D107" s="227" t="s">
        <v>128</v>
      </c>
      <c r="E107" s="228"/>
      <c r="F107" s="228"/>
      <c r="G107" s="228"/>
      <c r="H107" s="228"/>
      <c r="I107" s="229"/>
      <c r="J107" s="230">
        <f>J205</f>
        <v>0</v>
      </c>
      <c r="K107" s="136"/>
      <c r="L107" s="23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26"/>
      <c r="C108" s="136"/>
      <c r="D108" s="227" t="s">
        <v>129</v>
      </c>
      <c r="E108" s="228"/>
      <c r="F108" s="228"/>
      <c r="G108" s="228"/>
      <c r="H108" s="228"/>
      <c r="I108" s="229"/>
      <c r="J108" s="230">
        <f>J342</f>
        <v>0</v>
      </c>
      <c r="K108" s="136"/>
      <c r="L108" s="23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26"/>
      <c r="C109" s="136"/>
      <c r="D109" s="227" t="s">
        <v>130</v>
      </c>
      <c r="E109" s="228"/>
      <c r="F109" s="228"/>
      <c r="G109" s="228"/>
      <c r="H109" s="228"/>
      <c r="I109" s="229"/>
      <c r="J109" s="230">
        <f>J361</f>
        <v>0</v>
      </c>
      <c r="K109" s="136"/>
      <c r="L109" s="23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26"/>
      <c r="C110" s="136"/>
      <c r="D110" s="227" t="s">
        <v>131</v>
      </c>
      <c r="E110" s="228"/>
      <c r="F110" s="228"/>
      <c r="G110" s="228"/>
      <c r="H110" s="228"/>
      <c r="I110" s="229"/>
      <c r="J110" s="230">
        <f>J382</f>
        <v>0</v>
      </c>
      <c r="K110" s="136"/>
      <c r="L110" s="23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26"/>
      <c r="C111" s="136"/>
      <c r="D111" s="227" t="s">
        <v>132</v>
      </c>
      <c r="E111" s="228"/>
      <c r="F111" s="228"/>
      <c r="G111" s="228"/>
      <c r="H111" s="228"/>
      <c r="I111" s="229"/>
      <c r="J111" s="230">
        <f>J391</f>
        <v>0</v>
      </c>
      <c r="K111" s="136"/>
      <c r="L111" s="23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26"/>
      <c r="C112" s="136"/>
      <c r="D112" s="227" t="s">
        <v>133</v>
      </c>
      <c r="E112" s="228"/>
      <c r="F112" s="228"/>
      <c r="G112" s="228"/>
      <c r="H112" s="228"/>
      <c r="I112" s="229"/>
      <c r="J112" s="230">
        <f>J397</f>
        <v>0</v>
      </c>
      <c r="K112" s="136"/>
      <c r="L112" s="23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26"/>
      <c r="C113" s="136"/>
      <c r="D113" s="227" t="s">
        <v>134</v>
      </c>
      <c r="E113" s="228"/>
      <c r="F113" s="228"/>
      <c r="G113" s="228"/>
      <c r="H113" s="228"/>
      <c r="I113" s="229"/>
      <c r="J113" s="230">
        <f>J405</f>
        <v>0</v>
      </c>
      <c r="K113" s="136"/>
      <c r="L113" s="23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219"/>
      <c r="C114" s="220"/>
      <c r="D114" s="221" t="s">
        <v>135</v>
      </c>
      <c r="E114" s="222"/>
      <c r="F114" s="222"/>
      <c r="G114" s="222"/>
      <c r="H114" s="222"/>
      <c r="I114" s="223"/>
      <c r="J114" s="224">
        <f>J412</f>
        <v>0</v>
      </c>
      <c r="K114" s="220"/>
      <c r="L114" s="225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2" customFormat="1" ht="21.84" customHeight="1">
      <c r="A115" s="41"/>
      <c r="B115" s="42"/>
      <c r="C115" s="43"/>
      <c r="D115" s="43"/>
      <c r="E115" s="43"/>
      <c r="F115" s="43"/>
      <c r="G115" s="43"/>
      <c r="H115" s="43"/>
      <c r="I115" s="170"/>
      <c r="J115" s="43"/>
      <c r="K115" s="43"/>
      <c r="L115" s="66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</row>
    <row r="116" s="2" customFormat="1" ht="6.96" customHeight="1">
      <c r="A116" s="41"/>
      <c r="B116" s="42"/>
      <c r="C116" s="43"/>
      <c r="D116" s="43"/>
      <c r="E116" s="43"/>
      <c r="F116" s="43"/>
      <c r="G116" s="43"/>
      <c r="H116" s="43"/>
      <c r="I116" s="170"/>
      <c r="J116" s="43"/>
      <c r="K116" s="43"/>
      <c r="L116" s="66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</row>
    <row r="117" s="2" customFormat="1" ht="29.28" customHeight="1">
      <c r="A117" s="41"/>
      <c r="B117" s="42"/>
      <c r="C117" s="218" t="s">
        <v>136</v>
      </c>
      <c r="D117" s="43"/>
      <c r="E117" s="43"/>
      <c r="F117" s="43"/>
      <c r="G117" s="43"/>
      <c r="H117" s="43"/>
      <c r="I117" s="170"/>
      <c r="J117" s="232">
        <f>ROUND(J118 + J119 + J120 + J121 + J122 + J123,2)</f>
        <v>0</v>
      </c>
      <c r="K117" s="43"/>
      <c r="L117" s="66"/>
      <c r="N117" s="233" t="s">
        <v>42</v>
      </c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</row>
    <row r="118" s="2" customFormat="1" ht="18" customHeight="1">
      <c r="A118" s="41"/>
      <c r="B118" s="42"/>
      <c r="C118" s="43"/>
      <c r="D118" s="155" t="s">
        <v>137</v>
      </c>
      <c r="E118" s="150"/>
      <c r="F118" s="150"/>
      <c r="G118" s="43"/>
      <c r="H118" s="43"/>
      <c r="I118" s="170"/>
      <c r="J118" s="151">
        <v>0</v>
      </c>
      <c r="K118" s="43"/>
      <c r="L118" s="234"/>
      <c r="M118" s="235"/>
      <c r="N118" s="236" t="s">
        <v>43</v>
      </c>
      <c r="O118" s="235"/>
      <c r="P118" s="235"/>
      <c r="Q118" s="235"/>
      <c r="R118" s="235"/>
      <c r="S118" s="170"/>
      <c r="T118" s="170"/>
      <c r="U118" s="170"/>
      <c r="V118" s="170"/>
      <c r="W118" s="170"/>
      <c r="X118" s="170"/>
      <c r="Y118" s="170"/>
      <c r="Z118" s="170"/>
      <c r="AA118" s="170"/>
      <c r="AB118" s="170"/>
      <c r="AC118" s="170"/>
      <c r="AD118" s="170"/>
      <c r="AE118" s="170"/>
      <c r="AF118" s="235"/>
      <c r="AG118" s="235"/>
      <c r="AH118" s="235"/>
      <c r="AI118" s="235"/>
      <c r="AJ118" s="235"/>
      <c r="AK118" s="235"/>
      <c r="AL118" s="235"/>
      <c r="AM118" s="235"/>
      <c r="AN118" s="235"/>
      <c r="AO118" s="235"/>
      <c r="AP118" s="235"/>
      <c r="AQ118" s="235"/>
      <c r="AR118" s="235"/>
      <c r="AS118" s="235"/>
      <c r="AT118" s="235"/>
      <c r="AU118" s="235"/>
      <c r="AV118" s="235"/>
      <c r="AW118" s="235"/>
      <c r="AX118" s="235"/>
      <c r="AY118" s="237" t="s">
        <v>97</v>
      </c>
      <c r="AZ118" s="235"/>
      <c r="BA118" s="235"/>
      <c r="BB118" s="235"/>
      <c r="BC118" s="235"/>
      <c r="BD118" s="235"/>
      <c r="BE118" s="238">
        <f>IF(N118="základní",J118,0)</f>
        <v>0</v>
      </c>
      <c r="BF118" s="238">
        <f>IF(N118="snížená",J118,0)</f>
        <v>0</v>
      </c>
      <c r="BG118" s="238">
        <f>IF(N118="zákl. přenesená",J118,0)</f>
        <v>0</v>
      </c>
      <c r="BH118" s="238">
        <f>IF(N118="sníž. přenesená",J118,0)</f>
        <v>0</v>
      </c>
      <c r="BI118" s="238">
        <f>IF(N118="nulová",J118,0)</f>
        <v>0</v>
      </c>
      <c r="BJ118" s="237" t="s">
        <v>85</v>
      </c>
      <c r="BK118" s="235"/>
      <c r="BL118" s="235"/>
      <c r="BM118" s="235"/>
    </row>
    <row r="119" s="2" customFormat="1" ht="18" customHeight="1">
      <c r="A119" s="41"/>
      <c r="B119" s="42"/>
      <c r="C119" s="43"/>
      <c r="D119" s="155" t="s">
        <v>138</v>
      </c>
      <c r="E119" s="150"/>
      <c r="F119" s="150"/>
      <c r="G119" s="43"/>
      <c r="H119" s="43"/>
      <c r="I119" s="170"/>
      <c r="J119" s="151">
        <v>0</v>
      </c>
      <c r="K119" s="43"/>
      <c r="L119" s="234"/>
      <c r="M119" s="235"/>
      <c r="N119" s="236" t="s">
        <v>43</v>
      </c>
      <c r="O119" s="235"/>
      <c r="P119" s="235"/>
      <c r="Q119" s="235"/>
      <c r="R119" s="235"/>
      <c r="S119" s="170"/>
      <c r="T119" s="170"/>
      <c r="U119" s="170"/>
      <c r="V119" s="170"/>
      <c r="W119" s="170"/>
      <c r="X119" s="170"/>
      <c r="Y119" s="170"/>
      <c r="Z119" s="170"/>
      <c r="AA119" s="170"/>
      <c r="AB119" s="170"/>
      <c r="AC119" s="170"/>
      <c r="AD119" s="170"/>
      <c r="AE119" s="170"/>
      <c r="AF119" s="235"/>
      <c r="AG119" s="235"/>
      <c r="AH119" s="235"/>
      <c r="AI119" s="235"/>
      <c r="AJ119" s="235"/>
      <c r="AK119" s="235"/>
      <c r="AL119" s="235"/>
      <c r="AM119" s="235"/>
      <c r="AN119" s="235"/>
      <c r="AO119" s="235"/>
      <c r="AP119" s="235"/>
      <c r="AQ119" s="235"/>
      <c r="AR119" s="235"/>
      <c r="AS119" s="235"/>
      <c r="AT119" s="235"/>
      <c r="AU119" s="235"/>
      <c r="AV119" s="235"/>
      <c r="AW119" s="235"/>
      <c r="AX119" s="235"/>
      <c r="AY119" s="237" t="s">
        <v>97</v>
      </c>
      <c r="AZ119" s="235"/>
      <c r="BA119" s="235"/>
      <c r="BB119" s="235"/>
      <c r="BC119" s="235"/>
      <c r="BD119" s="235"/>
      <c r="BE119" s="238">
        <f>IF(N119="základní",J119,0)</f>
        <v>0</v>
      </c>
      <c r="BF119" s="238">
        <f>IF(N119="snížená",J119,0)</f>
        <v>0</v>
      </c>
      <c r="BG119" s="238">
        <f>IF(N119="zákl. přenesená",J119,0)</f>
        <v>0</v>
      </c>
      <c r="BH119" s="238">
        <f>IF(N119="sníž. přenesená",J119,0)</f>
        <v>0</v>
      </c>
      <c r="BI119" s="238">
        <f>IF(N119="nulová",J119,0)</f>
        <v>0</v>
      </c>
      <c r="BJ119" s="237" t="s">
        <v>85</v>
      </c>
      <c r="BK119" s="235"/>
      <c r="BL119" s="235"/>
      <c r="BM119" s="235"/>
    </row>
    <row r="120" s="2" customFormat="1" ht="18" customHeight="1">
      <c r="A120" s="41"/>
      <c r="B120" s="42"/>
      <c r="C120" s="43"/>
      <c r="D120" s="155" t="s">
        <v>139</v>
      </c>
      <c r="E120" s="150"/>
      <c r="F120" s="150"/>
      <c r="G120" s="43"/>
      <c r="H120" s="43"/>
      <c r="I120" s="170"/>
      <c r="J120" s="151">
        <v>0</v>
      </c>
      <c r="K120" s="43"/>
      <c r="L120" s="234"/>
      <c r="M120" s="235"/>
      <c r="N120" s="236" t="s">
        <v>43</v>
      </c>
      <c r="O120" s="235"/>
      <c r="P120" s="235"/>
      <c r="Q120" s="235"/>
      <c r="R120" s="235"/>
      <c r="S120" s="170"/>
      <c r="T120" s="170"/>
      <c r="U120" s="170"/>
      <c r="V120" s="170"/>
      <c r="W120" s="170"/>
      <c r="X120" s="170"/>
      <c r="Y120" s="170"/>
      <c r="Z120" s="170"/>
      <c r="AA120" s="170"/>
      <c r="AB120" s="170"/>
      <c r="AC120" s="170"/>
      <c r="AD120" s="170"/>
      <c r="AE120" s="170"/>
      <c r="AF120" s="235"/>
      <c r="AG120" s="235"/>
      <c r="AH120" s="235"/>
      <c r="AI120" s="235"/>
      <c r="AJ120" s="235"/>
      <c r="AK120" s="235"/>
      <c r="AL120" s="235"/>
      <c r="AM120" s="235"/>
      <c r="AN120" s="235"/>
      <c r="AO120" s="235"/>
      <c r="AP120" s="235"/>
      <c r="AQ120" s="235"/>
      <c r="AR120" s="235"/>
      <c r="AS120" s="235"/>
      <c r="AT120" s="235"/>
      <c r="AU120" s="235"/>
      <c r="AV120" s="235"/>
      <c r="AW120" s="235"/>
      <c r="AX120" s="235"/>
      <c r="AY120" s="237" t="s">
        <v>97</v>
      </c>
      <c r="AZ120" s="235"/>
      <c r="BA120" s="235"/>
      <c r="BB120" s="235"/>
      <c r="BC120" s="235"/>
      <c r="BD120" s="235"/>
      <c r="BE120" s="238">
        <f>IF(N120="základní",J120,0)</f>
        <v>0</v>
      </c>
      <c r="BF120" s="238">
        <f>IF(N120="snížená",J120,0)</f>
        <v>0</v>
      </c>
      <c r="BG120" s="238">
        <f>IF(N120="zákl. přenesená",J120,0)</f>
        <v>0</v>
      </c>
      <c r="BH120" s="238">
        <f>IF(N120="sníž. přenesená",J120,0)</f>
        <v>0</v>
      </c>
      <c r="BI120" s="238">
        <f>IF(N120="nulová",J120,0)</f>
        <v>0</v>
      </c>
      <c r="BJ120" s="237" t="s">
        <v>85</v>
      </c>
      <c r="BK120" s="235"/>
      <c r="BL120" s="235"/>
      <c r="BM120" s="235"/>
    </row>
    <row r="121" s="2" customFormat="1" ht="18" customHeight="1">
      <c r="A121" s="41"/>
      <c r="B121" s="42"/>
      <c r="C121" s="43"/>
      <c r="D121" s="155" t="s">
        <v>140</v>
      </c>
      <c r="E121" s="150"/>
      <c r="F121" s="150"/>
      <c r="G121" s="43"/>
      <c r="H121" s="43"/>
      <c r="I121" s="170"/>
      <c r="J121" s="151">
        <v>0</v>
      </c>
      <c r="K121" s="43"/>
      <c r="L121" s="234"/>
      <c r="M121" s="235"/>
      <c r="N121" s="236" t="s">
        <v>43</v>
      </c>
      <c r="O121" s="235"/>
      <c r="P121" s="235"/>
      <c r="Q121" s="235"/>
      <c r="R121" s="235"/>
      <c r="S121" s="170"/>
      <c r="T121" s="170"/>
      <c r="U121" s="170"/>
      <c r="V121" s="170"/>
      <c r="W121" s="170"/>
      <c r="X121" s="170"/>
      <c r="Y121" s="170"/>
      <c r="Z121" s="170"/>
      <c r="AA121" s="170"/>
      <c r="AB121" s="170"/>
      <c r="AC121" s="170"/>
      <c r="AD121" s="170"/>
      <c r="AE121" s="170"/>
      <c r="AF121" s="235"/>
      <c r="AG121" s="235"/>
      <c r="AH121" s="235"/>
      <c r="AI121" s="235"/>
      <c r="AJ121" s="235"/>
      <c r="AK121" s="235"/>
      <c r="AL121" s="235"/>
      <c r="AM121" s="235"/>
      <c r="AN121" s="235"/>
      <c r="AO121" s="235"/>
      <c r="AP121" s="235"/>
      <c r="AQ121" s="235"/>
      <c r="AR121" s="235"/>
      <c r="AS121" s="235"/>
      <c r="AT121" s="235"/>
      <c r="AU121" s="235"/>
      <c r="AV121" s="235"/>
      <c r="AW121" s="235"/>
      <c r="AX121" s="235"/>
      <c r="AY121" s="237" t="s">
        <v>97</v>
      </c>
      <c r="AZ121" s="235"/>
      <c r="BA121" s="235"/>
      <c r="BB121" s="235"/>
      <c r="BC121" s="235"/>
      <c r="BD121" s="235"/>
      <c r="BE121" s="238">
        <f>IF(N121="základní",J121,0)</f>
        <v>0</v>
      </c>
      <c r="BF121" s="238">
        <f>IF(N121="snížená",J121,0)</f>
        <v>0</v>
      </c>
      <c r="BG121" s="238">
        <f>IF(N121="zákl. přenesená",J121,0)</f>
        <v>0</v>
      </c>
      <c r="BH121" s="238">
        <f>IF(N121="sníž. přenesená",J121,0)</f>
        <v>0</v>
      </c>
      <c r="BI121" s="238">
        <f>IF(N121="nulová",J121,0)</f>
        <v>0</v>
      </c>
      <c r="BJ121" s="237" t="s">
        <v>85</v>
      </c>
      <c r="BK121" s="235"/>
      <c r="BL121" s="235"/>
      <c r="BM121" s="235"/>
    </row>
    <row r="122" s="2" customFormat="1" ht="18" customHeight="1">
      <c r="A122" s="41"/>
      <c r="B122" s="42"/>
      <c r="C122" s="43"/>
      <c r="D122" s="155" t="s">
        <v>141</v>
      </c>
      <c r="E122" s="150"/>
      <c r="F122" s="150"/>
      <c r="G122" s="43"/>
      <c r="H122" s="43"/>
      <c r="I122" s="170"/>
      <c r="J122" s="151">
        <v>0</v>
      </c>
      <c r="K122" s="43"/>
      <c r="L122" s="234"/>
      <c r="M122" s="235"/>
      <c r="N122" s="236" t="s">
        <v>43</v>
      </c>
      <c r="O122" s="235"/>
      <c r="P122" s="235"/>
      <c r="Q122" s="235"/>
      <c r="R122" s="235"/>
      <c r="S122" s="170"/>
      <c r="T122" s="170"/>
      <c r="U122" s="170"/>
      <c r="V122" s="170"/>
      <c r="W122" s="170"/>
      <c r="X122" s="170"/>
      <c r="Y122" s="170"/>
      <c r="Z122" s="170"/>
      <c r="AA122" s="170"/>
      <c r="AB122" s="170"/>
      <c r="AC122" s="170"/>
      <c r="AD122" s="170"/>
      <c r="AE122" s="170"/>
      <c r="AF122" s="235"/>
      <c r="AG122" s="235"/>
      <c r="AH122" s="235"/>
      <c r="AI122" s="235"/>
      <c r="AJ122" s="235"/>
      <c r="AK122" s="235"/>
      <c r="AL122" s="235"/>
      <c r="AM122" s="235"/>
      <c r="AN122" s="235"/>
      <c r="AO122" s="235"/>
      <c r="AP122" s="235"/>
      <c r="AQ122" s="235"/>
      <c r="AR122" s="235"/>
      <c r="AS122" s="235"/>
      <c r="AT122" s="235"/>
      <c r="AU122" s="235"/>
      <c r="AV122" s="235"/>
      <c r="AW122" s="235"/>
      <c r="AX122" s="235"/>
      <c r="AY122" s="237" t="s">
        <v>97</v>
      </c>
      <c r="AZ122" s="235"/>
      <c r="BA122" s="235"/>
      <c r="BB122" s="235"/>
      <c r="BC122" s="235"/>
      <c r="BD122" s="235"/>
      <c r="BE122" s="238">
        <f>IF(N122="základní",J122,0)</f>
        <v>0</v>
      </c>
      <c r="BF122" s="238">
        <f>IF(N122="snížená",J122,0)</f>
        <v>0</v>
      </c>
      <c r="BG122" s="238">
        <f>IF(N122="zákl. přenesená",J122,0)</f>
        <v>0</v>
      </c>
      <c r="BH122" s="238">
        <f>IF(N122="sníž. přenesená",J122,0)</f>
        <v>0</v>
      </c>
      <c r="BI122" s="238">
        <f>IF(N122="nulová",J122,0)</f>
        <v>0</v>
      </c>
      <c r="BJ122" s="237" t="s">
        <v>85</v>
      </c>
      <c r="BK122" s="235"/>
      <c r="BL122" s="235"/>
      <c r="BM122" s="235"/>
    </row>
    <row r="123" s="2" customFormat="1" ht="18" customHeight="1">
      <c r="A123" s="41"/>
      <c r="B123" s="42"/>
      <c r="C123" s="43"/>
      <c r="D123" s="150" t="s">
        <v>142</v>
      </c>
      <c r="E123" s="43"/>
      <c r="F123" s="43"/>
      <c r="G123" s="43"/>
      <c r="H123" s="43"/>
      <c r="I123" s="170"/>
      <c r="J123" s="151">
        <f>ROUND(J30*T123,2)</f>
        <v>0</v>
      </c>
      <c r="K123" s="43"/>
      <c r="L123" s="234"/>
      <c r="M123" s="235"/>
      <c r="N123" s="236" t="s">
        <v>43</v>
      </c>
      <c r="O123" s="235"/>
      <c r="P123" s="235"/>
      <c r="Q123" s="235"/>
      <c r="R123" s="235"/>
      <c r="S123" s="170"/>
      <c r="T123" s="170"/>
      <c r="U123" s="170"/>
      <c r="V123" s="170"/>
      <c r="W123" s="170"/>
      <c r="X123" s="170"/>
      <c r="Y123" s="170"/>
      <c r="Z123" s="170"/>
      <c r="AA123" s="170"/>
      <c r="AB123" s="170"/>
      <c r="AC123" s="170"/>
      <c r="AD123" s="170"/>
      <c r="AE123" s="170"/>
      <c r="AF123" s="235"/>
      <c r="AG123" s="235"/>
      <c r="AH123" s="235"/>
      <c r="AI123" s="235"/>
      <c r="AJ123" s="235"/>
      <c r="AK123" s="235"/>
      <c r="AL123" s="235"/>
      <c r="AM123" s="235"/>
      <c r="AN123" s="235"/>
      <c r="AO123" s="235"/>
      <c r="AP123" s="235"/>
      <c r="AQ123" s="235"/>
      <c r="AR123" s="235"/>
      <c r="AS123" s="235"/>
      <c r="AT123" s="235"/>
      <c r="AU123" s="235"/>
      <c r="AV123" s="235"/>
      <c r="AW123" s="235"/>
      <c r="AX123" s="235"/>
      <c r="AY123" s="237" t="s">
        <v>143</v>
      </c>
      <c r="AZ123" s="235"/>
      <c r="BA123" s="235"/>
      <c r="BB123" s="235"/>
      <c r="BC123" s="235"/>
      <c r="BD123" s="235"/>
      <c r="BE123" s="238">
        <f>IF(N123="základní",J123,0)</f>
        <v>0</v>
      </c>
      <c r="BF123" s="238">
        <f>IF(N123="snížená",J123,0)</f>
        <v>0</v>
      </c>
      <c r="BG123" s="238">
        <f>IF(N123="zákl. přenesená",J123,0)</f>
        <v>0</v>
      </c>
      <c r="BH123" s="238">
        <f>IF(N123="sníž. přenesená",J123,0)</f>
        <v>0</v>
      </c>
      <c r="BI123" s="238">
        <f>IF(N123="nulová",J123,0)</f>
        <v>0</v>
      </c>
      <c r="BJ123" s="237" t="s">
        <v>85</v>
      </c>
      <c r="BK123" s="235"/>
      <c r="BL123" s="235"/>
      <c r="BM123" s="235"/>
    </row>
    <row r="124" s="2" customFormat="1">
      <c r="A124" s="41"/>
      <c r="B124" s="42"/>
      <c r="C124" s="43"/>
      <c r="D124" s="43"/>
      <c r="E124" s="43"/>
      <c r="F124" s="43"/>
      <c r="G124" s="43"/>
      <c r="H124" s="43"/>
      <c r="I124" s="170"/>
      <c r="J124" s="43"/>
      <c r="K124" s="43"/>
      <c r="L124" s="66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</row>
    <row r="125" s="2" customFormat="1" ht="29.28" customHeight="1">
      <c r="A125" s="41"/>
      <c r="B125" s="42"/>
      <c r="C125" s="159" t="s">
        <v>107</v>
      </c>
      <c r="D125" s="160"/>
      <c r="E125" s="160"/>
      <c r="F125" s="160"/>
      <c r="G125" s="160"/>
      <c r="H125" s="160"/>
      <c r="I125" s="216"/>
      <c r="J125" s="161">
        <f>ROUND(J96+J117,2)</f>
        <v>0</v>
      </c>
      <c r="K125" s="160"/>
      <c r="L125" s="66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</row>
    <row r="126" s="2" customFormat="1" ht="6.96" customHeight="1">
      <c r="A126" s="41"/>
      <c r="B126" s="69"/>
      <c r="C126" s="70"/>
      <c r="D126" s="70"/>
      <c r="E126" s="70"/>
      <c r="F126" s="70"/>
      <c r="G126" s="70"/>
      <c r="H126" s="70"/>
      <c r="I126" s="210"/>
      <c r="J126" s="70"/>
      <c r="K126" s="70"/>
      <c r="L126" s="66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</row>
    <row r="130" s="2" customFormat="1" ht="6.96" customHeight="1">
      <c r="A130" s="41"/>
      <c r="B130" s="71"/>
      <c r="C130" s="72"/>
      <c r="D130" s="72"/>
      <c r="E130" s="72"/>
      <c r="F130" s="72"/>
      <c r="G130" s="72"/>
      <c r="H130" s="72"/>
      <c r="I130" s="213"/>
      <c r="J130" s="72"/>
      <c r="K130" s="72"/>
      <c r="L130" s="66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</row>
    <row r="131" s="2" customFormat="1" ht="24.96" customHeight="1">
      <c r="A131" s="41"/>
      <c r="B131" s="42"/>
      <c r="C131" s="24" t="s">
        <v>144</v>
      </c>
      <c r="D131" s="43"/>
      <c r="E131" s="43"/>
      <c r="F131" s="43"/>
      <c r="G131" s="43"/>
      <c r="H131" s="43"/>
      <c r="I131" s="170"/>
      <c r="J131" s="43"/>
      <c r="K131" s="43"/>
      <c r="L131" s="66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</row>
    <row r="132" s="2" customFormat="1" ht="6.96" customHeight="1">
      <c r="A132" s="41"/>
      <c r="B132" s="42"/>
      <c r="C132" s="43"/>
      <c r="D132" s="43"/>
      <c r="E132" s="43"/>
      <c r="F132" s="43"/>
      <c r="G132" s="43"/>
      <c r="H132" s="43"/>
      <c r="I132" s="170"/>
      <c r="J132" s="43"/>
      <c r="K132" s="43"/>
      <c r="L132" s="66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</row>
    <row r="133" s="2" customFormat="1" ht="12" customHeight="1">
      <c r="A133" s="41"/>
      <c r="B133" s="42"/>
      <c r="C133" s="33" t="s">
        <v>16</v>
      </c>
      <c r="D133" s="43"/>
      <c r="E133" s="43"/>
      <c r="F133" s="43"/>
      <c r="G133" s="43"/>
      <c r="H133" s="43"/>
      <c r="I133" s="170"/>
      <c r="J133" s="43"/>
      <c r="K133" s="43"/>
      <c r="L133" s="66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</row>
    <row r="134" s="2" customFormat="1" ht="16.5" customHeight="1">
      <c r="A134" s="41"/>
      <c r="B134" s="42"/>
      <c r="C134" s="43"/>
      <c r="D134" s="43"/>
      <c r="E134" s="214" t="str">
        <f>E7</f>
        <v>ZŠ Karlova Varnsdorf</v>
      </c>
      <c r="F134" s="33"/>
      <c r="G134" s="33"/>
      <c r="H134" s="33"/>
      <c r="I134" s="170"/>
      <c r="J134" s="43"/>
      <c r="K134" s="43"/>
      <c r="L134" s="66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</row>
    <row r="135" s="2" customFormat="1" ht="12" customHeight="1">
      <c r="A135" s="41"/>
      <c r="B135" s="42"/>
      <c r="C135" s="33" t="s">
        <v>109</v>
      </c>
      <c r="D135" s="43"/>
      <c r="E135" s="43"/>
      <c r="F135" s="43"/>
      <c r="G135" s="43"/>
      <c r="H135" s="43"/>
      <c r="I135" s="170"/>
      <c r="J135" s="43"/>
      <c r="K135" s="43"/>
      <c r="L135" s="66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</row>
    <row r="136" s="2" customFormat="1" ht="16.5" customHeight="1">
      <c r="A136" s="41"/>
      <c r="B136" s="42"/>
      <c r="C136" s="43"/>
      <c r="D136" s="43"/>
      <c r="E136" s="79" t="str">
        <f>E9</f>
        <v>SO 701 - Rekonstrukce střechy</v>
      </c>
      <c r="F136" s="43"/>
      <c r="G136" s="43"/>
      <c r="H136" s="43"/>
      <c r="I136" s="170"/>
      <c r="J136" s="43"/>
      <c r="K136" s="43"/>
      <c r="L136" s="66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</row>
    <row r="137" s="2" customFormat="1" ht="6.96" customHeight="1">
      <c r="A137" s="41"/>
      <c r="B137" s="42"/>
      <c r="C137" s="43"/>
      <c r="D137" s="43"/>
      <c r="E137" s="43"/>
      <c r="F137" s="43"/>
      <c r="G137" s="43"/>
      <c r="H137" s="43"/>
      <c r="I137" s="170"/>
      <c r="J137" s="43"/>
      <c r="K137" s="43"/>
      <c r="L137" s="66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</row>
    <row r="138" s="2" customFormat="1" ht="12" customHeight="1">
      <c r="A138" s="41"/>
      <c r="B138" s="42"/>
      <c r="C138" s="33" t="s">
        <v>20</v>
      </c>
      <c r="D138" s="43"/>
      <c r="E138" s="43"/>
      <c r="F138" s="28" t="str">
        <f>F12</f>
        <v>Varnsdorf</v>
      </c>
      <c r="G138" s="43"/>
      <c r="H138" s="43"/>
      <c r="I138" s="172" t="s">
        <v>22</v>
      </c>
      <c r="J138" s="82" t="str">
        <f>IF(J12="","",J12)</f>
        <v>30. 7. 2018</v>
      </c>
      <c r="K138" s="43"/>
      <c r="L138" s="66"/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</row>
    <row r="139" s="2" customFormat="1" ht="6.96" customHeight="1">
      <c r="A139" s="41"/>
      <c r="B139" s="42"/>
      <c r="C139" s="43"/>
      <c r="D139" s="43"/>
      <c r="E139" s="43"/>
      <c r="F139" s="43"/>
      <c r="G139" s="43"/>
      <c r="H139" s="43"/>
      <c r="I139" s="170"/>
      <c r="J139" s="43"/>
      <c r="K139" s="43"/>
      <c r="L139" s="66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</row>
    <row r="140" s="2" customFormat="1" ht="15.15" customHeight="1">
      <c r="A140" s="41"/>
      <c r="B140" s="42"/>
      <c r="C140" s="33" t="s">
        <v>24</v>
      </c>
      <c r="D140" s="43"/>
      <c r="E140" s="43"/>
      <c r="F140" s="28" t="str">
        <f>E15</f>
        <v>Město Varnsdorf</v>
      </c>
      <c r="G140" s="43"/>
      <c r="H140" s="43"/>
      <c r="I140" s="172" t="s">
        <v>30</v>
      </c>
      <c r="J140" s="37" t="str">
        <f>E21</f>
        <v>FORWOOD s.r.o.</v>
      </c>
      <c r="K140" s="43"/>
      <c r="L140" s="66"/>
      <c r="S140" s="41"/>
      <c r="T140" s="41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</row>
    <row r="141" s="2" customFormat="1" ht="27.9" customHeight="1">
      <c r="A141" s="41"/>
      <c r="B141" s="42"/>
      <c r="C141" s="33" t="s">
        <v>28</v>
      </c>
      <c r="D141" s="43"/>
      <c r="E141" s="43"/>
      <c r="F141" s="28" t="str">
        <f>IF(E18="","",E18)</f>
        <v>Vyplň údaj</v>
      </c>
      <c r="G141" s="43"/>
      <c r="H141" s="43"/>
      <c r="I141" s="172" t="s">
        <v>33</v>
      </c>
      <c r="J141" s="37" t="str">
        <f>E24</f>
        <v>Bc. Zuzana Kosáková</v>
      </c>
      <c r="K141" s="43"/>
      <c r="L141" s="66"/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</row>
    <row r="142" s="2" customFormat="1" ht="10.32" customHeight="1">
      <c r="A142" s="41"/>
      <c r="B142" s="42"/>
      <c r="C142" s="43"/>
      <c r="D142" s="43"/>
      <c r="E142" s="43"/>
      <c r="F142" s="43"/>
      <c r="G142" s="43"/>
      <c r="H142" s="43"/>
      <c r="I142" s="170"/>
      <c r="J142" s="43"/>
      <c r="K142" s="43"/>
      <c r="L142" s="66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</row>
    <row r="143" s="11" customFormat="1" ht="29.28" customHeight="1">
      <c r="A143" s="239"/>
      <c r="B143" s="240"/>
      <c r="C143" s="241" t="s">
        <v>145</v>
      </c>
      <c r="D143" s="242" t="s">
        <v>63</v>
      </c>
      <c r="E143" s="242" t="s">
        <v>59</v>
      </c>
      <c r="F143" s="242" t="s">
        <v>60</v>
      </c>
      <c r="G143" s="242" t="s">
        <v>146</v>
      </c>
      <c r="H143" s="242" t="s">
        <v>147</v>
      </c>
      <c r="I143" s="243" t="s">
        <v>148</v>
      </c>
      <c r="J143" s="242" t="s">
        <v>115</v>
      </c>
      <c r="K143" s="244" t="s">
        <v>149</v>
      </c>
      <c r="L143" s="245"/>
      <c r="M143" s="103" t="s">
        <v>1</v>
      </c>
      <c r="N143" s="104" t="s">
        <v>42</v>
      </c>
      <c r="O143" s="104" t="s">
        <v>150</v>
      </c>
      <c r="P143" s="104" t="s">
        <v>151</v>
      </c>
      <c r="Q143" s="104" t="s">
        <v>152</v>
      </c>
      <c r="R143" s="104" t="s">
        <v>153</v>
      </c>
      <c r="S143" s="104" t="s">
        <v>154</v>
      </c>
      <c r="T143" s="105" t="s">
        <v>155</v>
      </c>
      <c r="U143" s="239"/>
      <c r="V143" s="239"/>
      <c r="W143" s="239"/>
      <c r="X143" s="239"/>
      <c r="Y143" s="239"/>
      <c r="Z143" s="239"/>
      <c r="AA143" s="239"/>
      <c r="AB143" s="239"/>
      <c r="AC143" s="239"/>
      <c r="AD143" s="239"/>
      <c r="AE143" s="239"/>
    </row>
    <row r="144" s="2" customFormat="1" ht="22.8" customHeight="1">
      <c r="A144" s="41"/>
      <c r="B144" s="42"/>
      <c r="C144" s="110" t="s">
        <v>156</v>
      </c>
      <c r="D144" s="43"/>
      <c r="E144" s="43"/>
      <c r="F144" s="43"/>
      <c r="G144" s="43"/>
      <c r="H144" s="43"/>
      <c r="I144" s="170"/>
      <c r="J144" s="246">
        <f>BK144</f>
        <v>0</v>
      </c>
      <c r="K144" s="43"/>
      <c r="L144" s="44"/>
      <c r="M144" s="106"/>
      <c r="N144" s="247"/>
      <c r="O144" s="107"/>
      <c r="P144" s="248">
        <f>P145+P178+P412</f>
        <v>0</v>
      </c>
      <c r="Q144" s="107"/>
      <c r="R144" s="248">
        <f>R145+R178+R412</f>
        <v>151.41825185000002</v>
      </c>
      <c r="S144" s="107"/>
      <c r="T144" s="249">
        <f>T145+T178+T412</f>
        <v>18.973399000000001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18" t="s">
        <v>77</v>
      </c>
      <c r="AU144" s="18" t="s">
        <v>117</v>
      </c>
      <c r="BK144" s="250">
        <f>BK145+BK178+BK412</f>
        <v>0</v>
      </c>
    </row>
    <row r="145" s="12" customFormat="1" ht="25.92" customHeight="1">
      <c r="A145" s="12"/>
      <c r="B145" s="251"/>
      <c r="C145" s="252"/>
      <c r="D145" s="253" t="s">
        <v>77</v>
      </c>
      <c r="E145" s="254" t="s">
        <v>157</v>
      </c>
      <c r="F145" s="254" t="s">
        <v>158</v>
      </c>
      <c r="G145" s="252"/>
      <c r="H145" s="252"/>
      <c r="I145" s="255"/>
      <c r="J145" s="256">
        <f>BK145</f>
        <v>0</v>
      </c>
      <c r="K145" s="252"/>
      <c r="L145" s="257"/>
      <c r="M145" s="258"/>
      <c r="N145" s="259"/>
      <c r="O145" s="259"/>
      <c r="P145" s="260">
        <f>P146+P157+P163+P168+P176</f>
        <v>0</v>
      </c>
      <c r="Q145" s="259"/>
      <c r="R145" s="260">
        <f>R146+R157+R163+R168+R176</f>
        <v>111.40283000000002</v>
      </c>
      <c r="S145" s="259"/>
      <c r="T145" s="261">
        <f>T146+T157+T163+T168+T176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62" t="s">
        <v>85</v>
      </c>
      <c r="AT145" s="263" t="s">
        <v>77</v>
      </c>
      <c r="AU145" s="263" t="s">
        <v>78</v>
      </c>
      <c r="AY145" s="262" t="s">
        <v>159</v>
      </c>
      <c r="BK145" s="264">
        <f>BK146+BK157+BK163+BK168+BK176</f>
        <v>0</v>
      </c>
    </row>
    <row r="146" s="12" customFormat="1" ht="22.8" customHeight="1">
      <c r="A146" s="12"/>
      <c r="B146" s="251"/>
      <c r="C146" s="252"/>
      <c r="D146" s="253" t="s">
        <v>77</v>
      </c>
      <c r="E146" s="265" t="s">
        <v>160</v>
      </c>
      <c r="F146" s="265" t="s">
        <v>161</v>
      </c>
      <c r="G146" s="252"/>
      <c r="H146" s="252"/>
      <c r="I146" s="255"/>
      <c r="J146" s="266">
        <f>BK146</f>
        <v>0</v>
      </c>
      <c r="K146" s="252"/>
      <c r="L146" s="257"/>
      <c r="M146" s="258"/>
      <c r="N146" s="259"/>
      <c r="O146" s="259"/>
      <c r="P146" s="260">
        <f>SUM(P147:P156)</f>
        <v>0</v>
      </c>
      <c r="Q146" s="259"/>
      <c r="R146" s="260">
        <f>SUM(R147:R156)</f>
        <v>97.446100000000015</v>
      </c>
      <c r="S146" s="259"/>
      <c r="T146" s="261">
        <f>SUM(T147:T156)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62" t="s">
        <v>85</v>
      </c>
      <c r="AT146" s="263" t="s">
        <v>77</v>
      </c>
      <c r="AU146" s="263" t="s">
        <v>85</v>
      </c>
      <c r="AY146" s="262" t="s">
        <v>159</v>
      </c>
      <c r="BK146" s="264">
        <f>SUM(BK147:BK156)</f>
        <v>0</v>
      </c>
    </row>
    <row r="147" s="2" customFormat="1" ht="24" customHeight="1">
      <c r="A147" s="41"/>
      <c r="B147" s="42"/>
      <c r="C147" s="267" t="s">
        <v>85</v>
      </c>
      <c r="D147" s="267" t="s">
        <v>162</v>
      </c>
      <c r="E147" s="268" t="s">
        <v>163</v>
      </c>
      <c r="F147" s="269" t="s">
        <v>164</v>
      </c>
      <c r="G147" s="270" t="s">
        <v>165</v>
      </c>
      <c r="H147" s="271">
        <v>5</v>
      </c>
      <c r="I147" s="272"/>
      <c r="J147" s="273">
        <f>ROUND(I147*H147,2)</f>
        <v>0</v>
      </c>
      <c r="K147" s="269" t="s">
        <v>166</v>
      </c>
      <c r="L147" s="44"/>
      <c r="M147" s="274" t="s">
        <v>1</v>
      </c>
      <c r="N147" s="275" t="s">
        <v>43</v>
      </c>
      <c r="O147" s="94"/>
      <c r="P147" s="276">
        <f>O147*H147</f>
        <v>0</v>
      </c>
      <c r="Q147" s="276">
        <v>1.6285000000000001</v>
      </c>
      <c r="R147" s="276">
        <f>Q147*H147</f>
        <v>8.1425000000000001</v>
      </c>
      <c r="S147" s="276">
        <v>0</v>
      </c>
      <c r="T147" s="277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78" t="s">
        <v>167</v>
      </c>
      <c r="AT147" s="278" t="s">
        <v>162</v>
      </c>
      <c r="AU147" s="278" t="s">
        <v>87</v>
      </c>
      <c r="AY147" s="18" t="s">
        <v>159</v>
      </c>
      <c r="BE147" s="154">
        <f>IF(N147="základní",J147,0)</f>
        <v>0</v>
      </c>
      <c r="BF147" s="154">
        <f>IF(N147="snížená",J147,0)</f>
        <v>0</v>
      </c>
      <c r="BG147" s="154">
        <f>IF(N147="zákl. přenesená",J147,0)</f>
        <v>0</v>
      </c>
      <c r="BH147" s="154">
        <f>IF(N147="sníž. přenesená",J147,0)</f>
        <v>0</v>
      </c>
      <c r="BI147" s="154">
        <f>IF(N147="nulová",J147,0)</f>
        <v>0</v>
      </c>
      <c r="BJ147" s="18" t="s">
        <v>85</v>
      </c>
      <c r="BK147" s="154">
        <f>ROUND(I147*H147,2)</f>
        <v>0</v>
      </c>
      <c r="BL147" s="18" t="s">
        <v>167</v>
      </c>
      <c r="BM147" s="278" t="s">
        <v>168</v>
      </c>
    </row>
    <row r="148" s="13" customFormat="1">
      <c r="A148" s="13"/>
      <c r="B148" s="279"/>
      <c r="C148" s="280"/>
      <c r="D148" s="281" t="s">
        <v>169</v>
      </c>
      <c r="E148" s="282" t="s">
        <v>1</v>
      </c>
      <c r="F148" s="283" t="s">
        <v>170</v>
      </c>
      <c r="G148" s="280"/>
      <c r="H148" s="282" t="s">
        <v>1</v>
      </c>
      <c r="I148" s="284"/>
      <c r="J148" s="280"/>
      <c r="K148" s="280"/>
      <c r="L148" s="285"/>
      <c r="M148" s="286"/>
      <c r="N148" s="287"/>
      <c r="O148" s="287"/>
      <c r="P148" s="287"/>
      <c r="Q148" s="287"/>
      <c r="R148" s="287"/>
      <c r="S148" s="287"/>
      <c r="T148" s="28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89" t="s">
        <v>169</v>
      </c>
      <c r="AU148" s="289" t="s">
        <v>87</v>
      </c>
      <c r="AV148" s="13" t="s">
        <v>85</v>
      </c>
      <c r="AW148" s="13" t="s">
        <v>32</v>
      </c>
      <c r="AX148" s="13" t="s">
        <v>78</v>
      </c>
      <c r="AY148" s="289" t="s">
        <v>159</v>
      </c>
    </row>
    <row r="149" s="14" customFormat="1">
      <c r="A149" s="14"/>
      <c r="B149" s="290"/>
      <c r="C149" s="291"/>
      <c r="D149" s="281" t="s">
        <v>169</v>
      </c>
      <c r="E149" s="292" t="s">
        <v>1</v>
      </c>
      <c r="F149" s="293" t="s">
        <v>171</v>
      </c>
      <c r="G149" s="291"/>
      <c r="H149" s="294">
        <v>5</v>
      </c>
      <c r="I149" s="295"/>
      <c r="J149" s="291"/>
      <c r="K149" s="291"/>
      <c r="L149" s="296"/>
      <c r="M149" s="297"/>
      <c r="N149" s="298"/>
      <c r="O149" s="298"/>
      <c r="P149" s="298"/>
      <c r="Q149" s="298"/>
      <c r="R149" s="298"/>
      <c r="S149" s="298"/>
      <c r="T149" s="29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300" t="s">
        <v>169</v>
      </c>
      <c r="AU149" s="300" t="s">
        <v>87</v>
      </c>
      <c r="AV149" s="14" t="s">
        <v>87</v>
      </c>
      <c r="AW149" s="14" t="s">
        <v>32</v>
      </c>
      <c r="AX149" s="14" t="s">
        <v>85</v>
      </c>
      <c r="AY149" s="300" t="s">
        <v>159</v>
      </c>
    </row>
    <row r="150" s="2" customFormat="1" ht="16.5" customHeight="1">
      <c r="A150" s="41"/>
      <c r="B150" s="42"/>
      <c r="C150" s="267" t="s">
        <v>87</v>
      </c>
      <c r="D150" s="267" t="s">
        <v>162</v>
      </c>
      <c r="E150" s="268" t="s">
        <v>172</v>
      </c>
      <c r="F150" s="269" t="s">
        <v>173</v>
      </c>
      <c r="G150" s="270" t="s">
        <v>165</v>
      </c>
      <c r="H150" s="271">
        <v>10.800000000000001</v>
      </c>
      <c r="I150" s="272"/>
      <c r="J150" s="273">
        <f>ROUND(I150*H150,2)</f>
        <v>0</v>
      </c>
      <c r="K150" s="269" t="s">
        <v>166</v>
      </c>
      <c r="L150" s="44"/>
      <c r="M150" s="274" t="s">
        <v>1</v>
      </c>
      <c r="N150" s="275" t="s">
        <v>43</v>
      </c>
      <c r="O150" s="94"/>
      <c r="P150" s="276">
        <f>O150*H150</f>
        <v>0</v>
      </c>
      <c r="Q150" s="276">
        <v>1.8725000000000001</v>
      </c>
      <c r="R150" s="276">
        <f>Q150*H150</f>
        <v>20.223000000000003</v>
      </c>
      <c r="S150" s="276">
        <v>0</v>
      </c>
      <c r="T150" s="277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78" t="s">
        <v>167</v>
      </c>
      <c r="AT150" s="278" t="s">
        <v>162</v>
      </c>
      <c r="AU150" s="278" t="s">
        <v>87</v>
      </c>
      <c r="AY150" s="18" t="s">
        <v>159</v>
      </c>
      <c r="BE150" s="154">
        <f>IF(N150="základní",J150,0)</f>
        <v>0</v>
      </c>
      <c r="BF150" s="154">
        <f>IF(N150="snížená",J150,0)</f>
        <v>0</v>
      </c>
      <c r="BG150" s="154">
        <f>IF(N150="zákl. přenesená",J150,0)</f>
        <v>0</v>
      </c>
      <c r="BH150" s="154">
        <f>IF(N150="sníž. přenesená",J150,0)</f>
        <v>0</v>
      </c>
      <c r="BI150" s="154">
        <f>IF(N150="nulová",J150,0)</f>
        <v>0</v>
      </c>
      <c r="BJ150" s="18" t="s">
        <v>85</v>
      </c>
      <c r="BK150" s="154">
        <f>ROUND(I150*H150,2)</f>
        <v>0</v>
      </c>
      <c r="BL150" s="18" t="s">
        <v>167</v>
      </c>
      <c r="BM150" s="278" t="s">
        <v>174</v>
      </c>
    </row>
    <row r="151" s="14" customFormat="1">
      <c r="A151" s="14"/>
      <c r="B151" s="290"/>
      <c r="C151" s="291"/>
      <c r="D151" s="281" t="s">
        <v>169</v>
      </c>
      <c r="E151" s="292" t="s">
        <v>1</v>
      </c>
      <c r="F151" s="293" t="s">
        <v>175</v>
      </c>
      <c r="G151" s="291"/>
      <c r="H151" s="294">
        <v>10.800000000000001</v>
      </c>
      <c r="I151" s="295"/>
      <c r="J151" s="291"/>
      <c r="K151" s="291"/>
      <c r="L151" s="296"/>
      <c r="M151" s="297"/>
      <c r="N151" s="298"/>
      <c r="O151" s="298"/>
      <c r="P151" s="298"/>
      <c r="Q151" s="298"/>
      <c r="R151" s="298"/>
      <c r="S151" s="298"/>
      <c r="T151" s="29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300" t="s">
        <v>169</v>
      </c>
      <c r="AU151" s="300" t="s">
        <v>87</v>
      </c>
      <c r="AV151" s="14" t="s">
        <v>87</v>
      </c>
      <c r="AW151" s="14" t="s">
        <v>32</v>
      </c>
      <c r="AX151" s="14" t="s">
        <v>85</v>
      </c>
      <c r="AY151" s="300" t="s">
        <v>159</v>
      </c>
    </row>
    <row r="152" s="2" customFormat="1" ht="16.5" customHeight="1">
      <c r="A152" s="41"/>
      <c r="B152" s="42"/>
      <c r="C152" s="267" t="s">
        <v>160</v>
      </c>
      <c r="D152" s="267" t="s">
        <v>162</v>
      </c>
      <c r="E152" s="268" t="s">
        <v>176</v>
      </c>
      <c r="F152" s="269" t="s">
        <v>177</v>
      </c>
      <c r="G152" s="270" t="s">
        <v>165</v>
      </c>
      <c r="H152" s="271">
        <v>10.800000000000001</v>
      </c>
      <c r="I152" s="272"/>
      <c r="J152" s="273">
        <f>ROUND(I152*H152,2)</f>
        <v>0</v>
      </c>
      <c r="K152" s="269" t="s">
        <v>1</v>
      </c>
      <c r="L152" s="44"/>
      <c r="M152" s="274" t="s">
        <v>1</v>
      </c>
      <c r="N152" s="275" t="s">
        <v>43</v>
      </c>
      <c r="O152" s="94"/>
      <c r="P152" s="276">
        <f>O152*H152</f>
        <v>0</v>
      </c>
      <c r="Q152" s="276">
        <v>1.8725000000000001</v>
      </c>
      <c r="R152" s="276">
        <f>Q152*H152</f>
        <v>20.223000000000003</v>
      </c>
      <c r="S152" s="276">
        <v>0</v>
      </c>
      <c r="T152" s="27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78" t="s">
        <v>167</v>
      </c>
      <c r="AT152" s="278" t="s">
        <v>162</v>
      </c>
      <c r="AU152" s="278" t="s">
        <v>87</v>
      </c>
      <c r="AY152" s="18" t="s">
        <v>159</v>
      </c>
      <c r="BE152" s="154">
        <f>IF(N152="základní",J152,0)</f>
        <v>0</v>
      </c>
      <c r="BF152" s="154">
        <f>IF(N152="snížená",J152,0)</f>
        <v>0</v>
      </c>
      <c r="BG152" s="154">
        <f>IF(N152="zákl. přenesená",J152,0)</f>
        <v>0</v>
      </c>
      <c r="BH152" s="154">
        <f>IF(N152="sníž. přenesená",J152,0)</f>
        <v>0</v>
      </c>
      <c r="BI152" s="154">
        <f>IF(N152="nulová",J152,0)</f>
        <v>0</v>
      </c>
      <c r="BJ152" s="18" t="s">
        <v>85</v>
      </c>
      <c r="BK152" s="154">
        <f>ROUND(I152*H152,2)</f>
        <v>0</v>
      </c>
      <c r="BL152" s="18" t="s">
        <v>167</v>
      </c>
      <c r="BM152" s="278" t="s">
        <v>178</v>
      </c>
    </row>
    <row r="153" s="14" customFormat="1">
      <c r="A153" s="14"/>
      <c r="B153" s="290"/>
      <c r="C153" s="291"/>
      <c r="D153" s="281" t="s">
        <v>169</v>
      </c>
      <c r="E153" s="292" t="s">
        <v>1</v>
      </c>
      <c r="F153" s="293" t="s">
        <v>175</v>
      </c>
      <c r="G153" s="291"/>
      <c r="H153" s="294">
        <v>10.800000000000001</v>
      </c>
      <c r="I153" s="295"/>
      <c r="J153" s="291"/>
      <c r="K153" s="291"/>
      <c r="L153" s="296"/>
      <c r="M153" s="297"/>
      <c r="N153" s="298"/>
      <c r="O153" s="298"/>
      <c r="P153" s="298"/>
      <c r="Q153" s="298"/>
      <c r="R153" s="298"/>
      <c r="S153" s="298"/>
      <c r="T153" s="29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300" t="s">
        <v>169</v>
      </c>
      <c r="AU153" s="300" t="s">
        <v>87</v>
      </c>
      <c r="AV153" s="14" t="s">
        <v>87</v>
      </c>
      <c r="AW153" s="14" t="s">
        <v>32</v>
      </c>
      <c r="AX153" s="14" t="s">
        <v>85</v>
      </c>
      <c r="AY153" s="300" t="s">
        <v>159</v>
      </c>
    </row>
    <row r="154" s="2" customFormat="1" ht="36" customHeight="1">
      <c r="A154" s="41"/>
      <c r="B154" s="42"/>
      <c r="C154" s="267" t="s">
        <v>167</v>
      </c>
      <c r="D154" s="267" t="s">
        <v>162</v>
      </c>
      <c r="E154" s="268" t="s">
        <v>179</v>
      </c>
      <c r="F154" s="269" t="s">
        <v>180</v>
      </c>
      <c r="G154" s="270" t="s">
        <v>181</v>
      </c>
      <c r="H154" s="271">
        <v>25.600000000000001</v>
      </c>
      <c r="I154" s="272"/>
      <c r="J154" s="273">
        <f>ROUND(I154*H154,2)</f>
        <v>0</v>
      </c>
      <c r="K154" s="269" t="s">
        <v>166</v>
      </c>
      <c r="L154" s="44"/>
      <c r="M154" s="274" t="s">
        <v>1</v>
      </c>
      <c r="N154" s="275" t="s">
        <v>43</v>
      </c>
      <c r="O154" s="94"/>
      <c r="P154" s="276">
        <f>O154*H154</f>
        <v>0</v>
      </c>
      <c r="Q154" s="276">
        <v>1.9085000000000001</v>
      </c>
      <c r="R154" s="276">
        <f>Q154*H154</f>
        <v>48.857600000000005</v>
      </c>
      <c r="S154" s="276">
        <v>0</v>
      </c>
      <c r="T154" s="277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78" t="s">
        <v>167</v>
      </c>
      <c r="AT154" s="278" t="s">
        <v>162</v>
      </c>
      <c r="AU154" s="278" t="s">
        <v>87</v>
      </c>
      <c r="AY154" s="18" t="s">
        <v>159</v>
      </c>
      <c r="BE154" s="154">
        <f>IF(N154="základní",J154,0)</f>
        <v>0</v>
      </c>
      <c r="BF154" s="154">
        <f>IF(N154="snížená",J154,0)</f>
        <v>0</v>
      </c>
      <c r="BG154" s="154">
        <f>IF(N154="zákl. přenesená",J154,0)</f>
        <v>0</v>
      </c>
      <c r="BH154" s="154">
        <f>IF(N154="sníž. přenesená",J154,0)</f>
        <v>0</v>
      </c>
      <c r="BI154" s="154">
        <f>IF(N154="nulová",J154,0)</f>
        <v>0</v>
      </c>
      <c r="BJ154" s="18" t="s">
        <v>85</v>
      </c>
      <c r="BK154" s="154">
        <f>ROUND(I154*H154,2)</f>
        <v>0</v>
      </c>
      <c r="BL154" s="18" t="s">
        <v>167</v>
      </c>
      <c r="BM154" s="278" t="s">
        <v>182</v>
      </c>
    </row>
    <row r="155" s="13" customFormat="1">
      <c r="A155" s="13"/>
      <c r="B155" s="279"/>
      <c r="C155" s="280"/>
      <c r="D155" s="281" t="s">
        <v>169</v>
      </c>
      <c r="E155" s="282" t="s">
        <v>1</v>
      </c>
      <c r="F155" s="283" t="s">
        <v>183</v>
      </c>
      <c r="G155" s="280"/>
      <c r="H155" s="282" t="s">
        <v>1</v>
      </c>
      <c r="I155" s="284"/>
      <c r="J155" s="280"/>
      <c r="K155" s="280"/>
      <c r="L155" s="285"/>
      <c r="M155" s="286"/>
      <c r="N155" s="287"/>
      <c r="O155" s="287"/>
      <c r="P155" s="287"/>
      <c r="Q155" s="287"/>
      <c r="R155" s="287"/>
      <c r="S155" s="287"/>
      <c r="T155" s="28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89" t="s">
        <v>169</v>
      </c>
      <c r="AU155" s="289" t="s">
        <v>87</v>
      </c>
      <c r="AV155" s="13" t="s">
        <v>85</v>
      </c>
      <c r="AW155" s="13" t="s">
        <v>32</v>
      </c>
      <c r="AX155" s="13" t="s">
        <v>78</v>
      </c>
      <c r="AY155" s="289" t="s">
        <v>159</v>
      </c>
    </row>
    <row r="156" s="14" customFormat="1">
      <c r="A156" s="14"/>
      <c r="B156" s="290"/>
      <c r="C156" s="291"/>
      <c r="D156" s="281" t="s">
        <v>169</v>
      </c>
      <c r="E156" s="292" t="s">
        <v>1</v>
      </c>
      <c r="F156" s="293" t="s">
        <v>184</v>
      </c>
      <c r="G156" s="291"/>
      <c r="H156" s="294">
        <v>25.600000000000001</v>
      </c>
      <c r="I156" s="295"/>
      <c r="J156" s="291"/>
      <c r="K156" s="291"/>
      <c r="L156" s="296"/>
      <c r="M156" s="297"/>
      <c r="N156" s="298"/>
      <c r="O156" s="298"/>
      <c r="P156" s="298"/>
      <c r="Q156" s="298"/>
      <c r="R156" s="298"/>
      <c r="S156" s="298"/>
      <c r="T156" s="29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300" t="s">
        <v>169</v>
      </c>
      <c r="AU156" s="300" t="s">
        <v>87</v>
      </c>
      <c r="AV156" s="14" t="s">
        <v>87</v>
      </c>
      <c r="AW156" s="14" t="s">
        <v>32</v>
      </c>
      <c r="AX156" s="14" t="s">
        <v>85</v>
      </c>
      <c r="AY156" s="300" t="s">
        <v>159</v>
      </c>
    </row>
    <row r="157" s="12" customFormat="1" ht="22.8" customHeight="1">
      <c r="A157" s="12"/>
      <c r="B157" s="251"/>
      <c r="C157" s="252"/>
      <c r="D157" s="253" t="s">
        <v>77</v>
      </c>
      <c r="E157" s="265" t="s">
        <v>185</v>
      </c>
      <c r="F157" s="265" t="s">
        <v>186</v>
      </c>
      <c r="G157" s="252"/>
      <c r="H157" s="252"/>
      <c r="I157" s="255"/>
      <c r="J157" s="266">
        <f>BK157</f>
        <v>0</v>
      </c>
      <c r="K157" s="252"/>
      <c r="L157" s="257"/>
      <c r="M157" s="258"/>
      <c r="N157" s="259"/>
      <c r="O157" s="259"/>
      <c r="P157" s="260">
        <f>SUM(P158:P162)</f>
        <v>0</v>
      </c>
      <c r="Q157" s="259"/>
      <c r="R157" s="260">
        <f>SUM(R158:R162)</f>
        <v>13.956730000000002</v>
      </c>
      <c r="S157" s="259"/>
      <c r="T157" s="261">
        <f>SUM(T158:T162)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62" t="s">
        <v>85</v>
      </c>
      <c r="AT157" s="263" t="s">
        <v>77</v>
      </c>
      <c r="AU157" s="263" t="s">
        <v>85</v>
      </c>
      <c r="AY157" s="262" t="s">
        <v>159</v>
      </c>
      <c r="BK157" s="264">
        <f>SUM(BK158:BK162)</f>
        <v>0</v>
      </c>
    </row>
    <row r="158" s="2" customFormat="1" ht="24" customHeight="1">
      <c r="A158" s="41"/>
      <c r="B158" s="42"/>
      <c r="C158" s="267" t="s">
        <v>171</v>
      </c>
      <c r="D158" s="267" t="s">
        <v>162</v>
      </c>
      <c r="E158" s="268" t="s">
        <v>187</v>
      </c>
      <c r="F158" s="269" t="s">
        <v>188</v>
      </c>
      <c r="G158" s="270" t="s">
        <v>181</v>
      </c>
      <c r="H158" s="271">
        <v>128</v>
      </c>
      <c r="I158" s="272"/>
      <c r="J158" s="273">
        <f>ROUND(I158*H158,2)</f>
        <v>0</v>
      </c>
      <c r="K158" s="269" t="s">
        <v>1</v>
      </c>
      <c r="L158" s="44"/>
      <c r="M158" s="274" t="s">
        <v>1</v>
      </c>
      <c r="N158" s="275" t="s">
        <v>43</v>
      </c>
      <c r="O158" s="94"/>
      <c r="P158" s="276">
        <f>O158*H158</f>
        <v>0</v>
      </c>
      <c r="Q158" s="276">
        <v>0.00080000000000000004</v>
      </c>
      <c r="R158" s="276">
        <f>Q158*H158</f>
        <v>0.10240000000000001</v>
      </c>
      <c r="S158" s="276">
        <v>0</v>
      </c>
      <c r="T158" s="27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78" t="s">
        <v>167</v>
      </c>
      <c r="AT158" s="278" t="s">
        <v>162</v>
      </c>
      <c r="AU158" s="278" t="s">
        <v>87</v>
      </c>
      <c r="AY158" s="18" t="s">
        <v>159</v>
      </c>
      <c r="BE158" s="154">
        <f>IF(N158="základní",J158,0)</f>
        <v>0</v>
      </c>
      <c r="BF158" s="154">
        <f>IF(N158="snížená",J158,0)</f>
        <v>0</v>
      </c>
      <c r="BG158" s="154">
        <f>IF(N158="zákl. přenesená",J158,0)</f>
        <v>0</v>
      </c>
      <c r="BH158" s="154">
        <f>IF(N158="sníž. přenesená",J158,0)</f>
        <v>0</v>
      </c>
      <c r="BI158" s="154">
        <f>IF(N158="nulová",J158,0)</f>
        <v>0</v>
      </c>
      <c r="BJ158" s="18" t="s">
        <v>85</v>
      </c>
      <c r="BK158" s="154">
        <f>ROUND(I158*H158,2)</f>
        <v>0</v>
      </c>
      <c r="BL158" s="18" t="s">
        <v>167</v>
      </c>
      <c r="BM158" s="278" t="s">
        <v>189</v>
      </c>
    </row>
    <row r="159" s="2" customFormat="1" ht="24" customHeight="1">
      <c r="A159" s="41"/>
      <c r="B159" s="42"/>
      <c r="C159" s="267" t="s">
        <v>185</v>
      </c>
      <c r="D159" s="267" t="s">
        <v>162</v>
      </c>
      <c r="E159" s="268" t="s">
        <v>190</v>
      </c>
      <c r="F159" s="269" t="s">
        <v>191</v>
      </c>
      <c r="G159" s="270" t="s">
        <v>192</v>
      </c>
      <c r="H159" s="271">
        <v>87.040000000000006</v>
      </c>
      <c r="I159" s="272"/>
      <c r="J159" s="273">
        <f>ROUND(I159*H159,2)</f>
        <v>0</v>
      </c>
      <c r="K159" s="269" t="s">
        <v>1</v>
      </c>
      <c r="L159" s="44"/>
      <c r="M159" s="274" t="s">
        <v>1</v>
      </c>
      <c r="N159" s="275" t="s">
        <v>43</v>
      </c>
      <c r="O159" s="94"/>
      <c r="P159" s="276">
        <f>O159*H159</f>
        <v>0</v>
      </c>
      <c r="Q159" s="276">
        <v>0.1575</v>
      </c>
      <c r="R159" s="276">
        <f>Q159*H159</f>
        <v>13.708800000000002</v>
      </c>
      <c r="S159" s="276">
        <v>0</v>
      </c>
      <c r="T159" s="277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78" t="s">
        <v>167</v>
      </c>
      <c r="AT159" s="278" t="s">
        <v>162</v>
      </c>
      <c r="AU159" s="278" t="s">
        <v>87</v>
      </c>
      <c r="AY159" s="18" t="s">
        <v>159</v>
      </c>
      <c r="BE159" s="154">
        <f>IF(N159="základní",J159,0)</f>
        <v>0</v>
      </c>
      <c r="BF159" s="154">
        <f>IF(N159="snížená",J159,0)</f>
        <v>0</v>
      </c>
      <c r="BG159" s="154">
        <f>IF(N159="zákl. přenesená",J159,0)</f>
        <v>0</v>
      </c>
      <c r="BH159" s="154">
        <f>IF(N159="sníž. přenesená",J159,0)</f>
        <v>0</v>
      </c>
      <c r="BI159" s="154">
        <f>IF(N159="nulová",J159,0)</f>
        <v>0</v>
      </c>
      <c r="BJ159" s="18" t="s">
        <v>85</v>
      </c>
      <c r="BK159" s="154">
        <f>ROUND(I159*H159,2)</f>
        <v>0</v>
      </c>
      <c r="BL159" s="18" t="s">
        <v>167</v>
      </c>
      <c r="BM159" s="278" t="s">
        <v>193</v>
      </c>
    </row>
    <row r="160" s="13" customFormat="1">
      <c r="A160" s="13"/>
      <c r="B160" s="279"/>
      <c r="C160" s="280"/>
      <c r="D160" s="281" t="s">
        <v>169</v>
      </c>
      <c r="E160" s="282" t="s">
        <v>1</v>
      </c>
      <c r="F160" s="283" t="s">
        <v>170</v>
      </c>
      <c r="G160" s="280"/>
      <c r="H160" s="282" t="s">
        <v>1</v>
      </c>
      <c r="I160" s="284"/>
      <c r="J160" s="280"/>
      <c r="K160" s="280"/>
      <c r="L160" s="285"/>
      <c r="M160" s="286"/>
      <c r="N160" s="287"/>
      <c r="O160" s="287"/>
      <c r="P160" s="287"/>
      <c r="Q160" s="287"/>
      <c r="R160" s="287"/>
      <c r="S160" s="287"/>
      <c r="T160" s="28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89" t="s">
        <v>169</v>
      </c>
      <c r="AU160" s="289" t="s">
        <v>87</v>
      </c>
      <c r="AV160" s="13" t="s">
        <v>85</v>
      </c>
      <c r="AW160" s="13" t="s">
        <v>32</v>
      </c>
      <c r="AX160" s="13" t="s">
        <v>78</v>
      </c>
      <c r="AY160" s="289" t="s">
        <v>159</v>
      </c>
    </row>
    <row r="161" s="14" customFormat="1">
      <c r="A161" s="14"/>
      <c r="B161" s="290"/>
      <c r="C161" s="291"/>
      <c r="D161" s="281" t="s">
        <v>169</v>
      </c>
      <c r="E161" s="292" t="s">
        <v>1</v>
      </c>
      <c r="F161" s="293" t="s">
        <v>194</v>
      </c>
      <c r="G161" s="291"/>
      <c r="H161" s="294">
        <v>87.040000000000006</v>
      </c>
      <c r="I161" s="295"/>
      <c r="J161" s="291"/>
      <c r="K161" s="291"/>
      <c r="L161" s="296"/>
      <c r="M161" s="297"/>
      <c r="N161" s="298"/>
      <c r="O161" s="298"/>
      <c r="P161" s="298"/>
      <c r="Q161" s="298"/>
      <c r="R161" s="298"/>
      <c r="S161" s="298"/>
      <c r="T161" s="29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300" t="s">
        <v>169</v>
      </c>
      <c r="AU161" s="300" t="s">
        <v>87</v>
      </c>
      <c r="AV161" s="14" t="s">
        <v>87</v>
      </c>
      <c r="AW161" s="14" t="s">
        <v>32</v>
      </c>
      <c r="AX161" s="14" t="s">
        <v>85</v>
      </c>
      <c r="AY161" s="300" t="s">
        <v>159</v>
      </c>
    </row>
    <row r="162" s="2" customFormat="1" ht="24" customHeight="1">
      <c r="A162" s="41"/>
      <c r="B162" s="42"/>
      <c r="C162" s="267" t="s">
        <v>195</v>
      </c>
      <c r="D162" s="267" t="s">
        <v>162</v>
      </c>
      <c r="E162" s="268" t="s">
        <v>196</v>
      </c>
      <c r="F162" s="269" t="s">
        <v>197</v>
      </c>
      <c r="G162" s="270" t="s">
        <v>198</v>
      </c>
      <c r="H162" s="271">
        <v>3</v>
      </c>
      <c r="I162" s="272"/>
      <c r="J162" s="273">
        <f>ROUND(I162*H162,2)</f>
        <v>0</v>
      </c>
      <c r="K162" s="269" t="s">
        <v>1</v>
      </c>
      <c r="L162" s="44"/>
      <c r="M162" s="274" t="s">
        <v>1</v>
      </c>
      <c r="N162" s="275" t="s">
        <v>43</v>
      </c>
      <c r="O162" s="94"/>
      <c r="P162" s="276">
        <f>O162*H162</f>
        <v>0</v>
      </c>
      <c r="Q162" s="276">
        <v>0.048509999999999998</v>
      </c>
      <c r="R162" s="276">
        <f>Q162*H162</f>
        <v>0.14552999999999999</v>
      </c>
      <c r="S162" s="276">
        <v>0</v>
      </c>
      <c r="T162" s="277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78" t="s">
        <v>167</v>
      </c>
      <c r="AT162" s="278" t="s">
        <v>162</v>
      </c>
      <c r="AU162" s="278" t="s">
        <v>87</v>
      </c>
      <c r="AY162" s="18" t="s">
        <v>159</v>
      </c>
      <c r="BE162" s="154">
        <f>IF(N162="základní",J162,0)</f>
        <v>0</v>
      </c>
      <c r="BF162" s="154">
        <f>IF(N162="snížená",J162,0)</f>
        <v>0</v>
      </c>
      <c r="BG162" s="154">
        <f>IF(N162="zákl. přenesená",J162,0)</f>
        <v>0</v>
      </c>
      <c r="BH162" s="154">
        <f>IF(N162="sníž. přenesená",J162,0)</f>
        <v>0</v>
      </c>
      <c r="BI162" s="154">
        <f>IF(N162="nulová",J162,0)</f>
        <v>0</v>
      </c>
      <c r="BJ162" s="18" t="s">
        <v>85</v>
      </c>
      <c r="BK162" s="154">
        <f>ROUND(I162*H162,2)</f>
        <v>0</v>
      </c>
      <c r="BL162" s="18" t="s">
        <v>167</v>
      </c>
      <c r="BM162" s="278" t="s">
        <v>199</v>
      </c>
    </row>
    <row r="163" s="12" customFormat="1" ht="22.8" customHeight="1">
      <c r="A163" s="12"/>
      <c r="B163" s="251"/>
      <c r="C163" s="252"/>
      <c r="D163" s="253" t="s">
        <v>77</v>
      </c>
      <c r="E163" s="265" t="s">
        <v>200</v>
      </c>
      <c r="F163" s="265" t="s">
        <v>201</v>
      </c>
      <c r="G163" s="252"/>
      <c r="H163" s="252"/>
      <c r="I163" s="255"/>
      <c r="J163" s="266">
        <f>BK163</f>
        <v>0</v>
      </c>
      <c r="K163" s="252"/>
      <c r="L163" s="257"/>
      <c r="M163" s="258"/>
      <c r="N163" s="259"/>
      <c r="O163" s="259"/>
      <c r="P163" s="260">
        <f>SUM(P164:P167)</f>
        <v>0</v>
      </c>
      <c r="Q163" s="259"/>
      <c r="R163" s="260">
        <f>SUM(R164:R167)</f>
        <v>0</v>
      </c>
      <c r="S163" s="259"/>
      <c r="T163" s="261">
        <f>SUM(T164:T167)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62" t="s">
        <v>85</v>
      </c>
      <c r="AT163" s="263" t="s">
        <v>77</v>
      </c>
      <c r="AU163" s="263" t="s">
        <v>85</v>
      </c>
      <c r="AY163" s="262" t="s">
        <v>159</v>
      </c>
      <c r="BK163" s="264">
        <f>SUM(BK164:BK167)</f>
        <v>0</v>
      </c>
    </row>
    <row r="164" s="2" customFormat="1" ht="24" customHeight="1">
      <c r="A164" s="41"/>
      <c r="B164" s="42"/>
      <c r="C164" s="267" t="s">
        <v>202</v>
      </c>
      <c r="D164" s="267" t="s">
        <v>162</v>
      </c>
      <c r="E164" s="268" t="s">
        <v>203</v>
      </c>
      <c r="F164" s="269" t="s">
        <v>204</v>
      </c>
      <c r="G164" s="270" t="s">
        <v>205</v>
      </c>
      <c r="H164" s="271">
        <v>150</v>
      </c>
      <c r="I164" s="272"/>
      <c r="J164" s="273">
        <f>ROUND(I164*H164,2)</f>
        <v>0</v>
      </c>
      <c r="K164" s="269" t="s">
        <v>166</v>
      </c>
      <c r="L164" s="44"/>
      <c r="M164" s="274" t="s">
        <v>1</v>
      </c>
      <c r="N164" s="275" t="s">
        <v>43</v>
      </c>
      <c r="O164" s="94"/>
      <c r="P164" s="276">
        <f>O164*H164</f>
        <v>0</v>
      </c>
      <c r="Q164" s="276">
        <v>0</v>
      </c>
      <c r="R164" s="276">
        <f>Q164*H164</f>
        <v>0</v>
      </c>
      <c r="S164" s="276">
        <v>0</v>
      </c>
      <c r="T164" s="27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78" t="s">
        <v>167</v>
      </c>
      <c r="AT164" s="278" t="s">
        <v>162</v>
      </c>
      <c r="AU164" s="278" t="s">
        <v>87</v>
      </c>
      <c r="AY164" s="18" t="s">
        <v>159</v>
      </c>
      <c r="BE164" s="154">
        <f>IF(N164="základní",J164,0)</f>
        <v>0</v>
      </c>
      <c r="BF164" s="154">
        <f>IF(N164="snížená",J164,0)</f>
        <v>0</v>
      </c>
      <c r="BG164" s="154">
        <f>IF(N164="zákl. přenesená",J164,0)</f>
        <v>0</v>
      </c>
      <c r="BH164" s="154">
        <f>IF(N164="sníž. přenesená",J164,0)</f>
        <v>0</v>
      </c>
      <c r="BI164" s="154">
        <f>IF(N164="nulová",J164,0)</f>
        <v>0</v>
      </c>
      <c r="BJ164" s="18" t="s">
        <v>85</v>
      </c>
      <c r="BK164" s="154">
        <f>ROUND(I164*H164,2)</f>
        <v>0</v>
      </c>
      <c r="BL164" s="18" t="s">
        <v>167</v>
      </c>
      <c r="BM164" s="278" t="s">
        <v>206</v>
      </c>
    </row>
    <row r="165" s="13" customFormat="1">
      <c r="A165" s="13"/>
      <c r="B165" s="279"/>
      <c r="C165" s="280"/>
      <c r="D165" s="281" t="s">
        <v>169</v>
      </c>
      <c r="E165" s="282" t="s">
        <v>1</v>
      </c>
      <c r="F165" s="283" t="s">
        <v>207</v>
      </c>
      <c r="G165" s="280"/>
      <c r="H165" s="282" t="s">
        <v>1</v>
      </c>
      <c r="I165" s="284"/>
      <c r="J165" s="280"/>
      <c r="K165" s="280"/>
      <c r="L165" s="285"/>
      <c r="M165" s="286"/>
      <c r="N165" s="287"/>
      <c r="O165" s="287"/>
      <c r="P165" s="287"/>
      <c r="Q165" s="287"/>
      <c r="R165" s="287"/>
      <c r="S165" s="287"/>
      <c r="T165" s="28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89" t="s">
        <v>169</v>
      </c>
      <c r="AU165" s="289" t="s">
        <v>87</v>
      </c>
      <c r="AV165" s="13" t="s">
        <v>85</v>
      </c>
      <c r="AW165" s="13" t="s">
        <v>32</v>
      </c>
      <c r="AX165" s="13" t="s">
        <v>78</v>
      </c>
      <c r="AY165" s="289" t="s">
        <v>159</v>
      </c>
    </row>
    <row r="166" s="14" customFormat="1">
      <c r="A166" s="14"/>
      <c r="B166" s="290"/>
      <c r="C166" s="291"/>
      <c r="D166" s="281" t="s">
        <v>169</v>
      </c>
      <c r="E166" s="292" t="s">
        <v>1</v>
      </c>
      <c r="F166" s="293" t="s">
        <v>208</v>
      </c>
      <c r="G166" s="291"/>
      <c r="H166" s="294">
        <v>150</v>
      </c>
      <c r="I166" s="295"/>
      <c r="J166" s="291"/>
      <c r="K166" s="291"/>
      <c r="L166" s="296"/>
      <c r="M166" s="297"/>
      <c r="N166" s="298"/>
      <c r="O166" s="298"/>
      <c r="P166" s="298"/>
      <c r="Q166" s="298"/>
      <c r="R166" s="298"/>
      <c r="S166" s="298"/>
      <c r="T166" s="29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300" t="s">
        <v>169</v>
      </c>
      <c r="AU166" s="300" t="s">
        <v>87</v>
      </c>
      <c r="AV166" s="14" t="s">
        <v>87</v>
      </c>
      <c r="AW166" s="14" t="s">
        <v>32</v>
      </c>
      <c r="AX166" s="14" t="s">
        <v>85</v>
      </c>
      <c r="AY166" s="300" t="s">
        <v>159</v>
      </c>
    </row>
    <row r="167" s="2" customFormat="1" ht="24" customHeight="1">
      <c r="A167" s="41"/>
      <c r="B167" s="42"/>
      <c r="C167" s="267" t="s">
        <v>200</v>
      </c>
      <c r="D167" s="267" t="s">
        <v>162</v>
      </c>
      <c r="E167" s="268" t="s">
        <v>209</v>
      </c>
      <c r="F167" s="269" t="s">
        <v>210</v>
      </c>
      <c r="G167" s="270" t="s">
        <v>205</v>
      </c>
      <c r="H167" s="271">
        <v>150</v>
      </c>
      <c r="I167" s="272"/>
      <c r="J167" s="273">
        <f>ROUND(I167*H167,2)</f>
        <v>0</v>
      </c>
      <c r="K167" s="269" t="s">
        <v>166</v>
      </c>
      <c r="L167" s="44"/>
      <c r="M167" s="274" t="s">
        <v>1</v>
      </c>
      <c r="N167" s="275" t="s">
        <v>43</v>
      </c>
      <c r="O167" s="94"/>
      <c r="P167" s="276">
        <f>O167*H167</f>
        <v>0</v>
      </c>
      <c r="Q167" s="276">
        <v>0</v>
      </c>
      <c r="R167" s="276">
        <f>Q167*H167</f>
        <v>0</v>
      </c>
      <c r="S167" s="276">
        <v>0</v>
      </c>
      <c r="T167" s="277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78" t="s">
        <v>167</v>
      </c>
      <c r="AT167" s="278" t="s">
        <v>162</v>
      </c>
      <c r="AU167" s="278" t="s">
        <v>87</v>
      </c>
      <c r="AY167" s="18" t="s">
        <v>159</v>
      </c>
      <c r="BE167" s="154">
        <f>IF(N167="základní",J167,0)</f>
        <v>0</v>
      </c>
      <c r="BF167" s="154">
        <f>IF(N167="snížená",J167,0)</f>
        <v>0</v>
      </c>
      <c r="BG167" s="154">
        <f>IF(N167="zákl. přenesená",J167,0)</f>
        <v>0</v>
      </c>
      <c r="BH167" s="154">
        <f>IF(N167="sníž. přenesená",J167,0)</f>
        <v>0</v>
      </c>
      <c r="BI167" s="154">
        <f>IF(N167="nulová",J167,0)</f>
        <v>0</v>
      </c>
      <c r="BJ167" s="18" t="s">
        <v>85</v>
      </c>
      <c r="BK167" s="154">
        <f>ROUND(I167*H167,2)</f>
        <v>0</v>
      </c>
      <c r="BL167" s="18" t="s">
        <v>167</v>
      </c>
      <c r="BM167" s="278" t="s">
        <v>211</v>
      </c>
    </row>
    <row r="168" s="12" customFormat="1" ht="22.8" customHeight="1">
      <c r="A168" s="12"/>
      <c r="B168" s="251"/>
      <c r="C168" s="252"/>
      <c r="D168" s="253" t="s">
        <v>77</v>
      </c>
      <c r="E168" s="265" t="s">
        <v>212</v>
      </c>
      <c r="F168" s="265" t="s">
        <v>213</v>
      </c>
      <c r="G168" s="252"/>
      <c r="H168" s="252"/>
      <c r="I168" s="255"/>
      <c r="J168" s="266">
        <f>BK168</f>
        <v>0</v>
      </c>
      <c r="K168" s="252"/>
      <c r="L168" s="257"/>
      <c r="M168" s="258"/>
      <c r="N168" s="259"/>
      <c r="O168" s="259"/>
      <c r="P168" s="260">
        <f>SUM(P169:P175)</f>
        <v>0</v>
      </c>
      <c r="Q168" s="259"/>
      <c r="R168" s="260">
        <f>SUM(R169:R175)</f>
        <v>0</v>
      </c>
      <c r="S168" s="259"/>
      <c r="T168" s="261">
        <f>SUM(T169:T175)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62" t="s">
        <v>85</v>
      </c>
      <c r="AT168" s="263" t="s">
        <v>77</v>
      </c>
      <c r="AU168" s="263" t="s">
        <v>85</v>
      </c>
      <c r="AY168" s="262" t="s">
        <v>159</v>
      </c>
      <c r="BK168" s="264">
        <f>SUM(BK169:BK175)</f>
        <v>0</v>
      </c>
    </row>
    <row r="169" s="2" customFormat="1" ht="24" customHeight="1">
      <c r="A169" s="41"/>
      <c r="B169" s="42"/>
      <c r="C169" s="267" t="s">
        <v>214</v>
      </c>
      <c r="D169" s="267" t="s">
        <v>162</v>
      </c>
      <c r="E169" s="268" t="s">
        <v>215</v>
      </c>
      <c r="F169" s="269" t="s">
        <v>216</v>
      </c>
      <c r="G169" s="270" t="s">
        <v>217</v>
      </c>
      <c r="H169" s="271">
        <v>18.972999999999999</v>
      </c>
      <c r="I169" s="272"/>
      <c r="J169" s="273">
        <f>ROUND(I169*H169,2)</f>
        <v>0</v>
      </c>
      <c r="K169" s="269" t="s">
        <v>166</v>
      </c>
      <c r="L169" s="44"/>
      <c r="M169" s="274" t="s">
        <v>1</v>
      </c>
      <c r="N169" s="275" t="s">
        <v>43</v>
      </c>
      <c r="O169" s="94"/>
      <c r="P169" s="276">
        <f>O169*H169</f>
        <v>0</v>
      </c>
      <c r="Q169" s="276">
        <v>0</v>
      </c>
      <c r="R169" s="276">
        <f>Q169*H169</f>
        <v>0</v>
      </c>
      <c r="S169" s="276">
        <v>0</v>
      </c>
      <c r="T169" s="277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78" t="s">
        <v>167</v>
      </c>
      <c r="AT169" s="278" t="s">
        <v>162</v>
      </c>
      <c r="AU169" s="278" t="s">
        <v>87</v>
      </c>
      <c r="AY169" s="18" t="s">
        <v>159</v>
      </c>
      <c r="BE169" s="154">
        <f>IF(N169="základní",J169,0)</f>
        <v>0</v>
      </c>
      <c r="BF169" s="154">
        <f>IF(N169="snížená",J169,0)</f>
        <v>0</v>
      </c>
      <c r="BG169" s="154">
        <f>IF(N169="zákl. přenesená",J169,0)</f>
        <v>0</v>
      </c>
      <c r="BH169" s="154">
        <f>IF(N169="sníž. přenesená",J169,0)</f>
        <v>0</v>
      </c>
      <c r="BI169" s="154">
        <f>IF(N169="nulová",J169,0)</f>
        <v>0</v>
      </c>
      <c r="BJ169" s="18" t="s">
        <v>85</v>
      </c>
      <c r="BK169" s="154">
        <f>ROUND(I169*H169,2)</f>
        <v>0</v>
      </c>
      <c r="BL169" s="18" t="s">
        <v>167</v>
      </c>
      <c r="BM169" s="278" t="s">
        <v>218</v>
      </c>
    </row>
    <row r="170" s="2" customFormat="1" ht="24" customHeight="1">
      <c r="A170" s="41"/>
      <c r="B170" s="42"/>
      <c r="C170" s="267" t="s">
        <v>219</v>
      </c>
      <c r="D170" s="267" t="s">
        <v>162</v>
      </c>
      <c r="E170" s="268" t="s">
        <v>220</v>
      </c>
      <c r="F170" s="269" t="s">
        <v>221</v>
      </c>
      <c r="G170" s="270" t="s">
        <v>217</v>
      </c>
      <c r="H170" s="271">
        <v>18.972999999999999</v>
      </c>
      <c r="I170" s="272"/>
      <c r="J170" s="273">
        <f>ROUND(I170*H170,2)</f>
        <v>0</v>
      </c>
      <c r="K170" s="269" t="s">
        <v>166</v>
      </c>
      <c r="L170" s="44"/>
      <c r="M170" s="274" t="s">
        <v>1</v>
      </c>
      <c r="N170" s="275" t="s">
        <v>43</v>
      </c>
      <c r="O170" s="94"/>
      <c r="P170" s="276">
        <f>O170*H170</f>
        <v>0</v>
      </c>
      <c r="Q170" s="276">
        <v>0</v>
      </c>
      <c r="R170" s="276">
        <f>Q170*H170</f>
        <v>0</v>
      </c>
      <c r="S170" s="276">
        <v>0</v>
      </c>
      <c r="T170" s="277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78" t="s">
        <v>167</v>
      </c>
      <c r="AT170" s="278" t="s">
        <v>162</v>
      </c>
      <c r="AU170" s="278" t="s">
        <v>87</v>
      </c>
      <c r="AY170" s="18" t="s">
        <v>159</v>
      </c>
      <c r="BE170" s="154">
        <f>IF(N170="základní",J170,0)</f>
        <v>0</v>
      </c>
      <c r="BF170" s="154">
        <f>IF(N170="snížená",J170,0)</f>
        <v>0</v>
      </c>
      <c r="BG170" s="154">
        <f>IF(N170="zákl. přenesená",J170,0)</f>
        <v>0</v>
      </c>
      <c r="BH170" s="154">
        <f>IF(N170="sníž. přenesená",J170,0)</f>
        <v>0</v>
      </c>
      <c r="BI170" s="154">
        <f>IF(N170="nulová",J170,0)</f>
        <v>0</v>
      </c>
      <c r="BJ170" s="18" t="s">
        <v>85</v>
      </c>
      <c r="BK170" s="154">
        <f>ROUND(I170*H170,2)</f>
        <v>0</v>
      </c>
      <c r="BL170" s="18" t="s">
        <v>167</v>
      </c>
      <c r="BM170" s="278" t="s">
        <v>222</v>
      </c>
    </row>
    <row r="171" s="2" customFormat="1" ht="24" customHeight="1">
      <c r="A171" s="41"/>
      <c r="B171" s="42"/>
      <c r="C171" s="267" t="s">
        <v>223</v>
      </c>
      <c r="D171" s="267" t="s">
        <v>162</v>
      </c>
      <c r="E171" s="268" t="s">
        <v>224</v>
      </c>
      <c r="F171" s="269" t="s">
        <v>225</v>
      </c>
      <c r="G171" s="270" t="s">
        <v>217</v>
      </c>
      <c r="H171" s="271">
        <v>284.59500000000003</v>
      </c>
      <c r="I171" s="272"/>
      <c r="J171" s="273">
        <f>ROUND(I171*H171,2)</f>
        <v>0</v>
      </c>
      <c r="K171" s="269" t="s">
        <v>166</v>
      </c>
      <c r="L171" s="44"/>
      <c r="M171" s="274" t="s">
        <v>1</v>
      </c>
      <c r="N171" s="275" t="s">
        <v>43</v>
      </c>
      <c r="O171" s="94"/>
      <c r="P171" s="276">
        <f>O171*H171</f>
        <v>0</v>
      </c>
      <c r="Q171" s="276">
        <v>0</v>
      </c>
      <c r="R171" s="276">
        <f>Q171*H171</f>
        <v>0</v>
      </c>
      <c r="S171" s="276">
        <v>0</v>
      </c>
      <c r="T171" s="277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78" t="s">
        <v>167</v>
      </c>
      <c r="AT171" s="278" t="s">
        <v>162</v>
      </c>
      <c r="AU171" s="278" t="s">
        <v>87</v>
      </c>
      <c r="AY171" s="18" t="s">
        <v>159</v>
      </c>
      <c r="BE171" s="154">
        <f>IF(N171="základní",J171,0)</f>
        <v>0</v>
      </c>
      <c r="BF171" s="154">
        <f>IF(N171="snížená",J171,0)</f>
        <v>0</v>
      </c>
      <c r="BG171" s="154">
        <f>IF(N171="zákl. přenesená",J171,0)</f>
        <v>0</v>
      </c>
      <c r="BH171" s="154">
        <f>IF(N171="sníž. přenesená",J171,0)</f>
        <v>0</v>
      </c>
      <c r="BI171" s="154">
        <f>IF(N171="nulová",J171,0)</f>
        <v>0</v>
      </c>
      <c r="BJ171" s="18" t="s">
        <v>85</v>
      </c>
      <c r="BK171" s="154">
        <f>ROUND(I171*H171,2)</f>
        <v>0</v>
      </c>
      <c r="BL171" s="18" t="s">
        <v>167</v>
      </c>
      <c r="BM171" s="278" t="s">
        <v>226</v>
      </c>
    </row>
    <row r="172" s="14" customFormat="1">
      <c r="A172" s="14"/>
      <c r="B172" s="290"/>
      <c r="C172" s="291"/>
      <c r="D172" s="281" t="s">
        <v>169</v>
      </c>
      <c r="E172" s="291"/>
      <c r="F172" s="293" t="s">
        <v>227</v>
      </c>
      <c r="G172" s="291"/>
      <c r="H172" s="294">
        <v>284.59500000000003</v>
      </c>
      <c r="I172" s="295"/>
      <c r="J172" s="291"/>
      <c r="K172" s="291"/>
      <c r="L172" s="296"/>
      <c r="M172" s="297"/>
      <c r="N172" s="298"/>
      <c r="O172" s="298"/>
      <c r="P172" s="298"/>
      <c r="Q172" s="298"/>
      <c r="R172" s="298"/>
      <c r="S172" s="298"/>
      <c r="T172" s="29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300" t="s">
        <v>169</v>
      </c>
      <c r="AU172" s="300" t="s">
        <v>87</v>
      </c>
      <c r="AV172" s="14" t="s">
        <v>87</v>
      </c>
      <c r="AW172" s="14" t="s">
        <v>4</v>
      </c>
      <c r="AX172" s="14" t="s">
        <v>85</v>
      </c>
      <c r="AY172" s="300" t="s">
        <v>159</v>
      </c>
    </row>
    <row r="173" s="2" customFormat="1" ht="24" customHeight="1">
      <c r="A173" s="41"/>
      <c r="B173" s="42"/>
      <c r="C173" s="267" t="s">
        <v>228</v>
      </c>
      <c r="D173" s="267" t="s">
        <v>162</v>
      </c>
      <c r="E173" s="268" t="s">
        <v>229</v>
      </c>
      <c r="F173" s="269" t="s">
        <v>230</v>
      </c>
      <c r="G173" s="270" t="s">
        <v>217</v>
      </c>
      <c r="H173" s="271">
        <v>8.0039999999999996</v>
      </c>
      <c r="I173" s="272"/>
      <c r="J173" s="273">
        <f>ROUND(I173*H173,2)</f>
        <v>0</v>
      </c>
      <c r="K173" s="269" t="s">
        <v>166</v>
      </c>
      <c r="L173" s="44"/>
      <c r="M173" s="274" t="s">
        <v>1</v>
      </c>
      <c r="N173" s="275" t="s">
        <v>43</v>
      </c>
      <c r="O173" s="94"/>
      <c r="P173" s="276">
        <f>O173*H173</f>
        <v>0</v>
      </c>
      <c r="Q173" s="276">
        <v>0</v>
      </c>
      <c r="R173" s="276">
        <f>Q173*H173</f>
        <v>0</v>
      </c>
      <c r="S173" s="276">
        <v>0</v>
      </c>
      <c r="T173" s="277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78" t="s">
        <v>167</v>
      </c>
      <c r="AT173" s="278" t="s">
        <v>162</v>
      </c>
      <c r="AU173" s="278" t="s">
        <v>87</v>
      </c>
      <c r="AY173" s="18" t="s">
        <v>159</v>
      </c>
      <c r="BE173" s="154">
        <f>IF(N173="základní",J173,0)</f>
        <v>0</v>
      </c>
      <c r="BF173" s="154">
        <f>IF(N173="snížená",J173,0)</f>
        <v>0</v>
      </c>
      <c r="BG173" s="154">
        <f>IF(N173="zákl. přenesená",J173,0)</f>
        <v>0</v>
      </c>
      <c r="BH173" s="154">
        <f>IF(N173="sníž. přenesená",J173,0)</f>
        <v>0</v>
      </c>
      <c r="BI173" s="154">
        <f>IF(N173="nulová",J173,0)</f>
        <v>0</v>
      </c>
      <c r="BJ173" s="18" t="s">
        <v>85</v>
      </c>
      <c r="BK173" s="154">
        <f>ROUND(I173*H173,2)</f>
        <v>0</v>
      </c>
      <c r="BL173" s="18" t="s">
        <v>167</v>
      </c>
      <c r="BM173" s="278" t="s">
        <v>231</v>
      </c>
    </row>
    <row r="174" s="2" customFormat="1" ht="24" customHeight="1">
      <c r="A174" s="41"/>
      <c r="B174" s="42"/>
      <c r="C174" s="267" t="s">
        <v>232</v>
      </c>
      <c r="D174" s="267" t="s">
        <v>162</v>
      </c>
      <c r="E174" s="268" t="s">
        <v>233</v>
      </c>
      <c r="F174" s="269" t="s">
        <v>234</v>
      </c>
      <c r="G174" s="270" t="s">
        <v>217</v>
      </c>
      <c r="H174" s="271">
        <v>5.8200000000000003</v>
      </c>
      <c r="I174" s="272"/>
      <c r="J174" s="273">
        <f>ROUND(I174*H174,2)</f>
        <v>0</v>
      </c>
      <c r="K174" s="269" t="s">
        <v>166</v>
      </c>
      <c r="L174" s="44"/>
      <c r="M174" s="274" t="s">
        <v>1</v>
      </c>
      <c r="N174" s="275" t="s">
        <v>43</v>
      </c>
      <c r="O174" s="94"/>
      <c r="P174" s="276">
        <f>O174*H174</f>
        <v>0</v>
      </c>
      <c r="Q174" s="276">
        <v>0</v>
      </c>
      <c r="R174" s="276">
        <f>Q174*H174</f>
        <v>0</v>
      </c>
      <c r="S174" s="276">
        <v>0</v>
      </c>
      <c r="T174" s="27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78" t="s">
        <v>167</v>
      </c>
      <c r="AT174" s="278" t="s">
        <v>162</v>
      </c>
      <c r="AU174" s="278" t="s">
        <v>87</v>
      </c>
      <c r="AY174" s="18" t="s">
        <v>159</v>
      </c>
      <c r="BE174" s="154">
        <f>IF(N174="základní",J174,0)</f>
        <v>0</v>
      </c>
      <c r="BF174" s="154">
        <f>IF(N174="snížená",J174,0)</f>
        <v>0</v>
      </c>
      <c r="BG174" s="154">
        <f>IF(N174="zákl. přenesená",J174,0)</f>
        <v>0</v>
      </c>
      <c r="BH174" s="154">
        <f>IF(N174="sníž. přenesená",J174,0)</f>
        <v>0</v>
      </c>
      <c r="BI174" s="154">
        <f>IF(N174="nulová",J174,0)</f>
        <v>0</v>
      </c>
      <c r="BJ174" s="18" t="s">
        <v>85</v>
      </c>
      <c r="BK174" s="154">
        <f>ROUND(I174*H174,2)</f>
        <v>0</v>
      </c>
      <c r="BL174" s="18" t="s">
        <v>167</v>
      </c>
      <c r="BM174" s="278" t="s">
        <v>235</v>
      </c>
    </row>
    <row r="175" s="2" customFormat="1" ht="24" customHeight="1">
      <c r="A175" s="41"/>
      <c r="B175" s="42"/>
      <c r="C175" s="267" t="s">
        <v>8</v>
      </c>
      <c r="D175" s="267" t="s">
        <v>162</v>
      </c>
      <c r="E175" s="268" t="s">
        <v>236</v>
      </c>
      <c r="F175" s="269" t="s">
        <v>237</v>
      </c>
      <c r="G175" s="270" t="s">
        <v>217</v>
      </c>
      <c r="H175" s="271">
        <v>5.0579999999999998</v>
      </c>
      <c r="I175" s="272"/>
      <c r="J175" s="273">
        <f>ROUND(I175*H175,2)</f>
        <v>0</v>
      </c>
      <c r="K175" s="269" t="s">
        <v>166</v>
      </c>
      <c r="L175" s="44"/>
      <c r="M175" s="274" t="s">
        <v>1</v>
      </c>
      <c r="N175" s="275" t="s">
        <v>43</v>
      </c>
      <c r="O175" s="94"/>
      <c r="P175" s="276">
        <f>O175*H175</f>
        <v>0</v>
      </c>
      <c r="Q175" s="276">
        <v>0</v>
      </c>
      <c r="R175" s="276">
        <f>Q175*H175</f>
        <v>0</v>
      </c>
      <c r="S175" s="276">
        <v>0</v>
      </c>
      <c r="T175" s="277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78" t="s">
        <v>167</v>
      </c>
      <c r="AT175" s="278" t="s">
        <v>162</v>
      </c>
      <c r="AU175" s="278" t="s">
        <v>87</v>
      </c>
      <c r="AY175" s="18" t="s">
        <v>159</v>
      </c>
      <c r="BE175" s="154">
        <f>IF(N175="základní",J175,0)</f>
        <v>0</v>
      </c>
      <c r="BF175" s="154">
        <f>IF(N175="snížená",J175,0)</f>
        <v>0</v>
      </c>
      <c r="BG175" s="154">
        <f>IF(N175="zákl. přenesená",J175,0)</f>
        <v>0</v>
      </c>
      <c r="BH175" s="154">
        <f>IF(N175="sníž. přenesená",J175,0)</f>
        <v>0</v>
      </c>
      <c r="BI175" s="154">
        <f>IF(N175="nulová",J175,0)</f>
        <v>0</v>
      </c>
      <c r="BJ175" s="18" t="s">
        <v>85</v>
      </c>
      <c r="BK175" s="154">
        <f>ROUND(I175*H175,2)</f>
        <v>0</v>
      </c>
      <c r="BL175" s="18" t="s">
        <v>167</v>
      </c>
      <c r="BM175" s="278" t="s">
        <v>238</v>
      </c>
    </row>
    <row r="176" s="12" customFormat="1" ht="22.8" customHeight="1">
      <c r="A176" s="12"/>
      <c r="B176" s="251"/>
      <c r="C176" s="252"/>
      <c r="D176" s="253" t="s">
        <v>77</v>
      </c>
      <c r="E176" s="265" t="s">
        <v>239</v>
      </c>
      <c r="F176" s="265" t="s">
        <v>240</v>
      </c>
      <c r="G176" s="252"/>
      <c r="H176" s="252"/>
      <c r="I176" s="255"/>
      <c r="J176" s="266">
        <f>BK176</f>
        <v>0</v>
      </c>
      <c r="K176" s="252"/>
      <c r="L176" s="257"/>
      <c r="M176" s="258"/>
      <c r="N176" s="259"/>
      <c r="O176" s="259"/>
      <c r="P176" s="260">
        <f>P177</f>
        <v>0</v>
      </c>
      <c r="Q176" s="259"/>
      <c r="R176" s="260">
        <f>R177</f>
        <v>0</v>
      </c>
      <c r="S176" s="259"/>
      <c r="T176" s="261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62" t="s">
        <v>85</v>
      </c>
      <c r="AT176" s="263" t="s">
        <v>77</v>
      </c>
      <c r="AU176" s="263" t="s">
        <v>85</v>
      </c>
      <c r="AY176" s="262" t="s">
        <v>159</v>
      </c>
      <c r="BK176" s="264">
        <f>BK177</f>
        <v>0</v>
      </c>
    </row>
    <row r="177" s="2" customFormat="1" ht="24" customHeight="1">
      <c r="A177" s="41"/>
      <c r="B177" s="42"/>
      <c r="C177" s="267" t="s">
        <v>241</v>
      </c>
      <c r="D177" s="267" t="s">
        <v>162</v>
      </c>
      <c r="E177" s="268" t="s">
        <v>242</v>
      </c>
      <c r="F177" s="269" t="s">
        <v>243</v>
      </c>
      <c r="G177" s="270" t="s">
        <v>217</v>
      </c>
      <c r="H177" s="271">
        <v>111.464</v>
      </c>
      <c r="I177" s="272"/>
      <c r="J177" s="273">
        <f>ROUND(I177*H177,2)</f>
        <v>0</v>
      </c>
      <c r="K177" s="269" t="s">
        <v>166</v>
      </c>
      <c r="L177" s="44"/>
      <c r="M177" s="274" t="s">
        <v>1</v>
      </c>
      <c r="N177" s="275" t="s">
        <v>43</v>
      </c>
      <c r="O177" s="94"/>
      <c r="P177" s="276">
        <f>O177*H177</f>
        <v>0</v>
      </c>
      <c r="Q177" s="276">
        <v>0</v>
      </c>
      <c r="R177" s="276">
        <f>Q177*H177</f>
        <v>0</v>
      </c>
      <c r="S177" s="276">
        <v>0</v>
      </c>
      <c r="T177" s="277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78" t="s">
        <v>167</v>
      </c>
      <c r="AT177" s="278" t="s">
        <v>162</v>
      </c>
      <c r="AU177" s="278" t="s">
        <v>87</v>
      </c>
      <c r="AY177" s="18" t="s">
        <v>159</v>
      </c>
      <c r="BE177" s="154">
        <f>IF(N177="základní",J177,0)</f>
        <v>0</v>
      </c>
      <c r="BF177" s="154">
        <f>IF(N177="snížená",J177,0)</f>
        <v>0</v>
      </c>
      <c r="BG177" s="154">
        <f>IF(N177="zákl. přenesená",J177,0)</f>
        <v>0</v>
      </c>
      <c r="BH177" s="154">
        <f>IF(N177="sníž. přenesená",J177,0)</f>
        <v>0</v>
      </c>
      <c r="BI177" s="154">
        <f>IF(N177="nulová",J177,0)</f>
        <v>0</v>
      </c>
      <c r="BJ177" s="18" t="s">
        <v>85</v>
      </c>
      <c r="BK177" s="154">
        <f>ROUND(I177*H177,2)</f>
        <v>0</v>
      </c>
      <c r="BL177" s="18" t="s">
        <v>167</v>
      </c>
      <c r="BM177" s="278" t="s">
        <v>244</v>
      </c>
    </row>
    <row r="178" s="12" customFormat="1" ht="25.92" customHeight="1">
      <c r="A178" s="12"/>
      <c r="B178" s="251"/>
      <c r="C178" s="252"/>
      <c r="D178" s="253" t="s">
        <v>77</v>
      </c>
      <c r="E178" s="254" t="s">
        <v>245</v>
      </c>
      <c r="F178" s="254" t="s">
        <v>246</v>
      </c>
      <c r="G178" s="252"/>
      <c r="H178" s="252"/>
      <c r="I178" s="255"/>
      <c r="J178" s="256">
        <f>BK178</f>
        <v>0</v>
      </c>
      <c r="K178" s="252"/>
      <c r="L178" s="257"/>
      <c r="M178" s="258"/>
      <c r="N178" s="259"/>
      <c r="O178" s="259"/>
      <c r="P178" s="260">
        <f>P179+P199+P203+P205+P342+P361+P382+P391+P397+P405</f>
        <v>0</v>
      </c>
      <c r="Q178" s="259"/>
      <c r="R178" s="260">
        <f>R179+R199+R203+R205+R342+R361+R382+R391+R397+R405</f>
        <v>40.015421850000003</v>
      </c>
      <c r="S178" s="259"/>
      <c r="T178" s="261">
        <f>T179+T199+T203+T205+T342+T361+T382+T391+T397+T405</f>
        <v>18.973399000000001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62" t="s">
        <v>87</v>
      </c>
      <c r="AT178" s="263" t="s">
        <v>77</v>
      </c>
      <c r="AU178" s="263" t="s">
        <v>78</v>
      </c>
      <c r="AY178" s="262" t="s">
        <v>159</v>
      </c>
      <c r="BK178" s="264">
        <f>BK179+BK199+BK203+BK205+BK342+BK361+BK382+BK391+BK397+BK405</f>
        <v>0</v>
      </c>
    </row>
    <row r="179" s="12" customFormat="1" ht="22.8" customHeight="1">
      <c r="A179" s="12"/>
      <c r="B179" s="251"/>
      <c r="C179" s="252"/>
      <c r="D179" s="253" t="s">
        <v>77</v>
      </c>
      <c r="E179" s="265" t="s">
        <v>247</v>
      </c>
      <c r="F179" s="265" t="s">
        <v>248</v>
      </c>
      <c r="G179" s="252"/>
      <c r="H179" s="252"/>
      <c r="I179" s="255"/>
      <c r="J179" s="266">
        <f>BK179</f>
        <v>0</v>
      </c>
      <c r="K179" s="252"/>
      <c r="L179" s="257"/>
      <c r="M179" s="258"/>
      <c r="N179" s="259"/>
      <c r="O179" s="259"/>
      <c r="P179" s="260">
        <f>SUM(P180:P198)</f>
        <v>0</v>
      </c>
      <c r="Q179" s="259"/>
      <c r="R179" s="260">
        <f>SUM(R180:R198)</f>
        <v>5.9081349999999997</v>
      </c>
      <c r="S179" s="259"/>
      <c r="T179" s="261">
        <f>SUM(T180:T198)</f>
        <v>5.8200000000000003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62" t="s">
        <v>87</v>
      </c>
      <c r="AT179" s="263" t="s">
        <v>77</v>
      </c>
      <c r="AU179" s="263" t="s">
        <v>85</v>
      </c>
      <c r="AY179" s="262" t="s">
        <v>159</v>
      </c>
      <c r="BK179" s="264">
        <f>SUM(BK180:BK198)</f>
        <v>0</v>
      </c>
    </row>
    <row r="180" s="2" customFormat="1" ht="16.5" customHeight="1">
      <c r="A180" s="41"/>
      <c r="B180" s="42"/>
      <c r="C180" s="267" t="s">
        <v>249</v>
      </c>
      <c r="D180" s="267" t="s">
        <v>162</v>
      </c>
      <c r="E180" s="268" t="s">
        <v>250</v>
      </c>
      <c r="F180" s="269" t="s">
        <v>251</v>
      </c>
      <c r="G180" s="270" t="s">
        <v>205</v>
      </c>
      <c r="H180" s="271">
        <v>210</v>
      </c>
      <c r="I180" s="272"/>
      <c r="J180" s="273">
        <f>ROUND(I180*H180,2)</f>
        <v>0</v>
      </c>
      <c r="K180" s="269" t="s">
        <v>166</v>
      </c>
      <c r="L180" s="44"/>
      <c r="M180" s="274" t="s">
        <v>1</v>
      </c>
      <c r="N180" s="275" t="s">
        <v>43</v>
      </c>
      <c r="O180" s="94"/>
      <c r="P180" s="276">
        <f>O180*H180</f>
        <v>0</v>
      </c>
      <c r="Q180" s="276">
        <v>0</v>
      </c>
      <c r="R180" s="276">
        <f>Q180*H180</f>
        <v>0</v>
      </c>
      <c r="S180" s="276">
        <v>0.01</v>
      </c>
      <c r="T180" s="277">
        <f>S180*H180</f>
        <v>2.1000000000000001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78" t="s">
        <v>241</v>
      </c>
      <c r="AT180" s="278" t="s">
        <v>162</v>
      </c>
      <c r="AU180" s="278" t="s">
        <v>87</v>
      </c>
      <c r="AY180" s="18" t="s">
        <v>159</v>
      </c>
      <c r="BE180" s="154">
        <f>IF(N180="základní",J180,0)</f>
        <v>0</v>
      </c>
      <c r="BF180" s="154">
        <f>IF(N180="snížená",J180,0)</f>
        <v>0</v>
      </c>
      <c r="BG180" s="154">
        <f>IF(N180="zákl. přenesená",J180,0)</f>
        <v>0</v>
      </c>
      <c r="BH180" s="154">
        <f>IF(N180="sníž. přenesená",J180,0)</f>
        <v>0</v>
      </c>
      <c r="BI180" s="154">
        <f>IF(N180="nulová",J180,0)</f>
        <v>0</v>
      </c>
      <c r="BJ180" s="18" t="s">
        <v>85</v>
      </c>
      <c r="BK180" s="154">
        <f>ROUND(I180*H180,2)</f>
        <v>0</v>
      </c>
      <c r="BL180" s="18" t="s">
        <v>241</v>
      </c>
      <c r="BM180" s="278" t="s">
        <v>252</v>
      </c>
    </row>
    <row r="181" s="14" customFormat="1">
      <c r="A181" s="14"/>
      <c r="B181" s="290"/>
      <c r="C181" s="291"/>
      <c r="D181" s="281" t="s">
        <v>169</v>
      </c>
      <c r="E181" s="292" t="s">
        <v>1</v>
      </c>
      <c r="F181" s="293" t="s">
        <v>253</v>
      </c>
      <c r="G181" s="291"/>
      <c r="H181" s="294">
        <v>115</v>
      </c>
      <c r="I181" s="295"/>
      <c r="J181" s="291"/>
      <c r="K181" s="291"/>
      <c r="L181" s="296"/>
      <c r="M181" s="297"/>
      <c r="N181" s="298"/>
      <c r="O181" s="298"/>
      <c r="P181" s="298"/>
      <c r="Q181" s="298"/>
      <c r="R181" s="298"/>
      <c r="S181" s="298"/>
      <c r="T181" s="29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300" t="s">
        <v>169</v>
      </c>
      <c r="AU181" s="300" t="s">
        <v>87</v>
      </c>
      <c r="AV181" s="14" t="s">
        <v>87</v>
      </c>
      <c r="AW181" s="14" t="s">
        <v>32</v>
      </c>
      <c r="AX181" s="14" t="s">
        <v>78</v>
      </c>
      <c r="AY181" s="300" t="s">
        <v>159</v>
      </c>
    </row>
    <row r="182" s="14" customFormat="1">
      <c r="A182" s="14"/>
      <c r="B182" s="290"/>
      <c r="C182" s="291"/>
      <c r="D182" s="281" t="s">
        <v>169</v>
      </c>
      <c r="E182" s="292" t="s">
        <v>1</v>
      </c>
      <c r="F182" s="293" t="s">
        <v>254</v>
      </c>
      <c r="G182" s="291"/>
      <c r="H182" s="294">
        <v>95</v>
      </c>
      <c r="I182" s="295"/>
      <c r="J182" s="291"/>
      <c r="K182" s="291"/>
      <c r="L182" s="296"/>
      <c r="M182" s="297"/>
      <c r="N182" s="298"/>
      <c r="O182" s="298"/>
      <c r="P182" s="298"/>
      <c r="Q182" s="298"/>
      <c r="R182" s="298"/>
      <c r="S182" s="298"/>
      <c r="T182" s="29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300" t="s">
        <v>169</v>
      </c>
      <c r="AU182" s="300" t="s">
        <v>87</v>
      </c>
      <c r="AV182" s="14" t="s">
        <v>87</v>
      </c>
      <c r="AW182" s="14" t="s">
        <v>32</v>
      </c>
      <c r="AX182" s="14" t="s">
        <v>78</v>
      </c>
      <c r="AY182" s="300" t="s">
        <v>159</v>
      </c>
    </row>
    <row r="183" s="15" customFormat="1">
      <c r="A183" s="15"/>
      <c r="B183" s="301"/>
      <c r="C183" s="302"/>
      <c r="D183" s="281" t="s">
        <v>169</v>
      </c>
      <c r="E183" s="303" t="s">
        <v>1</v>
      </c>
      <c r="F183" s="304" t="s">
        <v>255</v>
      </c>
      <c r="G183" s="302"/>
      <c r="H183" s="305">
        <v>210</v>
      </c>
      <c r="I183" s="306"/>
      <c r="J183" s="302"/>
      <c r="K183" s="302"/>
      <c r="L183" s="307"/>
      <c r="M183" s="308"/>
      <c r="N183" s="309"/>
      <c r="O183" s="309"/>
      <c r="P183" s="309"/>
      <c r="Q183" s="309"/>
      <c r="R183" s="309"/>
      <c r="S183" s="309"/>
      <c r="T183" s="310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311" t="s">
        <v>169</v>
      </c>
      <c r="AU183" s="311" t="s">
        <v>87</v>
      </c>
      <c r="AV183" s="15" t="s">
        <v>167</v>
      </c>
      <c r="AW183" s="15" t="s">
        <v>32</v>
      </c>
      <c r="AX183" s="15" t="s">
        <v>85</v>
      </c>
      <c r="AY183" s="311" t="s">
        <v>159</v>
      </c>
    </row>
    <row r="184" s="2" customFormat="1" ht="24" customHeight="1">
      <c r="A184" s="41"/>
      <c r="B184" s="42"/>
      <c r="C184" s="267" t="s">
        <v>256</v>
      </c>
      <c r="D184" s="267" t="s">
        <v>162</v>
      </c>
      <c r="E184" s="268" t="s">
        <v>257</v>
      </c>
      <c r="F184" s="269" t="s">
        <v>258</v>
      </c>
      <c r="G184" s="270" t="s">
        <v>205</v>
      </c>
      <c r="H184" s="271">
        <v>115</v>
      </c>
      <c r="I184" s="272"/>
      <c r="J184" s="273">
        <f>ROUND(I184*H184,2)</f>
        <v>0</v>
      </c>
      <c r="K184" s="269" t="s">
        <v>166</v>
      </c>
      <c r="L184" s="44"/>
      <c r="M184" s="274" t="s">
        <v>1</v>
      </c>
      <c r="N184" s="275" t="s">
        <v>43</v>
      </c>
      <c r="O184" s="94"/>
      <c r="P184" s="276">
        <f>O184*H184</f>
        <v>0</v>
      </c>
      <c r="Q184" s="276">
        <v>0</v>
      </c>
      <c r="R184" s="276">
        <f>Q184*H184</f>
        <v>0</v>
      </c>
      <c r="S184" s="276">
        <v>0</v>
      </c>
      <c r="T184" s="27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78" t="s">
        <v>241</v>
      </c>
      <c r="AT184" s="278" t="s">
        <v>162</v>
      </c>
      <c r="AU184" s="278" t="s">
        <v>87</v>
      </c>
      <c r="AY184" s="18" t="s">
        <v>159</v>
      </c>
      <c r="BE184" s="154">
        <f>IF(N184="základní",J184,0)</f>
        <v>0</v>
      </c>
      <c r="BF184" s="154">
        <f>IF(N184="snížená",J184,0)</f>
        <v>0</v>
      </c>
      <c r="BG184" s="154">
        <f>IF(N184="zákl. přenesená",J184,0)</f>
        <v>0</v>
      </c>
      <c r="BH184" s="154">
        <f>IF(N184="sníž. přenesená",J184,0)</f>
        <v>0</v>
      </c>
      <c r="BI184" s="154">
        <f>IF(N184="nulová",J184,0)</f>
        <v>0</v>
      </c>
      <c r="BJ184" s="18" t="s">
        <v>85</v>
      </c>
      <c r="BK184" s="154">
        <f>ROUND(I184*H184,2)</f>
        <v>0</v>
      </c>
      <c r="BL184" s="18" t="s">
        <v>241</v>
      </c>
      <c r="BM184" s="278" t="s">
        <v>259</v>
      </c>
    </row>
    <row r="185" s="13" customFormat="1">
      <c r="A185" s="13"/>
      <c r="B185" s="279"/>
      <c r="C185" s="280"/>
      <c r="D185" s="281" t="s">
        <v>169</v>
      </c>
      <c r="E185" s="282" t="s">
        <v>1</v>
      </c>
      <c r="F185" s="283" t="s">
        <v>260</v>
      </c>
      <c r="G185" s="280"/>
      <c r="H185" s="282" t="s">
        <v>1</v>
      </c>
      <c r="I185" s="284"/>
      <c r="J185" s="280"/>
      <c r="K185" s="280"/>
      <c r="L185" s="285"/>
      <c r="M185" s="286"/>
      <c r="N185" s="287"/>
      <c r="O185" s="287"/>
      <c r="P185" s="287"/>
      <c r="Q185" s="287"/>
      <c r="R185" s="287"/>
      <c r="S185" s="287"/>
      <c r="T185" s="28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89" t="s">
        <v>169</v>
      </c>
      <c r="AU185" s="289" t="s">
        <v>87</v>
      </c>
      <c r="AV185" s="13" t="s">
        <v>85</v>
      </c>
      <c r="AW185" s="13" t="s">
        <v>32</v>
      </c>
      <c r="AX185" s="13" t="s">
        <v>78</v>
      </c>
      <c r="AY185" s="289" t="s">
        <v>159</v>
      </c>
    </row>
    <row r="186" s="14" customFormat="1">
      <c r="A186" s="14"/>
      <c r="B186" s="290"/>
      <c r="C186" s="291"/>
      <c r="D186" s="281" t="s">
        <v>169</v>
      </c>
      <c r="E186" s="292" t="s">
        <v>1</v>
      </c>
      <c r="F186" s="293" t="s">
        <v>261</v>
      </c>
      <c r="G186" s="291"/>
      <c r="H186" s="294">
        <v>115</v>
      </c>
      <c r="I186" s="295"/>
      <c r="J186" s="291"/>
      <c r="K186" s="291"/>
      <c r="L186" s="296"/>
      <c r="M186" s="297"/>
      <c r="N186" s="298"/>
      <c r="O186" s="298"/>
      <c r="P186" s="298"/>
      <c r="Q186" s="298"/>
      <c r="R186" s="298"/>
      <c r="S186" s="298"/>
      <c r="T186" s="29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300" t="s">
        <v>169</v>
      </c>
      <c r="AU186" s="300" t="s">
        <v>87</v>
      </c>
      <c r="AV186" s="14" t="s">
        <v>87</v>
      </c>
      <c r="AW186" s="14" t="s">
        <v>32</v>
      </c>
      <c r="AX186" s="14" t="s">
        <v>85</v>
      </c>
      <c r="AY186" s="300" t="s">
        <v>159</v>
      </c>
    </row>
    <row r="187" s="2" customFormat="1" ht="16.5" customHeight="1">
      <c r="A187" s="41"/>
      <c r="B187" s="42"/>
      <c r="C187" s="312" t="s">
        <v>262</v>
      </c>
      <c r="D187" s="312" t="s">
        <v>263</v>
      </c>
      <c r="E187" s="313" t="s">
        <v>264</v>
      </c>
      <c r="F187" s="314" t="s">
        <v>265</v>
      </c>
      <c r="G187" s="315" t="s">
        <v>205</v>
      </c>
      <c r="H187" s="316">
        <v>132.25</v>
      </c>
      <c r="I187" s="317"/>
      <c r="J187" s="318">
        <f>ROUND(I187*H187,2)</f>
        <v>0</v>
      </c>
      <c r="K187" s="314" t="s">
        <v>166</v>
      </c>
      <c r="L187" s="319"/>
      <c r="M187" s="320" t="s">
        <v>1</v>
      </c>
      <c r="N187" s="321" t="s">
        <v>43</v>
      </c>
      <c r="O187" s="94"/>
      <c r="P187" s="276">
        <f>O187*H187</f>
        <v>0</v>
      </c>
      <c r="Q187" s="276">
        <v>0.0038800000000000002</v>
      </c>
      <c r="R187" s="276">
        <f>Q187*H187</f>
        <v>0.51312999999999998</v>
      </c>
      <c r="S187" s="276">
        <v>0</v>
      </c>
      <c r="T187" s="277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78" t="s">
        <v>266</v>
      </c>
      <c r="AT187" s="278" t="s">
        <v>263</v>
      </c>
      <c r="AU187" s="278" t="s">
        <v>87</v>
      </c>
      <c r="AY187" s="18" t="s">
        <v>159</v>
      </c>
      <c r="BE187" s="154">
        <f>IF(N187="základní",J187,0)</f>
        <v>0</v>
      </c>
      <c r="BF187" s="154">
        <f>IF(N187="snížená",J187,0)</f>
        <v>0</v>
      </c>
      <c r="BG187" s="154">
        <f>IF(N187="zákl. přenesená",J187,0)</f>
        <v>0</v>
      </c>
      <c r="BH187" s="154">
        <f>IF(N187="sníž. přenesená",J187,0)</f>
        <v>0</v>
      </c>
      <c r="BI187" s="154">
        <f>IF(N187="nulová",J187,0)</f>
        <v>0</v>
      </c>
      <c r="BJ187" s="18" t="s">
        <v>85</v>
      </c>
      <c r="BK187" s="154">
        <f>ROUND(I187*H187,2)</f>
        <v>0</v>
      </c>
      <c r="BL187" s="18" t="s">
        <v>241</v>
      </c>
      <c r="BM187" s="278" t="s">
        <v>267</v>
      </c>
    </row>
    <row r="188" s="14" customFormat="1">
      <c r="A188" s="14"/>
      <c r="B188" s="290"/>
      <c r="C188" s="291"/>
      <c r="D188" s="281" t="s">
        <v>169</v>
      </c>
      <c r="E188" s="291"/>
      <c r="F188" s="293" t="s">
        <v>268</v>
      </c>
      <c r="G188" s="291"/>
      <c r="H188" s="294">
        <v>132.25</v>
      </c>
      <c r="I188" s="295"/>
      <c r="J188" s="291"/>
      <c r="K188" s="291"/>
      <c r="L188" s="296"/>
      <c r="M188" s="297"/>
      <c r="N188" s="298"/>
      <c r="O188" s="298"/>
      <c r="P188" s="298"/>
      <c r="Q188" s="298"/>
      <c r="R188" s="298"/>
      <c r="S188" s="298"/>
      <c r="T188" s="29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300" t="s">
        <v>169</v>
      </c>
      <c r="AU188" s="300" t="s">
        <v>87</v>
      </c>
      <c r="AV188" s="14" t="s">
        <v>87</v>
      </c>
      <c r="AW188" s="14" t="s">
        <v>4</v>
      </c>
      <c r="AX188" s="14" t="s">
        <v>85</v>
      </c>
      <c r="AY188" s="300" t="s">
        <v>159</v>
      </c>
    </row>
    <row r="189" s="2" customFormat="1" ht="24" customHeight="1">
      <c r="A189" s="41"/>
      <c r="B189" s="42"/>
      <c r="C189" s="267" t="s">
        <v>269</v>
      </c>
      <c r="D189" s="267" t="s">
        <v>162</v>
      </c>
      <c r="E189" s="268" t="s">
        <v>270</v>
      </c>
      <c r="F189" s="269" t="s">
        <v>271</v>
      </c>
      <c r="G189" s="270" t="s">
        <v>205</v>
      </c>
      <c r="H189" s="271">
        <v>891</v>
      </c>
      <c r="I189" s="272"/>
      <c r="J189" s="273">
        <f>ROUND(I189*H189,2)</f>
        <v>0</v>
      </c>
      <c r="K189" s="269" t="s">
        <v>166</v>
      </c>
      <c r="L189" s="44"/>
      <c r="M189" s="274" t="s">
        <v>1</v>
      </c>
      <c r="N189" s="275" t="s">
        <v>43</v>
      </c>
      <c r="O189" s="94"/>
      <c r="P189" s="276">
        <f>O189*H189</f>
        <v>0</v>
      </c>
      <c r="Q189" s="276">
        <v>0.00088000000000000003</v>
      </c>
      <c r="R189" s="276">
        <f>Q189*H189</f>
        <v>0.78408</v>
      </c>
      <c r="S189" s="276">
        <v>0</v>
      </c>
      <c r="T189" s="27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78" t="s">
        <v>241</v>
      </c>
      <c r="AT189" s="278" t="s">
        <v>162</v>
      </c>
      <c r="AU189" s="278" t="s">
        <v>87</v>
      </c>
      <c r="AY189" s="18" t="s">
        <v>159</v>
      </c>
      <c r="BE189" s="154">
        <f>IF(N189="základní",J189,0)</f>
        <v>0</v>
      </c>
      <c r="BF189" s="154">
        <f>IF(N189="snížená",J189,0)</f>
        <v>0</v>
      </c>
      <c r="BG189" s="154">
        <f>IF(N189="zákl. přenesená",J189,0)</f>
        <v>0</v>
      </c>
      <c r="BH189" s="154">
        <f>IF(N189="sníž. přenesená",J189,0)</f>
        <v>0</v>
      </c>
      <c r="BI189" s="154">
        <f>IF(N189="nulová",J189,0)</f>
        <v>0</v>
      </c>
      <c r="BJ189" s="18" t="s">
        <v>85</v>
      </c>
      <c r="BK189" s="154">
        <f>ROUND(I189*H189,2)</f>
        <v>0</v>
      </c>
      <c r="BL189" s="18" t="s">
        <v>241</v>
      </c>
      <c r="BM189" s="278" t="s">
        <v>272</v>
      </c>
    </row>
    <row r="190" s="14" customFormat="1">
      <c r="A190" s="14"/>
      <c r="B190" s="290"/>
      <c r="C190" s="291"/>
      <c r="D190" s="281" t="s">
        <v>169</v>
      </c>
      <c r="E190" s="292" t="s">
        <v>1</v>
      </c>
      <c r="F190" s="293" t="s">
        <v>273</v>
      </c>
      <c r="G190" s="291"/>
      <c r="H190" s="294">
        <v>891</v>
      </c>
      <c r="I190" s="295"/>
      <c r="J190" s="291"/>
      <c r="K190" s="291"/>
      <c r="L190" s="296"/>
      <c r="M190" s="297"/>
      <c r="N190" s="298"/>
      <c r="O190" s="298"/>
      <c r="P190" s="298"/>
      <c r="Q190" s="298"/>
      <c r="R190" s="298"/>
      <c r="S190" s="298"/>
      <c r="T190" s="29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300" t="s">
        <v>169</v>
      </c>
      <c r="AU190" s="300" t="s">
        <v>87</v>
      </c>
      <c r="AV190" s="14" t="s">
        <v>87</v>
      </c>
      <c r="AW190" s="14" t="s">
        <v>32</v>
      </c>
      <c r="AX190" s="14" t="s">
        <v>85</v>
      </c>
      <c r="AY190" s="300" t="s">
        <v>159</v>
      </c>
    </row>
    <row r="191" s="2" customFormat="1" ht="16.5" customHeight="1">
      <c r="A191" s="41"/>
      <c r="B191" s="42"/>
      <c r="C191" s="312" t="s">
        <v>7</v>
      </c>
      <c r="D191" s="312" t="s">
        <v>263</v>
      </c>
      <c r="E191" s="313" t="s">
        <v>274</v>
      </c>
      <c r="F191" s="314" t="s">
        <v>275</v>
      </c>
      <c r="G191" s="315" t="s">
        <v>205</v>
      </c>
      <c r="H191" s="316">
        <v>1024.6500000000001</v>
      </c>
      <c r="I191" s="317"/>
      <c r="J191" s="318">
        <f>ROUND(I191*H191,2)</f>
        <v>0</v>
      </c>
      <c r="K191" s="314" t="s">
        <v>166</v>
      </c>
      <c r="L191" s="319"/>
      <c r="M191" s="320" t="s">
        <v>1</v>
      </c>
      <c r="N191" s="321" t="s">
        <v>43</v>
      </c>
      <c r="O191" s="94"/>
      <c r="P191" s="276">
        <f>O191*H191</f>
        <v>0</v>
      </c>
      <c r="Q191" s="276">
        <v>0.0044999999999999997</v>
      </c>
      <c r="R191" s="276">
        <f>Q191*H191</f>
        <v>4.6109249999999999</v>
      </c>
      <c r="S191" s="276">
        <v>0</v>
      </c>
      <c r="T191" s="277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78" t="s">
        <v>266</v>
      </c>
      <c r="AT191" s="278" t="s">
        <v>263</v>
      </c>
      <c r="AU191" s="278" t="s">
        <v>87</v>
      </c>
      <c r="AY191" s="18" t="s">
        <v>159</v>
      </c>
      <c r="BE191" s="154">
        <f>IF(N191="základní",J191,0)</f>
        <v>0</v>
      </c>
      <c r="BF191" s="154">
        <f>IF(N191="snížená",J191,0)</f>
        <v>0</v>
      </c>
      <c r="BG191" s="154">
        <f>IF(N191="zákl. přenesená",J191,0)</f>
        <v>0</v>
      </c>
      <c r="BH191" s="154">
        <f>IF(N191="sníž. přenesená",J191,0)</f>
        <v>0</v>
      </c>
      <c r="BI191" s="154">
        <f>IF(N191="nulová",J191,0)</f>
        <v>0</v>
      </c>
      <c r="BJ191" s="18" t="s">
        <v>85</v>
      </c>
      <c r="BK191" s="154">
        <f>ROUND(I191*H191,2)</f>
        <v>0</v>
      </c>
      <c r="BL191" s="18" t="s">
        <v>241</v>
      </c>
      <c r="BM191" s="278" t="s">
        <v>276</v>
      </c>
    </row>
    <row r="192" s="14" customFormat="1">
      <c r="A192" s="14"/>
      <c r="B192" s="290"/>
      <c r="C192" s="291"/>
      <c r="D192" s="281" t="s">
        <v>169</v>
      </c>
      <c r="E192" s="291"/>
      <c r="F192" s="293" t="s">
        <v>277</v>
      </c>
      <c r="G192" s="291"/>
      <c r="H192" s="294">
        <v>1024.6500000000001</v>
      </c>
      <c r="I192" s="295"/>
      <c r="J192" s="291"/>
      <c r="K192" s="291"/>
      <c r="L192" s="296"/>
      <c r="M192" s="297"/>
      <c r="N192" s="298"/>
      <c r="O192" s="298"/>
      <c r="P192" s="298"/>
      <c r="Q192" s="298"/>
      <c r="R192" s="298"/>
      <c r="S192" s="298"/>
      <c r="T192" s="29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300" t="s">
        <v>169</v>
      </c>
      <c r="AU192" s="300" t="s">
        <v>87</v>
      </c>
      <c r="AV192" s="14" t="s">
        <v>87</v>
      </c>
      <c r="AW192" s="14" t="s">
        <v>4</v>
      </c>
      <c r="AX192" s="14" t="s">
        <v>85</v>
      </c>
      <c r="AY192" s="300" t="s">
        <v>159</v>
      </c>
    </row>
    <row r="193" s="2" customFormat="1" ht="16.5" customHeight="1">
      <c r="A193" s="41"/>
      <c r="B193" s="42"/>
      <c r="C193" s="267" t="s">
        <v>278</v>
      </c>
      <c r="D193" s="267" t="s">
        <v>162</v>
      </c>
      <c r="E193" s="268" t="s">
        <v>279</v>
      </c>
      <c r="F193" s="269" t="s">
        <v>280</v>
      </c>
      <c r="G193" s="270" t="s">
        <v>205</v>
      </c>
      <c r="H193" s="271">
        <v>186</v>
      </c>
      <c r="I193" s="272"/>
      <c r="J193" s="273">
        <f>ROUND(I193*H193,2)</f>
        <v>0</v>
      </c>
      <c r="K193" s="269" t="s">
        <v>166</v>
      </c>
      <c r="L193" s="44"/>
      <c r="M193" s="274" t="s">
        <v>1</v>
      </c>
      <c r="N193" s="275" t="s">
        <v>43</v>
      </c>
      <c r="O193" s="94"/>
      <c r="P193" s="276">
        <f>O193*H193</f>
        <v>0</v>
      </c>
      <c r="Q193" s="276">
        <v>0</v>
      </c>
      <c r="R193" s="276">
        <f>Q193*H193</f>
        <v>0</v>
      </c>
      <c r="S193" s="276">
        <v>0.01</v>
      </c>
      <c r="T193" s="277">
        <f>S193*H193</f>
        <v>1.8600000000000001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78" t="s">
        <v>241</v>
      </c>
      <c r="AT193" s="278" t="s">
        <v>162</v>
      </c>
      <c r="AU193" s="278" t="s">
        <v>87</v>
      </c>
      <c r="AY193" s="18" t="s">
        <v>159</v>
      </c>
      <c r="BE193" s="154">
        <f>IF(N193="základní",J193,0)</f>
        <v>0</v>
      </c>
      <c r="BF193" s="154">
        <f>IF(N193="snížená",J193,0)</f>
        <v>0</v>
      </c>
      <c r="BG193" s="154">
        <f>IF(N193="zákl. přenesená",J193,0)</f>
        <v>0</v>
      </c>
      <c r="BH193" s="154">
        <f>IF(N193="sníž. přenesená",J193,0)</f>
        <v>0</v>
      </c>
      <c r="BI193" s="154">
        <f>IF(N193="nulová",J193,0)</f>
        <v>0</v>
      </c>
      <c r="BJ193" s="18" t="s">
        <v>85</v>
      </c>
      <c r="BK193" s="154">
        <f>ROUND(I193*H193,2)</f>
        <v>0</v>
      </c>
      <c r="BL193" s="18" t="s">
        <v>241</v>
      </c>
      <c r="BM193" s="278" t="s">
        <v>281</v>
      </c>
    </row>
    <row r="194" s="14" customFormat="1">
      <c r="A194" s="14"/>
      <c r="B194" s="290"/>
      <c r="C194" s="291"/>
      <c r="D194" s="281" t="s">
        <v>169</v>
      </c>
      <c r="E194" s="292" t="s">
        <v>1</v>
      </c>
      <c r="F194" s="293" t="s">
        <v>282</v>
      </c>
      <c r="G194" s="291"/>
      <c r="H194" s="294">
        <v>186</v>
      </c>
      <c r="I194" s="295"/>
      <c r="J194" s="291"/>
      <c r="K194" s="291"/>
      <c r="L194" s="296"/>
      <c r="M194" s="297"/>
      <c r="N194" s="298"/>
      <c r="O194" s="298"/>
      <c r="P194" s="298"/>
      <c r="Q194" s="298"/>
      <c r="R194" s="298"/>
      <c r="S194" s="298"/>
      <c r="T194" s="29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300" t="s">
        <v>169</v>
      </c>
      <c r="AU194" s="300" t="s">
        <v>87</v>
      </c>
      <c r="AV194" s="14" t="s">
        <v>87</v>
      </c>
      <c r="AW194" s="14" t="s">
        <v>32</v>
      </c>
      <c r="AX194" s="14" t="s">
        <v>85</v>
      </c>
      <c r="AY194" s="300" t="s">
        <v>159</v>
      </c>
    </row>
    <row r="195" s="2" customFormat="1" ht="24" customHeight="1">
      <c r="A195" s="41"/>
      <c r="B195" s="42"/>
      <c r="C195" s="267" t="s">
        <v>283</v>
      </c>
      <c r="D195" s="267" t="s">
        <v>162</v>
      </c>
      <c r="E195" s="268" t="s">
        <v>284</v>
      </c>
      <c r="F195" s="269" t="s">
        <v>285</v>
      </c>
      <c r="G195" s="270" t="s">
        <v>205</v>
      </c>
      <c r="H195" s="271">
        <v>186</v>
      </c>
      <c r="I195" s="272"/>
      <c r="J195" s="273">
        <f>ROUND(I195*H195,2)</f>
        <v>0</v>
      </c>
      <c r="K195" s="269" t="s">
        <v>166</v>
      </c>
      <c r="L195" s="44"/>
      <c r="M195" s="274" t="s">
        <v>1</v>
      </c>
      <c r="N195" s="275" t="s">
        <v>43</v>
      </c>
      <c r="O195" s="94"/>
      <c r="P195" s="276">
        <f>O195*H195</f>
        <v>0</v>
      </c>
      <c r="Q195" s="276">
        <v>0</v>
      </c>
      <c r="R195" s="276">
        <f>Q195*H195</f>
        <v>0</v>
      </c>
      <c r="S195" s="276">
        <v>0.01</v>
      </c>
      <c r="T195" s="277">
        <f>S195*H195</f>
        <v>1.8600000000000001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78" t="s">
        <v>241</v>
      </c>
      <c r="AT195" s="278" t="s">
        <v>162</v>
      </c>
      <c r="AU195" s="278" t="s">
        <v>87</v>
      </c>
      <c r="AY195" s="18" t="s">
        <v>159</v>
      </c>
      <c r="BE195" s="154">
        <f>IF(N195="základní",J195,0)</f>
        <v>0</v>
      </c>
      <c r="BF195" s="154">
        <f>IF(N195="snížená",J195,0)</f>
        <v>0</v>
      </c>
      <c r="BG195" s="154">
        <f>IF(N195="zákl. přenesená",J195,0)</f>
        <v>0</v>
      </c>
      <c r="BH195" s="154">
        <f>IF(N195="sníž. přenesená",J195,0)</f>
        <v>0</v>
      </c>
      <c r="BI195" s="154">
        <f>IF(N195="nulová",J195,0)</f>
        <v>0</v>
      </c>
      <c r="BJ195" s="18" t="s">
        <v>85</v>
      </c>
      <c r="BK195" s="154">
        <f>ROUND(I195*H195,2)</f>
        <v>0</v>
      </c>
      <c r="BL195" s="18" t="s">
        <v>241</v>
      </c>
      <c r="BM195" s="278" t="s">
        <v>286</v>
      </c>
    </row>
    <row r="196" s="14" customFormat="1">
      <c r="A196" s="14"/>
      <c r="B196" s="290"/>
      <c r="C196" s="291"/>
      <c r="D196" s="281" t="s">
        <v>169</v>
      </c>
      <c r="E196" s="292" t="s">
        <v>1</v>
      </c>
      <c r="F196" s="293" t="s">
        <v>282</v>
      </c>
      <c r="G196" s="291"/>
      <c r="H196" s="294">
        <v>186</v>
      </c>
      <c r="I196" s="295"/>
      <c r="J196" s="291"/>
      <c r="K196" s="291"/>
      <c r="L196" s="296"/>
      <c r="M196" s="297"/>
      <c r="N196" s="298"/>
      <c r="O196" s="298"/>
      <c r="P196" s="298"/>
      <c r="Q196" s="298"/>
      <c r="R196" s="298"/>
      <c r="S196" s="298"/>
      <c r="T196" s="29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300" t="s">
        <v>169</v>
      </c>
      <c r="AU196" s="300" t="s">
        <v>87</v>
      </c>
      <c r="AV196" s="14" t="s">
        <v>87</v>
      </c>
      <c r="AW196" s="14" t="s">
        <v>32</v>
      </c>
      <c r="AX196" s="14" t="s">
        <v>85</v>
      </c>
      <c r="AY196" s="300" t="s">
        <v>159</v>
      </c>
    </row>
    <row r="197" s="2" customFormat="1" ht="24" customHeight="1">
      <c r="A197" s="41"/>
      <c r="B197" s="42"/>
      <c r="C197" s="267" t="s">
        <v>287</v>
      </c>
      <c r="D197" s="267" t="s">
        <v>162</v>
      </c>
      <c r="E197" s="268" t="s">
        <v>288</v>
      </c>
      <c r="F197" s="269" t="s">
        <v>289</v>
      </c>
      <c r="G197" s="270" t="s">
        <v>217</v>
      </c>
      <c r="H197" s="271">
        <v>5.9080000000000004</v>
      </c>
      <c r="I197" s="272"/>
      <c r="J197" s="273">
        <f>ROUND(I197*H197,2)</f>
        <v>0</v>
      </c>
      <c r="K197" s="269" t="s">
        <v>166</v>
      </c>
      <c r="L197" s="44"/>
      <c r="M197" s="274" t="s">
        <v>1</v>
      </c>
      <c r="N197" s="275" t="s">
        <v>43</v>
      </c>
      <c r="O197" s="94"/>
      <c r="P197" s="276">
        <f>O197*H197</f>
        <v>0</v>
      </c>
      <c r="Q197" s="276">
        <v>0</v>
      </c>
      <c r="R197" s="276">
        <f>Q197*H197</f>
        <v>0</v>
      </c>
      <c r="S197" s="276">
        <v>0</v>
      </c>
      <c r="T197" s="27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78" t="s">
        <v>241</v>
      </c>
      <c r="AT197" s="278" t="s">
        <v>162</v>
      </c>
      <c r="AU197" s="278" t="s">
        <v>87</v>
      </c>
      <c r="AY197" s="18" t="s">
        <v>159</v>
      </c>
      <c r="BE197" s="154">
        <f>IF(N197="základní",J197,0)</f>
        <v>0</v>
      </c>
      <c r="BF197" s="154">
        <f>IF(N197="snížená",J197,0)</f>
        <v>0</v>
      </c>
      <c r="BG197" s="154">
        <f>IF(N197="zákl. přenesená",J197,0)</f>
        <v>0</v>
      </c>
      <c r="BH197" s="154">
        <f>IF(N197="sníž. přenesená",J197,0)</f>
        <v>0</v>
      </c>
      <c r="BI197" s="154">
        <f>IF(N197="nulová",J197,0)</f>
        <v>0</v>
      </c>
      <c r="BJ197" s="18" t="s">
        <v>85</v>
      </c>
      <c r="BK197" s="154">
        <f>ROUND(I197*H197,2)</f>
        <v>0</v>
      </c>
      <c r="BL197" s="18" t="s">
        <v>241</v>
      </c>
      <c r="BM197" s="278" t="s">
        <v>290</v>
      </c>
    </row>
    <row r="198" s="2" customFormat="1" ht="24" customHeight="1">
      <c r="A198" s="41"/>
      <c r="B198" s="42"/>
      <c r="C198" s="267" t="s">
        <v>291</v>
      </c>
      <c r="D198" s="267" t="s">
        <v>162</v>
      </c>
      <c r="E198" s="268" t="s">
        <v>292</v>
      </c>
      <c r="F198" s="269" t="s">
        <v>293</v>
      </c>
      <c r="G198" s="270" t="s">
        <v>217</v>
      </c>
      <c r="H198" s="271">
        <v>5.9080000000000004</v>
      </c>
      <c r="I198" s="272"/>
      <c r="J198" s="273">
        <f>ROUND(I198*H198,2)</f>
        <v>0</v>
      </c>
      <c r="K198" s="269" t="s">
        <v>166</v>
      </c>
      <c r="L198" s="44"/>
      <c r="M198" s="274" t="s">
        <v>1</v>
      </c>
      <c r="N198" s="275" t="s">
        <v>43</v>
      </c>
      <c r="O198" s="94"/>
      <c r="P198" s="276">
        <f>O198*H198</f>
        <v>0</v>
      </c>
      <c r="Q198" s="276">
        <v>0</v>
      </c>
      <c r="R198" s="276">
        <f>Q198*H198</f>
        <v>0</v>
      </c>
      <c r="S198" s="276">
        <v>0</v>
      </c>
      <c r="T198" s="277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78" t="s">
        <v>241</v>
      </c>
      <c r="AT198" s="278" t="s">
        <v>162</v>
      </c>
      <c r="AU198" s="278" t="s">
        <v>87</v>
      </c>
      <c r="AY198" s="18" t="s">
        <v>159</v>
      </c>
      <c r="BE198" s="154">
        <f>IF(N198="základní",J198,0)</f>
        <v>0</v>
      </c>
      <c r="BF198" s="154">
        <f>IF(N198="snížená",J198,0)</f>
        <v>0</v>
      </c>
      <c r="BG198" s="154">
        <f>IF(N198="zákl. přenesená",J198,0)</f>
        <v>0</v>
      </c>
      <c r="BH198" s="154">
        <f>IF(N198="sníž. přenesená",J198,0)</f>
        <v>0</v>
      </c>
      <c r="BI198" s="154">
        <f>IF(N198="nulová",J198,0)</f>
        <v>0</v>
      </c>
      <c r="BJ198" s="18" t="s">
        <v>85</v>
      </c>
      <c r="BK198" s="154">
        <f>ROUND(I198*H198,2)</f>
        <v>0</v>
      </c>
      <c r="BL198" s="18" t="s">
        <v>241</v>
      </c>
      <c r="BM198" s="278" t="s">
        <v>294</v>
      </c>
    </row>
    <row r="199" s="12" customFormat="1" ht="22.8" customHeight="1">
      <c r="A199" s="12"/>
      <c r="B199" s="251"/>
      <c r="C199" s="252"/>
      <c r="D199" s="253" t="s">
        <v>77</v>
      </c>
      <c r="E199" s="265" t="s">
        <v>295</v>
      </c>
      <c r="F199" s="265" t="s">
        <v>296</v>
      </c>
      <c r="G199" s="252"/>
      <c r="H199" s="252"/>
      <c r="I199" s="255"/>
      <c r="J199" s="266">
        <f>BK199</f>
        <v>0</v>
      </c>
      <c r="K199" s="252"/>
      <c r="L199" s="257"/>
      <c r="M199" s="258"/>
      <c r="N199" s="259"/>
      <c r="O199" s="259"/>
      <c r="P199" s="260">
        <f>SUM(P200:P202)</f>
        <v>0</v>
      </c>
      <c r="Q199" s="259"/>
      <c r="R199" s="260">
        <f>SUM(R200:R202)</f>
        <v>0.17424000000000001</v>
      </c>
      <c r="S199" s="259"/>
      <c r="T199" s="261">
        <f>SUM(T200:T202)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62" t="s">
        <v>87</v>
      </c>
      <c r="AT199" s="263" t="s">
        <v>77</v>
      </c>
      <c r="AU199" s="263" t="s">
        <v>85</v>
      </c>
      <c r="AY199" s="262" t="s">
        <v>159</v>
      </c>
      <c r="BK199" s="264">
        <f>SUM(BK200:BK202)</f>
        <v>0</v>
      </c>
    </row>
    <row r="200" s="2" customFormat="1" ht="24" customHeight="1">
      <c r="A200" s="41"/>
      <c r="B200" s="42"/>
      <c r="C200" s="267" t="s">
        <v>297</v>
      </c>
      <c r="D200" s="267" t="s">
        <v>162</v>
      </c>
      <c r="E200" s="268" t="s">
        <v>298</v>
      </c>
      <c r="F200" s="269" t="s">
        <v>299</v>
      </c>
      <c r="G200" s="270" t="s">
        <v>205</v>
      </c>
      <c r="H200" s="271">
        <v>720</v>
      </c>
      <c r="I200" s="272"/>
      <c r="J200" s="273">
        <f>ROUND(I200*H200,2)</f>
        <v>0</v>
      </c>
      <c r="K200" s="269" t="s">
        <v>166</v>
      </c>
      <c r="L200" s="44"/>
      <c r="M200" s="274" t="s">
        <v>1</v>
      </c>
      <c r="N200" s="275" t="s">
        <v>43</v>
      </c>
      <c r="O200" s="94"/>
      <c r="P200" s="276">
        <f>O200*H200</f>
        <v>0</v>
      </c>
      <c r="Q200" s="276">
        <v>0</v>
      </c>
      <c r="R200" s="276">
        <f>Q200*H200</f>
        <v>0</v>
      </c>
      <c r="S200" s="276">
        <v>0</v>
      </c>
      <c r="T200" s="277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78" t="s">
        <v>241</v>
      </c>
      <c r="AT200" s="278" t="s">
        <v>162</v>
      </c>
      <c r="AU200" s="278" t="s">
        <v>87</v>
      </c>
      <c r="AY200" s="18" t="s">
        <v>159</v>
      </c>
      <c r="BE200" s="154">
        <f>IF(N200="základní",J200,0)</f>
        <v>0</v>
      </c>
      <c r="BF200" s="154">
        <f>IF(N200="snížená",J200,0)</f>
        <v>0</v>
      </c>
      <c r="BG200" s="154">
        <f>IF(N200="zákl. přenesená",J200,0)</f>
        <v>0</v>
      </c>
      <c r="BH200" s="154">
        <f>IF(N200="sníž. přenesená",J200,0)</f>
        <v>0</v>
      </c>
      <c r="BI200" s="154">
        <f>IF(N200="nulová",J200,0)</f>
        <v>0</v>
      </c>
      <c r="BJ200" s="18" t="s">
        <v>85</v>
      </c>
      <c r="BK200" s="154">
        <f>ROUND(I200*H200,2)</f>
        <v>0</v>
      </c>
      <c r="BL200" s="18" t="s">
        <v>241</v>
      </c>
      <c r="BM200" s="278" t="s">
        <v>300</v>
      </c>
    </row>
    <row r="201" s="2" customFormat="1" ht="24" customHeight="1">
      <c r="A201" s="41"/>
      <c r="B201" s="42"/>
      <c r="C201" s="312" t="s">
        <v>301</v>
      </c>
      <c r="D201" s="312" t="s">
        <v>263</v>
      </c>
      <c r="E201" s="313" t="s">
        <v>302</v>
      </c>
      <c r="F201" s="314" t="s">
        <v>303</v>
      </c>
      <c r="G201" s="315" t="s">
        <v>205</v>
      </c>
      <c r="H201" s="316">
        <v>792</v>
      </c>
      <c r="I201" s="317"/>
      <c r="J201" s="318">
        <f>ROUND(I201*H201,2)</f>
        <v>0</v>
      </c>
      <c r="K201" s="314" t="s">
        <v>166</v>
      </c>
      <c r="L201" s="319"/>
      <c r="M201" s="320" t="s">
        <v>1</v>
      </c>
      <c r="N201" s="321" t="s">
        <v>43</v>
      </c>
      <c r="O201" s="94"/>
      <c r="P201" s="276">
        <f>O201*H201</f>
        <v>0</v>
      </c>
      <c r="Q201" s="276">
        <v>0.00022000000000000001</v>
      </c>
      <c r="R201" s="276">
        <f>Q201*H201</f>
        <v>0.17424000000000001</v>
      </c>
      <c r="S201" s="276">
        <v>0</v>
      </c>
      <c r="T201" s="277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78" t="s">
        <v>266</v>
      </c>
      <c r="AT201" s="278" t="s">
        <v>263</v>
      </c>
      <c r="AU201" s="278" t="s">
        <v>87</v>
      </c>
      <c r="AY201" s="18" t="s">
        <v>159</v>
      </c>
      <c r="BE201" s="154">
        <f>IF(N201="základní",J201,0)</f>
        <v>0</v>
      </c>
      <c r="BF201" s="154">
        <f>IF(N201="snížená",J201,0)</f>
        <v>0</v>
      </c>
      <c r="BG201" s="154">
        <f>IF(N201="zákl. přenesená",J201,0)</f>
        <v>0</v>
      </c>
      <c r="BH201" s="154">
        <f>IF(N201="sníž. přenesená",J201,0)</f>
        <v>0</v>
      </c>
      <c r="BI201" s="154">
        <f>IF(N201="nulová",J201,0)</f>
        <v>0</v>
      </c>
      <c r="BJ201" s="18" t="s">
        <v>85</v>
      </c>
      <c r="BK201" s="154">
        <f>ROUND(I201*H201,2)</f>
        <v>0</v>
      </c>
      <c r="BL201" s="18" t="s">
        <v>241</v>
      </c>
      <c r="BM201" s="278" t="s">
        <v>304</v>
      </c>
    </row>
    <row r="202" s="14" customFormat="1">
      <c r="A202" s="14"/>
      <c r="B202" s="290"/>
      <c r="C202" s="291"/>
      <c r="D202" s="281" t="s">
        <v>169</v>
      </c>
      <c r="E202" s="291"/>
      <c r="F202" s="293" t="s">
        <v>305</v>
      </c>
      <c r="G202" s="291"/>
      <c r="H202" s="294">
        <v>792</v>
      </c>
      <c r="I202" s="295"/>
      <c r="J202" s="291"/>
      <c r="K202" s="291"/>
      <c r="L202" s="296"/>
      <c r="M202" s="297"/>
      <c r="N202" s="298"/>
      <c r="O202" s="298"/>
      <c r="P202" s="298"/>
      <c r="Q202" s="298"/>
      <c r="R202" s="298"/>
      <c r="S202" s="298"/>
      <c r="T202" s="29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300" t="s">
        <v>169</v>
      </c>
      <c r="AU202" s="300" t="s">
        <v>87</v>
      </c>
      <c r="AV202" s="14" t="s">
        <v>87</v>
      </c>
      <c r="AW202" s="14" t="s">
        <v>4</v>
      </c>
      <c r="AX202" s="14" t="s">
        <v>85</v>
      </c>
      <c r="AY202" s="300" t="s">
        <v>159</v>
      </c>
    </row>
    <row r="203" s="12" customFormat="1" ht="22.8" customHeight="1">
      <c r="A203" s="12"/>
      <c r="B203" s="251"/>
      <c r="C203" s="252"/>
      <c r="D203" s="253" t="s">
        <v>77</v>
      </c>
      <c r="E203" s="265" t="s">
        <v>306</v>
      </c>
      <c r="F203" s="265" t="s">
        <v>307</v>
      </c>
      <c r="G203" s="252"/>
      <c r="H203" s="252"/>
      <c r="I203" s="255"/>
      <c r="J203" s="266">
        <f>BK203</f>
        <v>0</v>
      </c>
      <c r="K203" s="252"/>
      <c r="L203" s="257"/>
      <c r="M203" s="258"/>
      <c r="N203" s="259"/>
      <c r="O203" s="259"/>
      <c r="P203" s="260">
        <f>P204</f>
        <v>0</v>
      </c>
      <c r="Q203" s="259"/>
      <c r="R203" s="260">
        <f>R204</f>
        <v>0</v>
      </c>
      <c r="S203" s="259"/>
      <c r="T203" s="261">
        <f>T204</f>
        <v>0.00040000000000000002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62" t="s">
        <v>87</v>
      </c>
      <c r="AT203" s="263" t="s">
        <v>77</v>
      </c>
      <c r="AU203" s="263" t="s">
        <v>85</v>
      </c>
      <c r="AY203" s="262" t="s">
        <v>159</v>
      </c>
      <c r="BK203" s="264">
        <f>BK204</f>
        <v>0</v>
      </c>
    </row>
    <row r="204" s="2" customFormat="1" ht="16.5" customHeight="1">
      <c r="A204" s="41"/>
      <c r="B204" s="42"/>
      <c r="C204" s="267" t="s">
        <v>308</v>
      </c>
      <c r="D204" s="267" t="s">
        <v>162</v>
      </c>
      <c r="E204" s="268" t="s">
        <v>309</v>
      </c>
      <c r="F204" s="269" t="s">
        <v>310</v>
      </c>
      <c r="G204" s="270" t="s">
        <v>311</v>
      </c>
      <c r="H204" s="271">
        <v>1</v>
      </c>
      <c r="I204" s="272"/>
      <c r="J204" s="273">
        <f>ROUND(I204*H204,2)</f>
        <v>0</v>
      </c>
      <c r="K204" s="269" t="s">
        <v>1</v>
      </c>
      <c r="L204" s="44"/>
      <c r="M204" s="274" t="s">
        <v>1</v>
      </c>
      <c r="N204" s="275" t="s">
        <v>43</v>
      </c>
      <c r="O204" s="94"/>
      <c r="P204" s="276">
        <f>O204*H204</f>
        <v>0</v>
      </c>
      <c r="Q204" s="276">
        <v>0</v>
      </c>
      <c r="R204" s="276">
        <f>Q204*H204</f>
        <v>0</v>
      </c>
      <c r="S204" s="276">
        <v>0.00040000000000000002</v>
      </c>
      <c r="T204" s="277">
        <f>S204*H204</f>
        <v>0.00040000000000000002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78" t="s">
        <v>241</v>
      </c>
      <c r="AT204" s="278" t="s">
        <v>162</v>
      </c>
      <c r="AU204" s="278" t="s">
        <v>87</v>
      </c>
      <c r="AY204" s="18" t="s">
        <v>159</v>
      </c>
      <c r="BE204" s="154">
        <f>IF(N204="základní",J204,0)</f>
        <v>0</v>
      </c>
      <c r="BF204" s="154">
        <f>IF(N204="snížená",J204,0)</f>
        <v>0</v>
      </c>
      <c r="BG204" s="154">
        <f>IF(N204="zákl. přenesená",J204,0)</f>
        <v>0</v>
      </c>
      <c r="BH204" s="154">
        <f>IF(N204="sníž. přenesená",J204,0)</f>
        <v>0</v>
      </c>
      <c r="BI204" s="154">
        <f>IF(N204="nulová",J204,0)</f>
        <v>0</v>
      </c>
      <c r="BJ204" s="18" t="s">
        <v>85</v>
      </c>
      <c r="BK204" s="154">
        <f>ROUND(I204*H204,2)</f>
        <v>0</v>
      </c>
      <c r="BL204" s="18" t="s">
        <v>241</v>
      </c>
      <c r="BM204" s="278" t="s">
        <v>312</v>
      </c>
    </row>
    <row r="205" s="12" customFormat="1" ht="22.8" customHeight="1">
      <c r="A205" s="12"/>
      <c r="B205" s="251"/>
      <c r="C205" s="252"/>
      <c r="D205" s="253" t="s">
        <v>77</v>
      </c>
      <c r="E205" s="265" t="s">
        <v>313</v>
      </c>
      <c r="F205" s="265" t="s">
        <v>314</v>
      </c>
      <c r="G205" s="252"/>
      <c r="H205" s="252"/>
      <c r="I205" s="255"/>
      <c r="J205" s="266">
        <f>BK205</f>
        <v>0</v>
      </c>
      <c r="K205" s="252"/>
      <c r="L205" s="257"/>
      <c r="M205" s="258"/>
      <c r="N205" s="259"/>
      <c r="O205" s="259"/>
      <c r="P205" s="260">
        <f>SUM(P206:P341)</f>
        <v>0</v>
      </c>
      <c r="Q205" s="259"/>
      <c r="R205" s="260">
        <f>SUM(R206:R341)</f>
        <v>27.914266749999999</v>
      </c>
      <c r="S205" s="259"/>
      <c r="T205" s="261">
        <f>SUM(T206:T341)</f>
        <v>8.0043989999999994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62" t="s">
        <v>87</v>
      </c>
      <c r="AT205" s="263" t="s">
        <v>77</v>
      </c>
      <c r="AU205" s="263" t="s">
        <v>85</v>
      </c>
      <c r="AY205" s="262" t="s">
        <v>159</v>
      </c>
      <c r="BK205" s="264">
        <f>SUM(BK206:BK341)</f>
        <v>0</v>
      </c>
    </row>
    <row r="206" s="2" customFormat="1" ht="24" customHeight="1">
      <c r="A206" s="41"/>
      <c r="B206" s="42"/>
      <c r="C206" s="267" t="s">
        <v>315</v>
      </c>
      <c r="D206" s="267" t="s">
        <v>162</v>
      </c>
      <c r="E206" s="268" t="s">
        <v>316</v>
      </c>
      <c r="F206" s="269" t="s">
        <v>317</v>
      </c>
      <c r="G206" s="270" t="s">
        <v>165</v>
      </c>
      <c r="H206" s="271">
        <v>5.7039999999999997</v>
      </c>
      <c r="I206" s="272"/>
      <c r="J206" s="273">
        <f>ROUND(I206*H206,2)</f>
        <v>0</v>
      </c>
      <c r="K206" s="269" t="s">
        <v>166</v>
      </c>
      <c r="L206" s="44"/>
      <c r="M206" s="274" t="s">
        <v>1</v>
      </c>
      <c r="N206" s="275" t="s">
        <v>43</v>
      </c>
      <c r="O206" s="94"/>
      <c r="P206" s="276">
        <f>O206*H206</f>
        <v>0</v>
      </c>
      <c r="Q206" s="276">
        <v>0.00189</v>
      </c>
      <c r="R206" s="276">
        <f>Q206*H206</f>
        <v>0.01078056</v>
      </c>
      <c r="S206" s="276">
        <v>0</v>
      </c>
      <c r="T206" s="277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78" t="s">
        <v>241</v>
      </c>
      <c r="AT206" s="278" t="s">
        <v>162</v>
      </c>
      <c r="AU206" s="278" t="s">
        <v>87</v>
      </c>
      <c r="AY206" s="18" t="s">
        <v>159</v>
      </c>
      <c r="BE206" s="154">
        <f>IF(N206="základní",J206,0)</f>
        <v>0</v>
      </c>
      <c r="BF206" s="154">
        <f>IF(N206="snížená",J206,0)</f>
        <v>0</v>
      </c>
      <c r="BG206" s="154">
        <f>IF(N206="zákl. přenesená",J206,0)</f>
        <v>0</v>
      </c>
      <c r="BH206" s="154">
        <f>IF(N206="sníž. přenesená",J206,0)</f>
        <v>0</v>
      </c>
      <c r="BI206" s="154">
        <f>IF(N206="nulová",J206,0)</f>
        <v>0</v>
      </c>
      <c r="BJ206" s="18" t="s">
        <v>85</v>
      </c>
      <c r="BK206" s="154">
        <f>ROUND(I206*H206,2)</f>
        <v>0</v>
      </c>
      <c r="BL206" s="18" t="s">
        <v>241</v>
      </c>
      <c r="BM206" s="278" t="s">
        <v>318</v>
      </c>
    </row>
    <row r="207" s="14" customFormat="1">
      <c r="A207" s="14"/>
      <c r="B207" s="290"/>
      <c r="C207" s="291"/>
      <c r="D207" s="281" t="s">
        <v>169</v>
      </c>
      <c r="E207" s="292" t="s">
        <v>1</v>
      </c>
      <c r="F207" s="293" t="s">
        <v>319</v>
      </c>
      <c r="G207" s="291"/>
      <c r="H207" s="294">
        <v>5.181</v>
      </c>
      <c r="I207" s="295"/>
      <c r="J207" s="291"/>
      <c r="K207" s="291"/>
      <c r="L207" s="296"/>
      <c r="M207" s="297"/>
      <c r="N207" s="298"/>
      <c r="O207" s="298"/>
      <c r="P207" s="298"/>
      <c r="Q207" s="298"/>
      <c r="R207" s="298"/>
      <c r="S207" s="298"/>
      <c r="T207" s="29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300" t="s">
        <v>169</v>
      </c>
      <c r="AU207" s="300" t="s">
        <v>87</v>
      </c>
      <c r="AV207" s="14" t="s">
        <v>87</v>
      </c>
      <c r="AW207" s="14" t="s">
        <v>32</v>
      </c>
      <c r="AX207" s="14" t="s">
        <v>78</v>
      </c>
      <c r="AY207" s="300" t="s">
        <v>159</v>
      </c>
    </row>
    <row r="208" s="14" customFormat="1">
      <c r="A208" s="14"/>
      <c r="B208" s="290"/>
      <c r="C208" s="291"/>
      <c r="D208" s="281" t="s">
        <v>169</v>
      </c>
      <c r="E208" s="292" t="s">
        <v>1</v>
      </c>
      <c r="F208" s="293" t="s">
        <v>320</v>
      </c>
      <c r="G208" s="291"/>
      <c r="H208" s="294">
        <v>0.52300000000000002</v>
      </c>
      <c r="I208" s="295"/>
      <c r="J208" s="291"/>
      <c r="K208" s="291"/>
      <c r="L208" s="296"/>
      <c r="M208" s="297"/>
      <c r="N208" s="298"/>
      <c r="O208" s="298"/>
      <c r="P208" s="298"/>
      <c r="Q208" s="298"/>
      <c r="R208" s="298"/>
      <c r="S208" s="298"/>
      <c r="T208" s="29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300" t="s">
        <v>169</v>
      </c>
      <c r="AU208" s="300" t="s">
        <v>87</v>
      </c>
      <c r="AV208" s="14" t="s">
        <v>87</v>
      </c>
      <c r="AW208" s="14" t="s">
        <v>32</v>
      </c>
      <c r="AX208" s="14" t="s">
        <v>78</v>
      </c>
      <c r="AY208" s="300" t="s">
        <v>159</v>
      </c>
    </row>
    <row r="209" s="15" customFormat="1">
      <c r="A209" s="15"/>
      <c r="B209" s="301"/>
      <c r="C209" s="302"/>
      <c r="D209" s="281" t="s">
        <v>169</v>
      </c>
      <c r="E209" s="303" t="s">
        <v>1</v>
      </c>
      <c r="F209" s="304" t="s">
        <v>255</v>
      </c>
      <c r="G209" s="302"/>
      <c r="H209" s="305">
        <v>5.7039999999999997</v>
      </c>
      <c r="I209" s="306"/>
      <c r="J209" s="302"/>
      <c r="K209" s="302"/>
      <c r="L209" s="307"/>
      <c r="M209" s="308"/>
      <c r="N209" s="309"/>
      <c r="O209" s="309"/>
      <c r="P209" s="309"/>
      <c r="Q209" s="309"/>
      <c r="R209" s="309"/>
      <c r="S209" s="309"/>
      <c r="T209" s="310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311" t="s">
        <v>169</v>
      </c>
      <c r="AU209" s="311" t="s">
        <v>87</v>
      </c>
      <c r="AV209" s="15" t="s">
        <v>167</v>
      </c>
      <c r="AW209" s="15" t="s">
        <v>32</v>
      </c>
      <c r="AX209" s="15" t="s">
        <v>85</v>
      </c>
      <c r="AY209" s="311" t="s">
        <v>159</v>
      </c>
    </row>
    <row r="210" s="2" customFormat="1" ht="24" customHeight="1">
      <c r="A210" s="41"/>
      <c r="B210" s="42"/>
      <c r="C210" s="267" t="s">
        <v>321</v>
      </c>
      <c r="D210" s="267" t="s">
        <v>162</v>
      </c>
      <c r="E210" s="268" t="s">
        <v>322</v>
      </c>
      <c r="F210" s="269" t="s">
        <v>323</v>
      </c>
      <c r="G210" s="270" t="s">
        <v>311</v>
      </c>
      <c r="H210" s="271">
        <v>1</v>
      </c>
      <c r="I210" s="272"/>
      <c r="J210" s="273">
        <f>ROUND(I210*H210,2)</f>
        <v>0</v>
      </c>
      <c r="K210" s="269" t="s">
        <v>166</v>
      </c>
      <c r="L210" s="44"/>
      <c r="M210" s="274" t="s">
        <v>1</v>
      </c>
      <c r="N210" s="275" t="s">
        <v>43</v>
      </c>
      <c r="O210" s="94"/>
      <c r="P210" s="276">
        <f>O210*H210</f>
        <v>0</v>
      </c>
      <c r="Q210" s="276">
        <v>0.0026700000000000001</v>
      </c>
      <c r="R210" s="276">
        <f>Q210*H210</f>
        <v>0.0026700000000000001</v>
      </c>
      <c r="S210" s="276">
        <v>0</v>
      </c>
      <c r="T210" s="277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78" t="s">
        <v>241</v>
      </c>
      <c r="AT210" s="278" t="s">
        <v>162</v>
      </c>
      <c r="AU210" s="278" t="s">
        <v>87</v>
      </c>
      <c r="AY210" s="18" t="s">
        <v>159</v>
      </c>
      <c r="BE210" s="154">
        <f>IF(N210="základní",J210,0)</f>
        <v>0</v>
      </c>
      <c r="BF210" s="154">
        <f>IF(N210="snížená",J210,0)</f>
        <v>0</v>
      </c>
      <c r="BG210" s="154">
        <f>IF(N210="zákl. přenesená",J210,0)</f>
        <v>0</v>
      </c>
      <c r="BH210" s="154">
        <f>IF(N210="sníž. přenesená",J210,0)</f>
        <v>0</v>
      </c>
      <c r="BI210" s="154">
        <f>IF(N210="nulová",J210,0)</f>
        <v>0</v>
      </c>
      <c r="BJ210" s="18" t="s">
        <v>85</v>
      </c>
      <c r="BK210" s="154">
        <f>ROUND(I210*H210,2)</f>
        <v>0</v>
      </c>
      <c r="BL210" s="18" t="s">
        <v>241</v>
      </c>
      <c r="BM210" s="278" t="s">
        <v>324</v>
      </c>
    </row>
    <row r="211" s="2" customFormat="1" ht="16.5" customHeight="1">
      <c r="A211" s="41"/>
      <c r="B211" s="42"/>
      <c r="C211" s="267" t="s">
        <v>325</v>
      </c>
      <c r="D211" s="267" t="s">
        <v>162</v>
      </c>
      <c r="E211" s="268" t="s">
        <v>326</v>
      </c>
      <c r="F211" s="269" t="s">
        <v>327</v>
      </c>
      <c r="G211" s="270" t="s">
        <v>311</v>
      </c>
      <c r="H211" s="271">
        <v>1</v>
      </c>
      <c r="I211" s="272"/>
      <c r="J211" s="273">
        <f>ROUND(I211*H211,2)</f>
        <v>0</v>
      </c>
      <c r="K211" s="269" t="s">
        <v>166</v>
      </c>
      <c r="L211" s="44"/>
      <c r="M211" s="274" t="s">
        <v>1</v>
      </c>
      <c r="N211" s="275" t="s">
        <v>43</v>
      </c>
      <c r="O211" s="94"/>
      <c r="P211" s="276">
        <f>O211*H211</f>
        <v>0</v>
      </c>
      <c r="Q211" s="276">
        <v>0</v>
      </c>
      <c r="R211" s="276">
        <f>Q211*H211</f>
        <v>0</v>
      </c>
      <c r="S211" s="276">
        <v>0</v>
      </c>
      <c r="T211" s="277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78" t="s">
        <v>241</v>
      </c>
      <c r="AT211" s="278" t="s">
        <v>162</v>
      </c>
      <c r="AU211" s="278" t="s">
        <v>87</v>
      </c>
      <c r="AY211" s="18" t="s">
        <v>159</v>
      </c>
      <c r="BE211" s="154">
        <f>IF(N211="základní",J211,0)</f>
        <v>0</v>
      </c>
      <c r="BF211" s="154">
        <f>IF(N211="snížená",J211,0)</f>
        <v>0</v>
      </c>
      <c r="BG211" s="154">
        <f>IF(N211="zákl. přenesená",J211,0)</f>
        <v>0</v>
      </c>
      <c r="BH211" s="154">
        <f>IF(N211="sníž. přenesená",J211,0)</f>
        <v>0</v>
      </c>
      <c r="BI211" s="154">
        <f>IF(N211="nulová",J211,0)</f>
        <v>0</v>
      </c>
      <c r="BJ211" s="18" t="s">
        <v>85</v>
      </c>
      <c r="BK211" s="154">
        <f>ROUND(I211*H211,2)</f>
        <v>0</v>
      </c>
      <c r="BL211" s="18" t="s">
        <v>241</v>
      </c>
      <c r="BM211" s="278" t="s">
        <v>328</v>
      </c>
    </row>
    <row r="212" s="2" customFormat="1" ht="24" customHeight="1">
      <c r="A212" s="41"/>
      <c r="B212" s="42"/>
      <c r="C212" s="267" t="s">
        <v>266</v>
      </c>
      <c r="D212" s="267" t="s">
        <v>162</v>
      </c>
      <c r="E212" s="268" t="s">
        <v>329</v>
      </c>
      <c r="F212" s="269" t="s">
        <v>330</v>
      </c>
      <c r="G212" s="270" t="s">
        <v>311</v>
      </c>
      <c r="H212" s="271">
        <v>1</v>
      </c>
      <c r="I212" s="272"/>
      <c r="J212" s="273">
        <f>ROUND(I212*H212,2)</f>
        <v>0</v>
      </c>
      <c r="K212" s="269" t="s">
        <v>1</v>
      </c>
      <c r="L212" s="44"/>
      <c r="M212" s="274" t="s">
        <v>1</v>
      </c>
      <c r="N212" s="275" t="s">
        <v>43</v>
      </c>
      <c r="O212" s="94"/>
      <c r="P212" s="276">
        <f>O212*H212</f>
        <v>0</v>
      </c>
      <c r="Q212" s="276">
        <v>0.00040000000000000002</v>
      </c>
      <c r="R212" s="276">
        <f>Q212*H212</f>
        <v>0.00040000000000000002</v>
      </c>
      <c r="S212" s="276">
        <v>0</v>
      </c>
      <c r="T212" s="277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78" t="s">
        <v>241</v>
      </c>
      <c r="AT212" s="278" t="s">
        <v>162</v>
      </c>
      <c r="AU212" s="278" t="s">
        <v>87</v>
      </c>
      <c r="AY212" s="18" t="s">
        <v>159</v>
      </c>
      <c r="BE212" s="154">
        <f>IF(N212="základní",J212,0)</f>
        <v>0</v>
      </c>
      <c r="BF212" s="154">
        <f>IF(N212="snížená",J212,0)</f>
        <v>0</v>
      </c>
      <c r="BG212" s="154">
        <f>IF(N212="zákl. přenesená",J212,0)</f>
        <v>0</v>
      </c>
      <c r="BH212" s="154">
        <f>IF(N212="sníž. přenesená",J212,0)</f>
        <v>0</v>
      </c>
      <c r="BI212" s="154">
        <f>IF(N212="nulová",J212,0)</f>
        <v>0</v>
      </c>
      <c r="BJ212" s="18" t="s">
        <v>85</v>
      </c>
      <c r="BK212" s="154">
        <f>ROUND(I212*H212,2)</f>
        <v>0</v>
      </c>
      <c r="BL212" s="18" t="s">
        <v>241</v>
      </c>
      <c r="BM212" s="278" t="s">
        <v>331</v>
      </c>
    </row>
    <row r="213" s="2" customFormat="1" ht="36" customHeight="1">
      <c r="A213" s="41"/>
      <c r="B213" s="42"/>
      <c r="C213" s="267" t="s">
        <v>332</v>
      </c>
      <c r="D213" s="267" t="s">
        <v>162</v>
      </c>
      <c r="E213" s="268" t="s">
        <v>333</v>
      </c>
      <c r="F213" s="269" t="s">
        <v>334</v>
      </c>
      <c r="G213" s="270" t="s">
        <v>335</v>
      </c>
      <c r="H213" s="271">
        <v>86.5</v>
      </c>
      <c r="I213" s="272"/>
      <c r="J213" s="273">
        <f>ROUND(I213*H213,2)</f>
        <v>0</v>
      </c>
      <c r="K213" s="269" t="s">
        <v>166</v>
      </c>
      <c r="L213" s="44"/>
      <c r="M213" s="274" t="s">
        <v>1</v>
      </c>
      <c r="N213" s="275" t="s">
        <v>43</v>
      </c>
      <c r="O213" s="94"/>
      <c r="P213" s="276">
        <f>O213*H213</f>
        <v>0</v>
      </c>
      <c r="Q213" s="276">
        <v>0</v>
      </c>
      <c r="R213" s="276">
        <f>Q213*H213</f>
        <v>0</v>
      </c>
      <c r="S213" s="276">
        <v>0.014</v>
      </c>
      <c r="T213" s="277">
        <f>S213*H213</f>
        <v>1.2110000000000001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78" t="s">
        <v>241</v>
      </c>
      <c r="AT213" s="278" t="s">
        <v>162</v>
      </c>
      <c r="AU213" s="278" t="s">
        <v>87</v>
      </c>
      <c r="AY213" s="18" t="s">
        <v>159</v>
      </c>
      <c r="BE213" s="154">
        <f>IF(N213="základní",J213,0)</f>
        <v>0</v>
      </c>
      <c r="BF213" s="154">
        <f>IF(N213="snížená",J213,0)</f>
        <v>0</v>
      </c>
      <c r="BG213" s="154">
        <f>IF(N213="zákl. přenesená",J213,0)</f>
        <v>0</v>
      </c>
      <c r="BH213" s="154">
        <f>IF(N213="sníž. přenesená",J213,0)</f>
        <v>0</v>
      </c>
      <c r="BI213" s="154">
        <f>IF(N213="nulová",J213,0)</f>
        <v>0</v>
      </c>
      <c r="BJ213" s="18" t="s">
        <v>85</v>
      </c>
      <c r="BK213" s="154">
        <f>ROUND(I213*H213,2)</f>
        <v>0</v>
      </c>
      <c r="BL213" s="18" t="s">
        <v>241</v>
      </c>
      <c r="BM213" s="278" t="s">
        <v>336</v>
      </c>
    </row>
    <row r="214" s="14" customFormat="1">
      <c r="A214" s="14"/>
      <c r="B214" s="290"/>
      <c r="C214" s="291"/>
      <c r="D214" s="281" t="s">
        <v>169</v>
      </c>
      <c r="E214" s="292" t="s">
        <v>1</v>
      </c>
      <c r="F214" s="293" t="s">
        <v>337</v>
      </c>
      <c r="G214" s="291"/>
      <c r="H214" s="294">
        <v>33</v>
      </c>
      <c r="I214" s="295"/>
      <c r="J214" s="291"/>
      <c r="K214" s="291"/>
      <c r="L214" s="296"/>
      <c r="M214" s="297"/>
      <c r="N214" s="298"/>
      <c r="O214" s="298"/>
      <c r="P214" s="298"/>
      <c r="Q214" s="298"/>
      <c r="R214" s="298"/>
      <c r="S214" s="298"/>
      <c r="T214" s="29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300" t="s">
        <v>169</v>
      </c>
      <c r="AU214" s="300" t="s">
        <v>87</v>
      </c>
      <c r="AV214" s="14" t="s">
        <v>87</v>
      </c>
      <c r="AW214" s="14" t="s">
        <v>32</v>
      </c>
      <c r="AX214" s="14" t="s">
        <v>78</v>
      </c>
      <c r="AY214" s="300" t="s">
        <v>159</v>
      </c>
    </row>
    <row r="215" s="14" customFormat="1">
      <c r="A215" s="14"/>
      <c r="B215" s="290"/>
      <c r="C215" s="291"/>
      <c r="D215" s="281" t="s">
        <v>169</v>
      </c>
      <c r="E215" s="292" t="s">
        <v>1</v>
      </c>
      <c r="F215" s="293" t="s">
        <v>338</v>
      </c>
      <c r="G215" s="291"/>
      <c r="H215" s="294">
        <v>42</v>
      </c>
      <c r="I215" s="295"/>
      <c r="J215" s="291"/>
      <c r="K215" s="291"/>
      <c r="L215" s="296"/>
      <c r="M215" s="297"/>
      <c r="N215" s="298"/>
      <c r="O215" s="298"/>
      <c r="P215" s="298"/>
      <c r="Q215" s="298"/>
      <c r="R215" s="298"/>
      <c r="S215" s="298"/>
      <c r="T215" s="29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300" t="s">
        <v>169</v>
      </c>
      <c r="AU215" s="300" t="s">
        <v>87</v>
      </c>
      <c r="AV215" s="14" t="s">
        <v>87</v>
      </c>
      <c r="AW215" s="14" t="s">
        <v>32</v>
      </c>
      <c r="AX215" s="14" t="s">
        <v>78</v>
      </c>
      <c r="AY215" s="300" t="s">
        <v>159</v>
      </c>
    </row>
    <row r="216" s="14" customFormat="1">
      <c r="A216" s="14"/>
      <c r="B216" s="290"/>
      <c r="C216" s="291"/>
      <c r="D216" s="281" t="s">
        <v>169</v>
      </c>
      <c r="E216" s="292" t="s">
        <v>1</v>
      </c>
      <c r="F216" s="293" t="s">
        <v>339</v>
      </c>
      <c r="G216" s="291"/>
      <c r="H216" s="294">
        <v>11.5</v>
      </c>
      <c r="I216" s="295"/>
      <c r="J216" s="291"/>
      <c r="K216" s="291"/>
      <c r="L216" s="296"/>
      <c r="M216" s="297"/>
      <c r="N216" s="298"/>
      <c r="O216" s="298"/>
      <c r="P216" s="298"/>
      <c r="Q216" s="298"/>
      <c r="R216" s="298"/>
      <c r="S216" s="298"/>
      <c r="T216" s="29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300" t="s">
        <v>169</v>
      </c>
      <c r="AU216" s="300" t="s">
        <v>87</v>
      </c>
      <c r="AV216" s="14" t="s">
        <v>87</v>
      </c>
      <c r="AW216" s="14" t="s">
        <v>32</v>
      </c>
      <c r="AX216" s="14" t="s">
        <v>78</v>
      </c>
      <c r="AY216" s="300" t="s">
        <v>159</v>
      </c>
    </row>
    <row r="217" s="15" customFormat="1">
      <c r="A217" s="15"/>
      <c r="B217" s="301"/>
      <c r="C217" s="302"/>
      <c r="D217" s="281" t="s">
        <v>169</v>
      </c>
      <c r="E217" s="303" t="s">
        <v>1</v>
      </c>
      <c r="F217" s="304" t="s">
        <v>255</v>
      </c>
      <c r="G217" s="302"/>
      <c r="H217" s="305">
        <v>86.5</v>
      </c>
      <c r="I217" s="306"/>
      <c r="J217" s="302"/>
      <c r="K217" s="302"/>
      <c r="L217" s="307"/>
      <c r="M217" s="308"/>
      <c r="N217" s="309"/>
      <c r="O217" s="309"/>
      <c r="P217" s="309"/>
      <c r="Q217" s="309"/>
      <c r="R217" s="309"/>
      <c r="S217" s="309"/>
      <c r="T217" s="310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311" t="s">
        <v>169</v>
      </c>
      <c r="AU217" s="311" t="s">
        <v>87</v>
      </c>
      <c r="AV217" s="15" t="s">
        <v>167</v>
      </c>
      <c r="AW217" s="15" t="s">
        <v>32</v>
      </c>
      <c r="AX217" s="15" t="s">
        <v>85</v>
      </c>
      <c r="AY217" s="311" t="s">
        <v>159</v>
      </c>
    </row>
    <row r="218" s="2" customFormat="1" ht="24" customHeight="1">
      <c r="A218" s="41"/>
      <c r="B218" s="42"/>
      <c r="C218" s="267" t="s">
        <v>340</v>
      </c>
      <c r="D218" s="267" t="s">
        <v>162</v>
      </c>
      <c r="E218" s="268" t="s">
        <v>341</v>
      </c>
      <c r="F218" s="269" t="s">
        <v>342</v>
      </c>
      <c r="G218" s="270" t="s">
        <v>335</v>
      </c>
      <c r="H218" s="271">
        <v>1.2</v>
      </c>
      <c r="I218" s="272"/>
      <c r="J218" s="273">
        <f>ROUND(I218*H218,2)</f>
        <v>0</v>
      </c>
      <c r="K218" s="269" t="s">
        <v>166</v>
      </c>
      <c r="L218" s="44"/>
      <c r="M218" s="274" t="s">
        <v>1</v>
      </c>
      <c r="N218" s="275" t="s">
        <v>43</v>
      </c>
      <c r="O218" s="94"/>
      <c r="P218" s="276">
        <f>O218*H218</f>
        <v>0</v>
      </c>
      <c r="Q218" s="276">
        <v>0</v>
      </c>
      <c r="R218" s="276">
        <f>Q218*H218</f>
        <v>0</v>
      </c>
      <c r="S218" s="276">
        <v>0.0066</v>
      </c>
      <c r="T218" s="277">
        <f>S218*H218</f>
        <v>0.00792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78" t="s">
        <v>241</v>
      </c>
      <c r="AT218" s="278" t="s">
        <v>162</v>
      </c>
      <c r="AU218" s="278" t="s">
        <v>87</v>
      </c>
      <c r="AY218" s="18" t="s">
        <v>159</v>
      </c>
      <c r="BE218" s="154">
        <f>IF(N218="základní",J218,0)</f>
        <v>0</v>
      </c>
      <c r="BF218" s="154">
        <f>IF(N218="snížená",J218,0)</f>
        <v>0</v>
      </c>
      <c r="BG218" s="154">
        <f>IF(N218="zákl. přenesená",J218,0)</f>
        <v>0</v>
      </c>
      <c r="BH218" s="154">
        <f>IF(N218="sníž. přenesená",J218,0)</f>
        <v>0</v>
      </c>
      <c r="BI218" s="154">
        <f>IF(N218="nulová",J218,0)</f>
        <v>0</v>
      </c>
      <c r="BJ218" s="18" t="s">
        <v>85</v>
      </c>
      <c r="BK218" s="154">
        <f>ROUND(I218*H218,2)</f>
        <v>0</v>
      </c>
      <c r="BL218" s="18" t="s">
        <v>241</v>
      </c>
      <c r="BM218" s="278" t="s">
        <v>343</v>
      </c>
    </row>
    <row r="219" s="14" customFormat="1">
      <c r="A219" s="14"/>
      <c r="B219" s="290"/>
      <c r="C219" s="291"/>
      <c r="D219" s="281" t="s">
        <v>169</v>
      </c>
      <c r="E219" s="292" t="s">
        <v>1</v>
      </c>
      <c r="F219" s="293" t="s">
        <v>344</v>
      </c>
      <c r="G219" s="291"/>
      <c r="H219" s="294">
        <v>1.2</v>
      </c>
      <c r="I219" s="295"/>
      <c r="J219" s="291"/>
      <c r="K219" s="291"/>
      <c r="L219" s="296"/>
      <c r="M219" s="297"/>
      <c r="N219" s="298"/>
      <c r="O219" s="298"/>
      <c r="P219" s="298"/>
      <c r="Q219" s="298"/>
      <c r="R219" s="298"/>
      <c r="S219" s="298"/>
      <c r="T219" s="29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300" t="s">
        <v>169</v>
      </c>
      <c r="AU219" s="300" t="s">
        <v>87</v>
      </c>
      <c r="AV219" s="14" t="s">
        <v>87</v>
      </c>
      <c r="AW219" s="14" t="s">
        <v>32</v>
      </c>
      <c r="AX219" s="14" t="s">
        <v>85</v>
      </c>
      <c r="AY219" s="300" t="s">
        <v>159</v>
      </c>
    </row>
    <row r="220" s="2" customFormat="1" ht="24" customHeight="1">
      <c r="A220" s="41"/>
      <c r="B220" s="42"/>
      <c r="C220" s="267" t="s">
        <v>345</v>
      </c>
      <c r="D220" s="267" t="s">
        <v>162</v>
      </c>
      <c r="E220" s="268" t="s">
        <v>346</v>
      </c>
      <c r="F220" s="269" t="s">
        <v>347</v>
      </c>
      <c r="G220" s="270" t="s">
        <v>335</v>
      </c>
      <c r="H220" s="271">
        <v>15.5</v>
      </c>
      <c r="I220" s="272"/>
      <c r="J220" s="273">
        <f>ROUND(I220*H220,2)</f>
        <v>0</v>
      </c>
      <c r="K220" s="269" t="s">
        <v>166</v>
      </c>
      <c r="L220" s="44"/>
      <c r="M220" s="274" t="s">
        <v>1</v>
      </c>
      <c r="N220" s="275" t="s">
        <v>43</v>
      </c>
      <c r="O220" s="94"/>
      <c r="P220" s="276">
        <f>O220*H220</f>
        <v>0</v>
      </c>
      <c r="Q220" s="276">
        <v>0</v>
      </c>
      <c r="R220" s="276">
        <f>Q220*H220</f>
        <v>0</v>
      </c>
      <c r="S220" s="276">
        <v>0.012319999999999999</v>
      </c>
      <c r="T220" s="277">
        <f>S220*H220</f>
        <v>0.19095999999999999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78" t="s">
        <v>241</v>
      </c>
      <c r="AT220" s="278" t="s">
        <v>162</v>
      </c>
      <c r="AU220" s="278" t="s">
        <v>87</v>
      </c>
      <c r="AY220" s="18" t="s">
        <v>159</v>
      </c>
      <c r="BE220" s="154">
        <f>IF(N220="základní",J220,0)</f>
        <v>0</v>
      </c>
      <c r="BF220" s="154">
        <f>IF(N220="snížená",J220,0)</f>
        <v>0</v>
      </c>
      <c r="BG220" s="154">
        <f>IF(N220="zákl. přenesená",J220,0)</f>
        <v>0</v>
      </c>
      <c r="BH220" s="154">
        <f>IF(N220="sníž. přenesená",J220,0)</f>
        <v>0</v>
      </c>
      <c r="BI220" s="154">
        <f>IF(N220="nulová",J220,0)</f>
        <v>0</v>
      </c>
      <c r="BJ220" s="18" t="s">
        <v>85</v>
      </c>
      <c r="BK220" s="154">
        <f>ROUND(I220*H220,2)</f>
        <v>0</v>
      </c>
      <c r="BL220" s="18" t="s">
        <v>241</v>
      </c>
      <c r="BM220" s="278" t="s">
        <v>348</v>
      </c>
    </row>
    <row r="221" s="14" customFormat="1">
      <c r="A221" s="14"/>
      <c r="B221" s="290"/>
      <c r="C221" s="291"/>
      <c r="D221" s="281" t="s">
        <v>169</v>
      </c>
      <c r="E221" s="292" t="s">
        <v>1</v>
      </c>
      <c r="F221" s="293" t="s">
        <v>349</v>
      </c>
      <c r="G221" s="291"/>
      <c r="H221" s="294">
        <v>6</v>
      </c>
      <c r="I221" s="295"/>
      <c r="J221" s="291"/>
      <c r="K221" s="291"/>
      <c r="L221" s="296"/>
      <c r="M221" s="297"/>
      <c r="N221" s="298"/>
      <c r="O221" s="298"/>
      <c r="P221" s="298"/>
      <c r="Q221" s="298"/>
      <c r="R221" s="298"/>
      <c r="S221" s="298"/>
      <c r="T221" s="29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300" t="s">
        <v>169</v>
      </c>
      <c r="AU221" s="300" t="s">
        <v>87</v>
      </c>
      <c r="AV221" s="14" t="s">
        <v>87</v>
      </c>
      <c r="AW221" s="14" t="s">
        <v>32</v>
      </c>
      <c r="AX221" s="14" t="s">
        <v>78</v>
      </c>
      <c r="AY221" s="300" t="s">
        <v>159</v>
      </c>
    </row>
    <row r="222" s="14" customFormat="1">
      <c r="A222" s="14"/>
      <c r="B222" s="290"/>
      <c r="C222" s="291"/>
      <c r="D222" s="281" t="s">
        <v>169</v>
      </c>
      <c r="E222" s="292" t="s">
        <v>1</v>
      </c>
      <c r="F222" s="293" t="s">
        <v>350</v>
      </c>
      <c r="G222" s="291"/>
      <c r="H222" s="294">
        <v>4</v>
      </c>
      <c r="I222" s="295"/>
      <c r="J222" s="291"/>
      <c r="K222" s="291"/>
      <c r="L222" s="296"/>
      <c r="M222" s="297"/>
      <c r="N222" s="298"/>
      <c r="O222" s="298"/>
      <c r="P222" s="298"/>
      <c r="Q222" s="298"/>
      <c r="R222" s="298"/>
      <c r="S222" s="298"/>
      <c r="T222" s="29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300" t="s">
        <v>169</v>
      </c>
      <c r="AU222" s="300" t="s">
        <v>87</v>
      </c>
      <c r="AV222" s="14" t="s">
        <v>87</v>
      </c>
      <c r="AW222" s="14" t="s">
        <v>32</v>
      </c>
      <c r="AX222" s="14" t="s">
        <v>78</v>
      </c>
      <c r="AY222" s="300" t="s">
        <v>159</v>
      </c>
    </row>
    <row r="223" s="14" customFormat="1">
      <c r="A223" s="14"/>
      <c r="B223" s="290"/>
      <c r="C223" s="291"/>
      <c r="D223" s="281" t="s">
        <v>169</v>
      </c>
      <c r="E223" s="292" t="s">
        <v>1</v>
      </c>
      <c r="F223" s="293" t="s">
        <v>351</v>
      </c>
      <c r="G223" s="291"/>
      <c r="H223" s="294">
        <v>3</v>
      </c>
      <c r="I223" s="295"/>
      <c r="J223" s="291"/>
      <c r="K223" s="291"/>
      <c r="L223" s="296"/>
      <c r="M223" s="297"/>
      <c r="N223" s="298"/>
      <c r="O223" s="298"/>
      <c r="P223" s="298"/>
      <c r="Q223" s="298"/>
      <c r="R223" s="298"/>
      <c r="S223" s="298"/>
      <c r="T223" s="29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300" t="s">
        <v>169</v>
      </c>
      <c r="AU223" s="300" t="s">
        <v>87</v>
      </c>
      <c r="AV223" s="14" t="s">
        <v>87</v>
      </c>
      <c r="AW223" s="14" t="s">
        <v>32</v>
      </c>
      <c r="AX223" s="14" t="s">
        <v>78</v>
      </c>
      <c r="AY223" s="300" t="s">
        <v>159</v>
      </c>
    </row>
    <row r="224" s="14" customFormat="1">
      <c r="A224" s="14"/>
      <c r="B224" s="290"/>
      <c r="C224" s="291"/>
      <c r="D224" s="281" t="s">
        <v>169</v>
      </c>
      <c r="E224" s="292" t="s">
        <v>1</v>
      </c>
      <c r="F224" s="293" t="s">
        <v>352</v>
      </c>
      <c r="G224" s="291"/>
      <c r="H224" s="294">
        <v>2.5</v>
      </c>
      <c r="I224" s="295"/>
      <c r="J224" s="291"/>
      <c r="K224" s="291"/>
      <c r="L224" s="296"/>
      <c r="M224" s="297"/>
      <c r="N224" s="298"/>
      <c r="O224" s="298"/>
      <c r="P224" s="298"/>
      <c r="Q224" s="298"/>
      <c r="R224" s="298"/>
      <c r="S224" s="298"/>
      <c r="T224" s="29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300" t="s">
        <v>169</v>
      </c>
      <c r="AU224" s="300" t="s">
        <v>87</v>
      </c>
      <c r="AV224" s="14" t="s">
        <v>87</v>
      </c>
      <c r="AW224" s="14" t="s">
        <v>32</v>
      </c>
      <c r="AX224" s="14" t="s">
        <v>78</v>
      </c>
      <c r="AY224" s="300" t="s">
        <v>159</v>
      </c>
    </row>
    <row r="225" s="15" customFormat="1">
      <c r="A225" s="15"/>
      <c r="B225" s="301"/>
      <c r="C225" s="302"/>
      <c r="D225" s="281" t="s">
        <v>169</v>
      </c>
      <c r="E225" s="303" t="s">
        <v>1</v>
      </c>
      <c r="F225" s="304" t="s">
        <v>255</v>
      </c>
      <c r="G225" s="302"/>
      <c r="H225" s="305">
        <v>15.5</v>
      </c>
      <c r="I225" s="306"/>
      <c r="J225" s="302"/>
      <c r="K225" s="302"/>
      <c r="L225" s="307"/>
      <c r="M225" s="308"/>
      <c r="N225" s="309"/>
      <c r="O225" s="309"/>
      <c r="P225" s="309"/>
      <c r="Q225" s="309"/>
      <c r="R225" s="309"/>
      <c r="S225" s="309"/>
      <c r="T225" s="310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311" t="s">
        <v>169</v>
      </c>
      <c r="AU225" s="311" t="s">
        <v>87</v>
      </c>
      <c r="AV225" s="15" t="s">
        <v>167</v>
      </c>
      <c r="AW225" s="15" t="s">
        <v>32</v>
      </c>
      <c r="AX225" s="15" t="s">
        <v>85</v>
      </c>
      <c r="AY225" s="311" t="s">
        <v>159</v>
      </c>
    </row>
    <row r="226" s="2" customFormat="1" ht="24" customHeight="1">
      <c r="A226" s="41"/>
      <c r="B226" s="42"/>
      <c r="C226" s="267" t="s">
        <v>353</v>
      </c>
      <c r="D226" s="267" t="s">
        <v>162</v>
      </c>
      <c r="E226" s="268" t="s">
        <v>354</v>
      </c>
      <c r="F226" s="269" t="s">
        <v>355</v>
      </c>
      <c r="G226" s="270" t="s">
        <v>335</v>
      </c>
      <c r="H226" s="271">
        <v>17</v>
      </c>
      <c r="I226" s="272"/>
      <c r="J226" s="273">
        <f>ROUND(I226*H226,2)</f>
        <v>0</v>
      </c>
      <c r="K226" s="269" t="s">
        <v>166</v>
      </c>
      <c r="L226" s="44"/>
      <c r="M226" s="274" t="s">
        <v>1</v>
      </c>
      <c r="N226" s="275" t="s">
        <v>43</v>
      </c>
      <c r="O226" s="94"/>
      <c r="P226" s="276">
        <f>O226*H226</f>
        <v>0</v>
      </c>
      <c r="Q226" s="276">
        <v>0</v>
      </c>
      <c r="R226" s="276">
        <f>Q226*H226</f>
        <v>0</v>
      </c>
      <c r="S226" s="276">
        <v>0.012319999999999999</v>
      </c>
      <c r="T226" s="277">
        <f>S226*H226</f>
        <v>0.20943999999999999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78" t="s">
        <v>241</v>
      </c>
      <c r="AT226" s="278" t="s">
        <v>162</v>
      </c>
      <c r="AU226" s="278" t="s">
        <v>87</v>
      </c>
      <c r="AY226" s="18" t="s">
        <v>159</v>
      </c>
      <c r="BE226" s="154">
        <f>IF(N226="základní",J226,0)</f>
        <v>0</v>
      </c>
      <c r="BF226" s="154">
        <f>IF(N226="snížená",J226,0)</f>
        <v>0</v>
      </c>
      <c r="BG226" s="154">
        <f>IF(N226="zákl. přenesená",J226,0)</f>
        <v>0</v>
      </c>
      <c r="BH226" s="154">
        <f>IF(N226="sníž. přenesená",J226,0)</f>
        <v>0</v>
      </c>
      <c r="BI226" s="154">
        <f>IF(N226="nulová",J226,0)</f>
        <v>0</v>
      </c>
      <c r="BJ226" s="18" t="s">
        <v>85</v>
      </c>
      <c r="BK226" s="154">
        <f>ROUND(I226*H226,2)</f>
        <v>0</v>
      </c>
      <c r="BL226" s="18" t="s">
        <v>241</v>
      </c>
      <c r="BM226" s="278" t="s">
        <v>356</v>
      </c>
    </row>
    <row r="227" s="14" customFormat="1">
      <c r="A227" s="14"/>
      <c r="B227" s="290"/>
      <c r="C227" s="291"/>
      <c r="D227" s="281" t="s">
        <v>169</v>
      </c>
      <c r="E227" s="292" t="s">
        <v>1</v>
      </c>
      <c r="F227" s="293" t="s">
        <v>357</v>
      </c>
      <c r="G227" s="291"/>
      <c r="H227" s="294">
        <v>4</v>
      </c>
      <c r="I227" s="295"/>
      <c r="J227" s="291"/>
      <c r="K227" s="291"/>
      <c r="L227" s="296"/>
      <c r="M227" s="297"/>
      <c r="N227" s="298"/>
      <c r="O227" s="298"/>
      <c r="P227" s="298"/>
      <c r="Q227" s="298"/>
      <c r="R227" s="298"/>
      <c r="S227" s="298"/>
      <c r="T227" s="29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300" t="s">
        <v>169</v>
      </c>
      <c r="AU227" s="300" t="s">
        <v>87</v>
      </c>
      <c r="AV227" s="14" t="s">
        <v>87</v>
      </c>
      <c r="AW227" s="14" t="s">
        <v>32</v>
      </c>
      <c r="AX227" s="14" t="s">
        <v>78</v>
      </c>
      <c r="AY227" s="300" t="s">
        <v>159</v>
      </c>
    </row>
    <row r="228" s="14" customFormat="1">
      <c r="A228" s="14"/>
      <c r="B228" s="290"/>
      <c r="C228" s="291"/>
      <c r="D228" s="281" t="s">
        <v>169</v>
      </c>
      <c r="E228" s="292" t="s">
        <v>1</v>
      </c>
      <c r="F228" s="293" t="s">
        <v>358</v>
      </c>
      <c r="G228" s="291"/>
      <c r="H228" s="294">
        <v>4</v>
      </c>
      <c r="I228" s="295"/>
      <c r="J228" s="291"/>
      <c r="K228" s="291"/>
      <c r="L228" s="296"/>
      <c r="M228" s="297"/>
      <c r="N228" s="298"/>
      <c r="O228" s="298"/>
      <c r="P228" s="298"/>
      <c r="Q228" s="298"/>
      <c r="R228" s="298"/>
      <c r="S228" s="298"/>
      <c r="T228" s="29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300" t="s">
        <v>169</v>
      </c>
      <c r="AU228" s="300" t="s">
        <v>87</v>
      </c>
      <c r="AV228" s="14" t="s">
        <v>87</v>
      </c>
      <c r="AW228" s="14" t="s">
        <v>32</v>
      </c>
      <c r="AX228" s="14" t="s">
        <v>78</v>
      </c>
      <c r="AY228" s="300" t="s">
        <v>159</v>
      </c>
    </row>
    <row r="229" s="14" customFormat="1">
      <c r="A229" s="14"/>
      <c r="B229" s="290"/>
      <c r="C229" s="291"/>
      <c r="D229" s="281" t="s">
        <v>169</v>
      </c>
      <c r="E229" s="292" t="s">
        <v>1</v>
      </c>
      <c r="F229" s="293" t="s">
        <v>359</v>
      </c>
      <c r="G229" s="291"/>
      <c r="H229" s="294">
        <v>4.5</v>
      </c>
      <c r="I229" s="295"/>
      <c r="J229" s="291"/>
      <c r="K229" s="291"/>
      <c r="L229" s="296"/>
      <c r="M229" s="297"/>
      <c r="N229" s="298"/>
      <c r="O229" s="298"/>
      <c r="P229" s="298"/>
      <c r="Q229" s="298"/>
      <c r="R229" s="298"/>
      <c r="S229" s="298"/>
      <c r="T229" s="29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300" t="s">
        <v>169</v>
      </c>
      <c r="AU229" s="300" t="s">
        <v>87</v>
      </c>
      <c r="AV229" s="14" t="s">
        <v>87</v>
      </c>
      <c r="AW229" s="14" t="s">
        <v>32</v>
      </c>
      <c r="AX229" s="14" t="s">
        <v>78</v>
      </c>
      <c r="AY229" s="300" t="s">
        <v>159</v>
      </c>
    </row>
    <row r="230" s="14" customFormat="1">
      <c r="A230" s="14"/>
      <c r="B230" s="290"/>
      <c r="C230" s="291"/>
      <c r="D230" s="281" t="s">
        <v>169</v>
      </c>
      <c r="E230" s="292" t="s">
        <v>1</v>
      </c>
      <c r="F230" s="293" t="s">
        <v>360</v>
      </c>
      <c r="G230" s="291"/>
      <c r="H230" s="294">
        <v>4.5</v>
      </c>
      <c r="I230" s="295"/>
      <c r="J230" s="291"/>
      <c r="K230" s="291"/>
      <c r="L230" s="296"/>
      <c r="M230" s="297"/>
      <c r="N230" s="298"/>
      <c r="O230" s="298"/>
      <c r="P230" s="298"/>
      <c r="Q230" s="298"/>
      <c r="R230" s="298"/>
      <c r="S230" s="298"/>
      <c r="T230" s="29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300" t="s">
        <v>169</v>
      </c>
      <c r="AU230" s="300" t="s">
        <v>87</v>
      </c>
      <c r="AV230" s="14" t="s">
        <v>87</v>
      </c>
      <c r="AW230" s="14" t="s">
        <v>32</v>
      </c>
      <c r="AX230" s="14" t="s">
        <v>78</v>
      </c>
      <c r="AY230" s="300" t="s">
        <v>159</v>
      </c>
    </row>
    <row r="231" s="15" customFormat="1">
      <c r="A231" s="15"/>
      <c r="B231" s="301"/>
      <c r="C231" s="302"/>
      <c r="D231" s="281" t="s">
        <v>169</v>
      </c>
      <c r="E231" s="303" t="s">
        <v>1</v>
      </c>
      <c r="F231" s="304" t="s">
        <v>255</v>
      </c>
      <c r="G231" s="302"/>
      <c r="H231" s="305">
        <v>17</v>
      </c>
      <c r="I231" s="306"/>
      <c r="J231" s="302"/>
      <c r="K231" s="302"/>
      <c r="L231" s="307"/>
      <c r="M231" s="308"/>
      <c r="N231" s="309"/>
      <c r="O231" s="309"/>
      <c r="P231" s="309"/>
      <c r="Q231" s="309"/>
      <c r="R231" s="309"/>
      <c r="S231" s="309"/>
      <c r="T231" s="310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311" t="s">
        <v>169</v>
      </c>
      <c r="AU231" s="311" t="s">
        <v>87</v>
      </c>
      <c r="AV231" s="15" t="s">
        <v>167</v>
      </c>
      <c r="AW231" s="15" t="s">
        <v>32</v>
      </c>
      <c r="AX231" s="15" t="s">
        <v>85</v>
      </c>
      <c r="AY231" s="311" t="s">
        <v>159</v>
      </c>
    </row>
    <row r="232" s="2" customFormat="1" ht="24" customHeight="1">
      <c r="A232" s="41"/>
      <c r="B232" s="42"/>
      <c r="C232" s="267" t="s">
        <v>361</v>
      </c>
      <c r="D232" s="267" t="s">
        <v>162</v>
      </c>
      <c r="E232" s="268" t="s">
        <v>362</v>
      </c>
      <c r="F232" s="269" t="s">
        <v>363</v>
      </c>
      <c r="G232" s="270" t="s">
        <v>335</v>
      </c>
      <c r="H232" s="271">
        <v>11.5</v>
      </c>
      <c r="I232" s="272"/>
      <c r="J232" s="273">
        <f>ROUND(I232*H232,2)</f>
        <v>0</v>
      </c>
      <c r="K232" s="269" t="s">
        <v>166</v>
      </c>
      <c r="L232" s="44"/>
      <c r="M232" s="274" t="s">
        <v>1</v>
      </c>
      <c r="N232" s="275" t="s">
        <v>43</v>
      </c>
      <c r="O232" s="94"/>
      <c r="P232" s="276">
        <f>O232*H232</f>
        <v>0</v>
      </c>
      <c r="Q232" s="276">
        <v>0</v>
      </c>
      <c r="R232" s="276">
        <f>Q232*H232</f>
        <v>0</v>
      </c>
      <c r="S232" s="276">
        <v>0.012319999999999999</v>
      </c>
      <c r="T232" s="277">
        <f>S232*H232</f>
        <v>0.14168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78" t="s">
        <v>241</v>
      </c>
      <c r="AT232" s="278" t="s">
        <v>162</v>
      </c>
      <c r="AU232" s="278" t="s">
        <v>87</v>
      </c>
      <c r="AY232" s="18" t="s">
        <v>159</v>
      </c>
      <c r="BE232" s="154">
        <f>IF(N232="základní",J232,0)</f>
        <v>0</v>
      </c>
      <c r="BF232" s="154">
        <f>IF(N232="snížená",J232,0)</f>
        <v>0</v>
      </c>
      <c r="BG232" s="154">
        <f>IF(N232="zákl. přenesená",J232,0)</f>
        <v>0</v>
      </c>
      <c r="BH232" s="154">
        <f>IF(N232="sníž. přenesená",J232,0)</f>
        <v>0</v>
      </c>
      <c r="BI232" s="154">
        <f>IF(N232="nulová",J232,0)</f>
        <v>0</v>
      </c>
      <c r="BJ232" s="18" t="s">
        <v>85</v>
      </c>
      <c r="BK232" s="154">
        <f>ROUND(I232*H232,2)</f>
        <v>0</v>
      </c>
      <c r="BL232" s="18" t="s">
        <v>241</v>
      </c>
      <c r="BM232" s="278" t="s">
        <v>364</v>
      </c>
    </row>
    <row r="233" s="14" customFormat="1">
      <c r="A233" s="14"/>
      <c r="B233" s="290"/>
      <c r="C233" s="291"/>
      <c r="D233" s="281" t="s">
        <v>169</v>
      </c>
      <c r="E233" s="292" t="s">
        <v>1</v>
      </c>
      <c r="F233" s="293" t="s">
        <v>365</v>
      </c>
      <c r="G233" s="291"/>
      <c r="H233" s="294">
        <v>5.2000000000000002</v>
      </c>
      <c r="I233" s="295"/>
      <c r="J233" s="291"/>
      <c r="K233" s="291"/>
      <c r="L233" s="296"/>
      <c r="M233" s="297"/>
      <c r="N233" s="298"/>
      <c r="O233" s="298"/>
      <c r="P233" s="298"/>
      <c r="Q233" s="298"/>
      <c r="R233" s="298"/>
      <c r="S233" s="298"/>
      <c r="T233" s="29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300" t="s">
        <v>169</v>
      </c>
      <c r="AU233" s="300" t="s">
        <v>87</v>
      </c>
      <c r="AV233" s="14" t="s">
        <v>87</v>
      </c>
      <c r="AW233" s="14" t="s">
        <v>32</v>
      </c>
      <c r="AX233" s="14" t="s">
        <v>78</v>
      </c>
      <c r="AY233" s="300" t="s">
        <v>159</v>
      </c>
    </row>
    <row r="234" s="14" customFormat="1">
      <c r="A234" s="14"/>
      <c r="B234" s="290"/>
      <c r="C234" s="291"/>
      <c r="D234" s="281" t="s">
        <v>169</v>
      </c>
      <c r="E234" s="292" t="s">
        <v>1</v>
      </c>
      <c r="F234" s="293" t="s">
        <v>366</v>
      </c>
      <c r="G234" s="291"/>
      <c r="H234" s="294">
        <v>6.2999999999999998</v>
      </c>
      <c r="I234" s="295"/>
      <c r="J234" s="291"/>
      <c r="K234" s="291"/>
      <c r="L234" s="296"/>
      <c r="M234" s="297"/>
      <c r="N234" s="298"/>
      <c r="O234" s="298"/>
      <c r="P234" s="298"/>
      <c r="Q234" s="298"/>
      <c r="R234" s="298"/>
      <c r="S234" s="298"/>
      <c r="T234" s="29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300" t="s">
        <v>169</v>
      </c>
      <c r="AU234" s="300" t="s">
        <v>87</v>
      </c>
      <c r="AV234" s="14" t="s">
        <v>87</v>
      </c>
      <c r="AW234" s="14" t="s">
        <v>32</v>
      </c>
      <c r="AX234" s="14" t="s">
        <v>78</v>
      </c>
      <c r="AY234" s="300" t="s">
        <v>159</v>
      </c>
    </row>
    <row r="235" s="15" customFormat="1">
      <c r="A235" s="15"/>
      <c r="B235" s="301"/>
      <c r="C235" s="302"/>
      <c r="D235" s="281" t="s">
        <v>169</v>
      </c>
      <c r="E235" s="303" t="s">
        <v>1</v>
      </c>
      <c r="F235" s="304" t="s">
        <v>255</v>
      </c>
      <c r="G235" s="302"/>
      <c r="H235" s="305">
        <v>11.5</v>
      </c>
      <c r="I235" s="306"/>
      <c r="J235" s="302"/>
      <c r="K235" s="302"/>
      <c r="L235" s="307"/>
      <c r="M235" s="308"/>
      <c r="N235" s="309"/>
      <c r="O235" s="309"/>
      <c r="P235" s="309"/>
      <c r="Q235" s="309"/>
      <c r="R235" s="309"/>
      <c r="S235" s="309"/>
      <c r="T235" s="310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311" t="s">
        <v>169</v>
      </c>
      <c r="AU235" s="311" t="s">
        <v>87</v>
      </c>
      <c r="AV235" s="15" t="s">
        <v>167</v>
      </c>
      <c r="AW235" s="15" t="s">
        <v>32</v>
      </c>
      <c r="AX235" s="15" t="s">
        <v>85</v>
      </c>
      <c r="AY235" s="311" t="s">
        <v>159</v>
      </c>
    </row>
    <row r="236" s="2" customFormat="1" ht="24" customHeight="1">
      <c r="A236" s="41"/>
      <c r="B236" s="42"/>
      <c r="C236" s="267" t="s">
        <v>367</v>
      </c>
      <c r="D236" s="267" t="s">
        <v>162</v>
      </c>
      <c r="E236" s="268" t="s">
        <v>368</v>
      </c>
      <c r="F236" s="269" t="s">
        <v>369</v>
      </c>
      <c r="G236" s="270" t="s">
        <v>335</v>
      </c>
      <c r="H236" s="271">
        <v>3</v>
      </c>
      <c r="I236" s="272"/>
      <c r="J236" s="273">
        <f>ROUND(I236*H236,2)</f>
        <v>0</v>
      </c>
      <c r="K236" s="269" t="s">
        <v>166</v>
      </c>
      <c r="L236" s="44"/>
      <c r="M236" s="274" t="s">
        <v>1</v>
      </c>
      <c r="N236" s="275" t="s">
        <v>43</v>
      </c>
      <c r="O236" s="94"/>
      <c r="P236" s="276">
        <f>O236*H236</f>
        <v>0</v>
      </c>
      <c r="Q236" s="276">
        <v>0</v>
      </c>
      <c r="R236" s="276">
        <f>Q236*H236</f>
        <v>0</v>
      </c>
      <c r="S236" s="276">
        <v>0.01584</v>
      </c>
      <c r="T236" s="277">
        <f>S236*H236</f>
        <v>0.04752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78" t="s">
        <v>241</v>
      </c>
      <c r="AT236" s="278" t="s">
        <v>162</v>
      </c>
      <c r="AU236" s="278" t="s">
        <v>87</v>
      </c>
      <c r="AY236" s="18" t="s">
        <v>159</v>
      </c>
      <c r="BE236" s="154">
        <f>IF(N236="základní",J236,0)</f>
        <v>0</v>
      </c>
      <c r="BF236" s="154">
        <f>IF(N236="snížená",J236,0)</f>
        <v>0</v>
      </c>
      <c r="BG236" s="154">
        <f>IF(N236="zákl. přenesená",J236,0)</f>
        <v>0</v>
      </c>
      <c r="BH236" s="154">
        <f>IF(N236="sníž. přenesená",J236,0)</f>
        <v>0</v>
      </c>
      <c r="BI236" s="154">
        <f>IF(N236="nulová",J236,0)</f>
        <v>0</v>
      </c>
      <c r="BJ236" s="18" t="s">
        <v>85</v>
      </c>
      <c r="BK236" s="154">
        <f>ROUND(I236*H236,2)</f>
        <v>0</v>
      </c>
      <c r="BL236" s="18" t="s">
        <v>241</v>
      </c>
      <c r="BM236" s="278" t="s">
        <v>370</v>
      </c>
    </row>
    <row r="237" s="14" customFormat="1">
      <c r="A237" s="14"/>
      <c r="B237" s="290"/>
      <c r="C237" s="291"/>
      <c r="D237" s="281" t="s">
        <v>169</v>
      </c>
      <c r="E237" s="292" t="s">
        <v>1</v>
      </c>
      <c r="F237" s="293" t="s">
        <v>371</v>
      </c>
      <c r="G237" s="291"/>
      <c r="H237" s="294">
        <v>3</v>
      </c>
      <c r="I237" s="295"/>
      <c r="J237" s="291"/>
      <c r="K237" s="291"/>
      <c r="L237" s="296"/>
      <c r="M237" s="297"/>
      <c r="N237" s="298"/>
      <c r="O237" s="298"/>
      <c r="P237" s="298"/>
      <c r="Q237" s="298"/>
      <c r="R237" s="298"/>
      <c r="S237" s="298"/>
      <c r="T237" s="29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300" t="s">
        <v>169</v>
      </c>
      <c r="AU237" s="300" t="s">
        <v>87</v>
      </c>
      <c r="AV237" s="14" t="s">
        <v>87</v>
      </c>
      <c r="AW237" s="14" t="s">
        <v>32</v>
      </c>
      <c r="AX237" s="14" t="s">
        <v>85</v>
      </c>
      <c r="AY237" s="300" t="s">
        <v>159</v>
      </c>
    </row>
    <row r="238" s="2" customFormat="1" ht="24" customHeight="1">
      <c r="A238" s="41"/>
      <c r="B238" s="42"/>
      <c r="C238" s="267" t="s">
        <v>372</v>
      </c>
      <c r="D238" s="267" t="s">
        <v>162</v>
      </c>
      <c r="E238" s="268" t="s">
        <v>373</v>
      </c>
      <c r="F238" s="269" t="s">
        <v>374</v>
      </c>
      <c r="G238" s="270" t="s">
        <v>335</v>
      </c>
      <c r="H238" s="271">
        <v>8.4000000000000004</v>
      </c>
      <c r="I238" s="272"/>
      <c r="J238" s="273">
        <f>ROUND(I238*H238,2)</f>
        <v>0</v>
      </c>
      <c r="K238" s="269" t="s">
        <v>166</v>
      </c>
      <c r="L238" s="44"/>
      <c r="M238" s="274" t="s">
        <v>1</v>
      </c>
      <c r="N238" s="275" t="s">
        <v>43</v>
      </c>
      <c r="O238" s="94"/>
      <c r="P238" s="276">
        <f>O238*H238</f>
        <v>0</v>
      </c>
      <c r="Q238" s="276">
        <v>0</v>
      </c>
      <c r="R238" s="276">
        <f>Q238*H238</f>
        <v>0</v>
      </c>
      <c r="S238" s="276">
        <v>0.01584</v>
      </c>
      <c r="T238" s="277">
        <f>S238*H238</f>
        <v>0.13305600000000001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78" t="s">
        <v>241</v>
      </c>
      <c r="AT238" s="278" t="s">
        <v>162</v>
      </c>
      <c r="AU238" s="278" t="s">
        <v>87</v>
      </c>
      <c r="AY238" s="18" t="s">
        <v>159</v>
      </c>
      <c r="BE238" s="154">
        <f>IF(N238="základní",J238,0)</f>
        <v>0</v>
      </c>
      <c r="BF238" s="154">
        <f>IF(N238="snížená",J238,0)</f>
        <v>0</v>
      </c>
      <c r="BG238" s="154">
        <f>IF(N238="zákl. přenesená",J238,0)</f>
        <v>0</v>
      </c>
      <c r="BH238" s="154">
        <f>IF(N238="sníž. přenesená",J238,0)</f>
        <v>0</v>
      </c>
      <c r="BI238" s="154">
        <f>IF(N238="nulová",J238,0)</f>
        <v>0</v>
      </c>
      <c r="BJ238" s="18" t="s">
        <v>85</v>
      </c>
      <c r="BK238" s="154">
        <f>ROUND(I238*H238,2)</f>
        <v>0</v>
      </c>
      <c r="BL238" s="18" t="s">
        <v>241</v>
      </c>
      <c r="BM238" s="278" t="s">
        <v>375</v>
      </c>
    </row>
    <row r="239" s="14" customFormat="1">
      <c r="A239" s="14"/>
      <c r="B239" s="290"/>
      <c r="C239" s="291"/>
      <c r="D239" s="281" t="s">
        <v>169</v>
      </c>
      <c r="E239" s="292" t="s">
        <v>1</v>
      </c>
      <c r="F239" s="293" t="s">
        <v>376</v>
      </c>
      <c r="G239" s="291"/>
      <c r="H239" s="294">
        <v>4.2000000000000002</v>
      </c>
      <c r="I239" s="295"/>
      <c r="J239" s="291"/>
      <c r="K239" s="291"/>
      <c r="L239" s="296"/>
      <c r="M239" s="297"/>
      <c r="N239" s="298"/>
      <c r="O239" s="298"/>
      <c r="P239" s="298"/>
      <c r="Q239" s="298"/>
      <c r="R239" s="298"/>
      <c r="S239" s="298"/>
      <c r="T239" s="29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300" t="s">
        <v>169</v>
      </c>
      <c r="AU239" s="300" t="s">
        <v>87</v>
      </c>
      <c r="AV239" s="14" t="s">
        <v>87</v>
      </c>
      <c r="AW239" s="14" t="s">
        <v>32</v>
      </c>
      <c r="AX239" s="14" t="s">
        <v>78</v>
      </c>
      <c r="AY239" s="300" t="s">
        <v>159</v>
      </c>
    </row>
    <row r="240" s="14" customFormat="1">
      <c r="A240" s="14"/>
      <c r="B240" s="290"/>
      <c r="C240" s="291"/>
      <c r="D240" s="281" t="s">
        <v>169</v>
      </c>
      <c r="E240" s="292" t="s">
        <v>1</v>
      </c>
      <c r="F240" s="293" t="s">
        <v>377</v>
      </c>
      <c r="G240" s="291"/>
      <c r="H240" s="294">
        <v>4.2000000000000002</v>
      </c>
      <c r="I240" s="295"/>
      <c r="J240" s="291"/>
      <c r="K240" s="291"/>
      <c r="L240" s="296"/>
      <c r="M240" s="297"/>
      <c r="N240" s="298"/>
      <c r="O240" s="298"/>
      <c r="P240" s="298"/>
      <c r="Q240" s="298"/>
      <c r="R240" s="298"/>
      <c r="S240" s="298"/>
      <c r="T240" s="29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300" t="s">
        <v>169</v>
      </c>
      <c r="AU240" s="300" t="s">
        <v>87</v>
      </c>
      <c r="AV240" s="14" t="s">
        <v>87</v>
      </c>
      <c r="AW240" s="14" t="s">
        <v>32</v>
      </c>
      <c r="AX240" s="14" t="s">
        <v>78</v>
      </c>
      <c r="AY240" s="300" t="s">
        <v>159</v>
      </c>
    </row>
    <row r="241" s="15" customFormat="1">
      <c r="A241" s="15"/>
      <c r="B241" s="301"/>
      <c r="C241" s="302"/>
      <c r="D241" s="281" t="s">
        <v>169</v>
      </c>
      <c r="E241" s="303" t="s">
        <v>1</v>
      </c>
      <c r="F241" s="304" t="s">
        <v>255</v>
      </c>
      <c r="G241" s="302"/>
      <c r="H241" s="305">
        <v>8.4000000000000004</v>
      </c>
      <c r="I241" s="306"/>
      <c r="J241" s="302"/>
      <c r="K241" s="302"/>
      <c r="L241" s="307"/>
      <c r="M241" s="308"/>
      <c r="N241" s="309"/>
      <c r="O241" s="309"/>
      <c r="P241" s="309"/>
      <c r="Q241" s="309"/>
      <c r="R241" s="309"/>
      <c r="S241" s="309"/>
      <c r="T241" s="310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311" t="s">
        <v>169</v>
      </c>
      <c r="AU241" s="311" t="s">
        <v>87</v>
      </c>
      <c r="AV241" s="15" t="s">
        <v>167</v>
      </c>
      <c r="AW241" s="15" t="s">
        <v>32</v>
      </c>
      <c r="AX241" s="15" t="s">
        <v>85</v>
      </c>
      <c r="AY241" s="311" t="s">
        <v>159</v>
      </c>
    </row>
    <row r="242" s="2" customFormat="1" ht="24" customHeight="1">
      <c r="A242" s="41"/>
      <c r="B242" s="42"/>
      <c r="C242" s="267" t="s">
        <v>378</v>
      </c>
      <c r="D242" s="267" t="s">
        <v>162</v>
      </c>
      <c r="E242" s="268" t="s">
        <v>379</v>
      </c>
      <c r="F242" s="269" t="s">
        <v>380</v>
      </c>
      <c r="G242" s="270" t="s">
        <v>335</v>
      </c>
      <c r="H242" s="271">
        <v>5.2000000000000002</v>
      </c>
      <c r="I242" s="272"/>
      <c r="J242" s="273">
        <f>ROUND(I242*H242,2)</f>
        <v>0</v>
      </c>
      <c r="K242" s="269" t="s">
        <v>166</v>
      </c>
      <c r="L242" s="44"/>
      <c r="M242" s="274" t="s">
        <v>1</v>
      </c>
      <c r="N242" s="275" t="s">
        <v>43</v>
      </c>
      <c r="O242" s="94"/>
      <c r="P242" s="276">
        <f>O242*H242</f>
        <v>0</v>
      </c>
      <c r="Q242" s="276">
        <v>0</v>
      </c>
      <c r="R242" s="276">
        <f>Q242*H242</f>
        <v>0</v>
      </c>
      <c r="S242" s="276">
        <v>0.01584</v>
      </c>
      <c r="T242" s="277">
        <f>S242*H242</f>
        <v>0.082367999999999997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78" t="s">
        <v>241</v>
      </c>
      <c r="AT242" s="278" t="s">
        <v>162</v>
      </c>
      <c r="AU242" s="278" t="s">
        <v>87</v>
      </c>
      <c r="AY242" s="18" t="s">
        <v>159</v>
      </c>
      <c r="BE242" s="154">
        <f>IF(N242="základní",J242,0)</f>
        <v>0</v>
      </c>
      <c r="BF242" s="154">
        <f>IF(N242="snížená",J242,0)</f>
        <v>0</v>
      </c>
      <c r="BG242" s="154">
        <f>IF(N242="zákl. přenesená",J242,0)</f>
        <v>0</v>
      </c>
      <c r="BH242" s="154">
        <f>IF(N242="sníž. přenesená",J242,0)</f>
        <v>0</v>
      </c>
      <c r="BI242" s="154">
        <f>IF(N242="nulová",J242,0)</f>
        <v>0</v>
      </c>
      <c r="BJ242" s="18" t="s">
        <v>85</v>
      </c>
      <c r="BK242" s="154">
        <f>ROUND(I242*H242,2)</f>
        <v>0</v>
      </c>
      <c r="BL242" s="18" t="s">
        <v>241</v>
      </c>
      <c r="BM242" s="278" t="s">
        <v>381</v>
      </c>
    </row>
    <row r="243" s="14" customFormat="1">
      <c r="A243" s="14"/>
      <c r="B243" s="290"/>
      <c r="C243" s="291"/>
      <c r="D243" s="281" t="s">
        <v>169</v>
      </c>
      <c r="E243" s="292" t="s">
        <v>1</v>
      </c>
      <c r="F243" s="293" t="s">
        <v>382</v>
      </c>
      <c r="G243" s="291"/>
      <c r="H243" s="294">
        <v>5.2000000000000002</v>
      </c>
      <c r="I243" s="295"/>
      <c r="J243" s="291"/>
      <c r="K243" s="291"/>
      <c r="L243" s="296"/>
      <c r="M243" s="297"/>
      <c r="N243" s="298"/>
      <c r="O243" s="298"/>
      <c r="P243" s="298"/>
      <c r="Q243" s="298"/>
      <c r="R243" s="298"/>
      <c r="S243" s="298"/>
      <c r="T243" s="29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300" t="s">
        <v>169</v>
      </c>
      <c r="AU243" s="300" t="s">
        <v>87</v>
      </c>
      <c r="AV243" s="14" t="s">
        <v>87</v>
      </c>
      <c r="AW243" s="14" t="s">
        <v>32</v>
      </c>
      <c r="AX243" s="14" t="s">
        <v>85</v>
      </c>
      <c r="AY243" s="300" t="s">
        <v>159</v>
      </c>
    </row>
    <row r="244" s="2" customFormat="1" ht="24" customHeight="1">
      <c r="A244" s="41"/>
      <c r="B244" s="42"/>
      <c r="C244" s="267" t="s">
        <v>383</v>
      </c>
      <c r="D244" s="267" t="s">
        <v>162</v>
      </c>
      <c r="E244" s="268" t="s">
        <v>384</v>
      </c>
      <c r="F244" s="269" t="s">
        <v>385</v>
      </c>
      <c r="G244" s="270" t="s">
        <v>335</v>
      </c>
      <c r="H244" s="271">
        <v>11</v>
      </c>
      <c r="I244" s="272"/>
      <c r="J244" s="273">
        <f>ROUND(I244*H244,2)</f>
        <v>0</v>
      </c>
      <c r="K244" s="269" t="s">
        <v>166</v>
      </c>
      <c r="L244" s="44"/>
      <c r="M244" s="274" t="s">
        <v>1</v>
      </c>
      <c r="N244" s="275" t="s">
        <v>43</v>
      </c>
      <c r="O244" s="94"/>
      <c r="P244" s="276">
        <f>O244*H244</f>
        <v>0</v>
      </c>
      <c r="Q244" s="276">
        <v>0</v>
      </c>
      <c r="R244" s="276">
        <f>Q244*H244</f>
        <v>0</v>
      </c>
      <c r="S244" s="276">
        <v>0.024750000000000001</v>
      </c>
      <c r="T244" s="277">
        <f>S244*H244</f>
        <v>0.27224999999999999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78" t="s">
        <v>241</v>
      </c>
      <c r="AT244" s="278" t="s">
        <v>162</v>
      </c>
      <c r="AU244" s="278" t="s">
        <v>87</v>
      </c>
      <c r="AY244" s="18" t="s">
        <v>159</v>
      </c>
      <c r="BE244" s="154">
        <f>IF(N244="základní",J244,0)</f>
        <v>0</v>
      </c>
      <c r="BF244" s="154">
        <f>IF(N244="snížená",J244,0)</f>
        <v>0</v>
      </c>
      <c r="BG244" s="154">
        <f>IF(N244="zákl. přenesená",J244,0)</f>
        <v>0</v>
      </c>
      <c r="BH244" s="154">
        <f>IF(N244="sníž. přenesená",J244,0)</f>
        <v>0</v>
      </c>
      <c r="BI244" s="154">
        <f>IF(N244="nulová",J244,0)</f>
        <v>0</v>
      </c>
      <c r="BJ244" s="18" t="s">
        <v>85</v>
      </c>
      <c r="BK244" s="154">
        <f>ROUND(I244*H244,2)</f>
        <v>0</v>
      </c>
      <c r="BL244" s="18" t="s">
        <v>241</v>
      </c>
      <c r="BM244" s="278" t="s">
        <v>386</v>
      </c>
    </row>
    <row r="245" s="14" customFormat="1">
      <c r="A245" s="14"/>
      <c r="B245" s="290"/>
      <c r="C245" s="291"/>
      <c r="D245" s="281" t="s">
        <v>169</v>
      </c>
      <c r="E245" s="292" t="s">
        <v>1</v>
      </c>
      <c r="F245" s="293" t="s">
        <v>387</v>
      </c>
      <c r="G245" s="291"/>
      <c r="H245" s="294">
        <v>3</v>
      </c>
      <c r="I245" s="295"/>
      <c r="J245" s="291"/>
      <c r="K245" s="291"/>
      <c r="L245" s="296"/>
      <c r="M245" s="297"/>
      <c r="N245" s="298"/>
      <c r="O245" s="298"/>
      <c r="P245" s="298"/>
      <c r="Q245" s="298"/>
      <c r="R245" s="298"/>
      <c r="S245" s="298"/>
      <c r="T245" s="29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300" t="s">
        <v>169</v>
      </c>
      <c r="AU245" s="300" t="s">
        <v>87</v>
      </c>
      <c r="AV245" s="14" t="s">
        <v>87</v>
      </c>
      <c r="AW245" s="14" t="s">
        <v>32</v>
      </c>
      <c r="AX245" s="14" t="s">
        <v>78</v>
      </c>
      <c r="AY245" s="300" t="s">
        <v>159</v>
      </c>
    </row>
    <row r="246" s="14" customFormat="1">
      <c r="A246" s="14"/>
      <c r="B246" s="290"/>
      <c r="C246" s="291"/>
      <c r="D246" s="281" t="s">
        <v>169</v>
      </c>
      <c r="E246" s="292" t="s">
        <v>1</v>
      </c>
      <c r="F246" s="293" t="s">
        <v>388</v>
      </c>
      <c r="G246" s="291"/>
      <c r="H246" s="294">
        <v>2</v>
      </c>
      <c r="I246" s="295"/>
      <c r="J246" s="291"/>
      <c r="K246" s="291"/>
      <c r="L246" s="296"/>
      <c r="M246" s="297"/>
      <c r="N246" s="298"/>
      <c r="O246" s="298"/>
      <c r="P246" s="298"/>
      <c r="Q246" s="298"/>
      <c r="R246" s="298"/>
      <c r="S246" s="298"/>
      <c r="T246" s="29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300" t="s">
        <v>169</v>
      </c>
      <c r="AU246" s="300" t="s">
        <v>87</v>
      </c>
      <c r="AV246" s="14" t="s">
        <v>87</v>
      </c>
      <c r="AW246" s="14" t="s">
        <v>32</v>
      </c>
      <c r="AX246" s="14" t="s">
        <v>78</v>
      </c>
      <c r="AY246" s="300" t="s">
        <v>159</v>
      </c>
    </row>
    <row r="247" s="14" customFormat="1">
      <c r="A247" s="14"/>
      <c r="B247" s="290"/>
      <c r="C247" s="291"/>
      <c r="D247" s="281" t="s">
        <v>169</v>
      </c>
      <c r="E247" s="292" t="s">
        <v>1</v>
      </c>
      <c r="F247" s="293" t="s">
        <v>389</v>
      </c>
      <c r="G247" s="291"/>
      <c r="H247" s="294">
        <v>6</v>
      </c>
      <c r="I247" s="295"/>
      <c r="J247" s="291"/>
      <c r="K247" s="291"/>
      <c r="L247" s="296"/>
      <c r="M247" s="297"/>
      <c r="N247" s="298"/>
      <c r="O247" s="298"/>
      <c r="P247" s="298"/>
      <c r="Q247" s="298"/>
      <c r="R247" s="298"/>
      <c r="S247" s="298"/>
      <c r="T247" s="29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300" t="s">
        <v>169</v>
      </c>
      <c r="AU247" s="300" t="s">
        <v>87</v>
      </c>
      <c r="AV247" s="14" t="s">
        <v>87</v>
      </c>
      <c r="AW247" s="14" t="s">
        <v>32</v>
      </c>
      <c r="AX247" s="14" t="s">
        <v>78</v>
      </c>
      <c r="AY247" s="300" t="s">
        <v>159</v>
      </c>
    </row>
    <row r="248" s="15" customFormat="1">
      <c r="A248" s="15"/>
      <c r="B248" s="301"/>
      <c r="C248" s="302"/>
      <c r="D248" s="281" t="s">
        <v>169</v>
      </c>
      <c r="E248" s="303" t="s">
        <v>1</v>
      </c>
      <c r="F248" s="304" t="s">
        <v>255</v>
      </c>
      <c r="G248" s="302"/>
      <c r="H248" s="305">
        <v>11</v>
      </c>
      <c r="I248" s="306"/>
      <c r="J248" s="302"/>
      <c r="K248" s="302"/>
      <c r="L248" s="307"/>
      <c r="M248" s="308"/>
      <c r="N248" s="309"/>
      <c r="O248" s="309"/>
      <c r="P248" s="309"/>
      <c r="Q248" s="309"/>
      <c r="R248" s="309"/>
      <c r="S248" s="309"/>
      <c r="T248" s="310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311" t="s">
        <v>169</v>
      </c>
      <c r="AU248" s="311" t="s">
        <v>87</v>
      </c>
      <c r="AV248" s="15" t="s">
        <v>167</v>
      </c>
      <c r="AW248" s="15" t="s">
        <v>32</v>
      </c>
      <c r="AX248" s="15" t="s">
        <v>85</v>
      </c>
      <c r="AY248" s="311" t="s">
        <v>159</v>
      </c>
    </row>
    <row r="249" s="2" customFormat="1" ht="24" customHeight="1">
      <c r="A249" s="41"/>
      <c r="B249" s="42"/>
      <c r="C249" s="267" t="s">
        <v>390</v>
      </c>
      <c r="D249" s="267" t="s">
        <v>162</v>
      </c>
      <c r="E249" s="268" t="s">
        <v>391</v>
      </c>
      <c r="F249" s="269" t="s">
        <v>392</v>
      </c>
      <c r="G249" s="270" t="s">
        <v>335</v>
      </c>
      <c r="H249" s="271">
        <v>14.5</v>
      </c>
      <c r="I249" s="272"/>
      <c r="J249" s="273">
        <f>ROUND(I249*H249,2)</f>
        <v>0</v>
      </c>
      <c r="K249" s="269" t="s">
        <v>166</v>
      </c>
      <c r="L249" s="44"/>
      <c r="M249" s="274" t="s">
        <v>1</v>
      </c>
      <c r="N249" s="275" t="s">
        <v>43</v>
      </c>
      <c r="O249" s="94"/>
      <c r="P249" s="276">
        <f>O249*H249</f>
        <v>0</v>
      </c>
      <c r="Q249" s="276">
        <v>0</v>
      </c>
      <c r="R249" s="276">
        <f>Q249*H249</f>
        <v>0</v>
      </c>
      <c r="S249" s="276">
        <v>0.024750000000000001</v>
      </c>
      <c r="T249" s="277">
        <f>S249*H249</f>
        <v>0.358875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78" t="s">
        <v>241</v>
      </c>
      <c r="AT249" s="278" t="s">
        <v>162</v>
      </c>
      <c r="AU249" s="278" t="s">
        <v>87</v>
      </c>
      <c r="AY249" s="18" t="s">
        <v>159</v>
      </c>
      <c r="BE249" s="154">
        <f>IF(N249="základní",J249,0)</f>
        <v>0</v>
      </c>
      <c r="BF249" s="154">
        <f>IF(N249="snížená",J249,0)</f>
        <v>0</v>
      </c>
      <c r="BG249" s="154">
        <f>IF(N249="zákl. přenesená",J249,0)</f>
        <v>0</v>
      </c>
      <c r="BH249" s="154">
        <f>IF(N249="sníž. přenesená",J249,0)</f>
        <v>0</v>
      </c>
      <c r="BI249" s="154">
        <f>IF(N249="nulová",J249,0)</f>
        <v>0</v>
      </c>
      <c r="BJ249" s="18" t="s">
        <v>85</v>
      </c>
      <c r="BK249" s="154">
        <f>ROUND(I249*H249,2)</f>
        <v>0</v>
      </c>
      <c r="BL249" s="18" t="s">
        <v>241</v>
      </c>
      <c r="BM249" s="278" t="s">
        <v>393</v>
      </c>
    </row>
    <row r="250" s="14" customFormat="1">
      <c r="A250" s="14"/>
      <c r="B250" s="290"/>
      <c r="C250" s="291"/>
      <c r="D250" s="281" t="s">
        <v>169</v>
      </c>
      <c r="E250" s="292" t="s">
        <v>1</v>
      </c>
      <c r="F250" s="293" t="s">
        <v>394</v>
      </c>
      <c r="G250" s="291"/>
      <c r="H250" s="294">
        <v>4.5</v>
      </c>
      <c r="I250" s="295"/>
      <c r="J250" s="291"/>
      <c r="K250" s="291"/>
      <c r="L250" s="296"/>
      <c r="M250" s="297"/>
      <c r="N250" s="298"/>
      <c r="O250" s="298"/>
      <c r="P250" s="298"/>
      <c r="Q250" s="298"/>
      <c r="R250" s="298"/>
      <c r="S250" s="298"/>
      <c r="T250" s="29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300" t="s">
        <v>169</v>
      </c>
      <c r="AU250" s="300" t="s">
        <v>87</v>
      </c>
      <c r="AV250" s="14" t="s">
        <v>87</v>
      </c>
      <c r="AW250" s="14" t="s">
        <v>32</v>
      </c>
      <c r="AX250" s="14" t="s">
        <v>78</v>
      </c>
      <c r="AY250" s="300" t="s">
        <v>159</v>
      </c>
    </row>
    <row r="251" s="14" customFormat="1">
      <c r="A251" s="14"/>
      <c r="B251" s="290"/>
      <c r="C251" s="291"/>
      <c r="D251" s="281" t="s">
        <v>169</v>
      </c>
      <c r="E251" s="292" t="s">
        <v>1</v>
      </c>
      <c r="F251" s="293" t="s">
        <v>395</v>
      </c>
      <c r="G251" s="291"/>
      <c r="H251" s="294">
        <v>5</v>
      </c>
      <c r="I251" s="295"/>
      <c r="J251" s="291"/>
      <c r="K251" s="291"/>
      <c r="L251" s="296"/>
      <c r="M251" s="297"/>
      <c r="N251" s="298"/>
      <c r="O251" s="298"/>
      <c r="P251" s="298"/>
      <c r="Q251" s="298"/>
      <c r="R251" s="298"/>
      <c r="S251" s="298"/>
      <c r="T251" s="29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300" t="s">
        <v>169</v>
      </c>
      <c r="AU251" s="300" t="s">
        <v>87</v>
      </c>
      <c r="AV251" s="14" t="s">
        <v>87</v>
      </c>
      <c r="AW251" s="14" t="s">
        <v>32</v>
      </c>
      <c r="AX251" s="14" t="s">
        <v>78</v>
      </c>
      <c r="AY251" s="300" t="s">
        <v>159</v>
      </c>
    </row>
    <row r="252" s="14" customFormat="1">
      <c r="A252" s="14"/>
      <c r="B252" s="290"/>
      <c r="C252" s="291"/>
      <c r="D252" s="281" t="s">
        <v>169</v>
      </c>
      <c r="E252" s="292" t="s">
        <v>1</v>
      </c>
      <c r="F252" s="293" t="s">
        <v>396</v>
      </c>
      <c r="G252" s="291"/>
      <c r="H252" s="294">
        <v>5</v>
      </c>
      <c r="I252" s="295"/>
      <c r="J252" s="291"/>
      <c r="K252" s="291"/>
      <c r="L252" s="296"/>
      <c r="M252" s="297"/>
      <c r="N252" s="298"/>
      <c r="O252" s="298"/>
      <c r="P252" s="298"/>
      <c r="Q252" s="298"/>
      <c r="R252" s="298"/>
      <c r="S252" s="298"/>
      <c r="T252" s="29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300" t="s">
        <v>169</v>
      </c>
      <c r="AU252" s="300" t="s">
        <v>87</v>
      </c>
      <c r="AV252" s="14" t="s">
        <v>87</v>
      </c>
      <c r="AW252" s="14" t="s">
        <v>32</v>
      </c>
      <c r="AX252" s="14" t="s">
        <v>78</v>
      </c>
      <c r="AY252" s="300" t="s">
        <v>159</v>
      </c>
    </row>
    <row r="253" s="15" customFormat="1">
      <c r="A253" s="15"/>
      <c r="B253" s="301"/>
      <c r="C253" s="302"/>
      <c r="D253" s="281" t="s">
        <v>169</v>
      </c>
      <c r="E253" s="303" t="s">
        <v>1</v>
      </c>
      <c r="F253" s="304" t="s">
        <v>255</v>
      </c>
      <c r="G253" s="302"/>
      <c r="H253" s="305">
        <v>14.5</v>
      </c>
      <c r="I253" s="306"/>
      <c r="J253" s="302"/>
      <c r="K253" s="302"/>
      <c r="L253" s="307"/>
      <c r="M253" s="308"/>
      <c r="N253" s="309"/>
      <c r="O253" s="309"/>
      <c r="P253" s="309"/>
      <c r="Q253" s="309"/>
      <c r="R253" s="309"/>
      <c r="S253" s="309"/>
      <c r="T253" s="310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311" t="s">
        <v>169</v>
      </c>
      <c r="AU253" s="311" t="s">
        <v>87</v>
      </c>
      <c r="AV253" s="15" t="s">
        <v>167</v>
      </c>
      <c r="AW253" s="15" t="s">
        <v>32</v>
      </c>
      <c r="AX253" s="15" t="s">
        <v>85</v>
      </c>
      <c r="AY253" s="311" t="s">
        <v>159</v>
      </c>
    </row>
    <row r="254" s="2" customFormat="1" ht="24" customHeight="1">
      <c r="A254" s="41"/>
      <c r="B254" s="42"/>
      <c r="C254" s="267" t="s">
        <v>397</v>
      </c>
      <c r="D254" s="267" t="s">
        <v>162</v>
      </c>
      <c r="E254" s="268" t="s">
        <v>398</v>
      </c>
      <c r="F254" s="269" t="s">
        <v>399</v>
      </c>
      <c r="G254" s="270" t="s">
        <v>335</v>
      </c>
      <c r="H254" s="271">
        <v>9.8000000000000007</v>
      </c>
      <c r="I254" s="272"/>
      <c r="J254" s="273">
        <f>ROUND(I254*H254,2)</f>
        <v>0</v>
      </c>
      <c r="K254" s="269" t="s">
        <v>166</v>
      </c>
      <c r="L254" s="44"/>
      <c r="M254" s="274" t="s">
        <v>1</v>
      </c>
      <c r="N254" s="275" t="s">
        <v>43</v>
      </c>
      <c r="O254" s="94"/>
      <c r="P254" s="276">
        <f>O254*H254</f>
        <v>0</v>
      </c>
      <c r="Q254" s="276">
        <v>0</v>
      </c>
      <c r="R254" s="276">
        <f>Q254*H254</f>
        <v>0</v>
      </c>
      <c r="S254" s="276">
        <v>0.024750000000000001</v>
      </c>
      <c r="T254" s="277">
        <f>S254*H254</f>
        <v>0.24255000000000002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78" t="s">
        <v>241</v>
      </c>
      <c r="AT254" s="278" t="s">
        <v>162</v>
      </c>
      <c r="AU254" s="278" t="s">
        <v>87</v>
      </c>
      <c r="AY254" s="18" t="s">
        <v>159</v>
      </c>
      <c r="BE254" s="154">
        <f>IF(N254="základní",J254,0)</f>
        <v>0</v>
      </c>
      <c r="BF254" s="154">
        <f>IF(N254="snížená",J254,0)</f>
        <v>0</v>
      </c>
      <c r="BG254" s="154">
        <f>IF(N254="zákl. přenesená",J254,0)</f>
        <v>0</v>
      </c>
      <c r="BH254" s="154">
        <f>IF(N254="sníž. přenesená",J254,0)</f>
        <v>0</v>
      </c>
      <c r="BI254" s="154">
        <f>IF(N254="nulová",J254,0)</f>
        <v>0</v>
      </c>
      <c r="BJ254" s="18" t="s">
        <v>85</v>
      </c>
      <c r="BK254" s="154">
        <f>ROUND(I254*H254,2)</f>
        <v>0</v>
      </c>
      <c r="BL254" s="18" t="s">
        <v>241</v>
      </c>
      <c r="BM254" s="278" t="s">
        <v>400</v>
      </c>
    </row>
    <row r="255" s="14" customFormat="1">
      <c r="A255" s="14"/>
      <c r="B255" s="290"/>
      <c r="C255" s="291"/>
      <c r="D255" s="281" t="s">
        <v>169</v>
      </c>
      <c r="E255" s="292" t="s">
        <v>1</v>
      </c>
      <c r="F255" s="293" t="s">
        <v>401</v>
      </c>
      <c r="G255" s="291"/>
      <c r="H255" s="294">
        <v>9.8000000000000007</v>
      </c>
      <c r="I255" s="295"/>
      <c r="J255" s="291"/>
      <c r="K255" s="291"/>
      <c r="L255" s="296"/>
      <c r="M255" s="297"/>
      <c r="N255" s="298"/>
      <c r="O255" s="298"/>
      <c r="P255" s="298"/>
      <c r="Q255" s="298"/>
      <c r="R255" s="298"/>
      <c r="S255" s="298"/>
      <c r="T255" s="29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300" t="s">
        <v>169</v>
      </c>
      <c r="AU255" s="300" t="s">
        <v>87</v>
      </c>
      <c r="AV255" s="14" t="s">
        <v>87</v>
      </c>
      <c r="AW255" s="14" t="s">
        <v>32</v>
      </c>
      <c r="AX255" s="14" t="s">
        <v>85</v>
      </c>
      <c r="AY255" s="300" t="s">
        <v>159</v>
      </c>
    </row>
    <row r="256" s="2" customFormat="1" ht="24" customHeight="1">
      <c r="A256" s="41"/>
      <c r="B256" s="42"/>
      <c r="C256" s="267" t="s">
        <v>402</v>
      </c>
      <c r="D256" s="267" t="s">
        <v>162</v>
      </c>
      <c r="E256" s="268" t="s">
        <v>403</v>
      </c>
      <c r="F256" s="269" t="s">
        <v>404</v>
      </c>
      <c r="G256" s="270" t="s">
        <v>335</v>
      </c>
      <c r="H256" s="271">
        <v>71.200000000000003</v>
      </c>
      <c r="I256" s="272"/>
      <c r="J256" s="273">
        <f>ROUND(I256*H256,2)</f>
        <v>0</v>
      </c>
      <c r="K256" s="269" t="s">
        <v>166</v>
      </c>
      <c r="L256" s="44"/>
      <c r="M256" s="274" t="s">
        <v>1</v>
      </c>
      <c r="N256" s="275" t="s">
        <v>43</v>
      </c>
      <c r="O256" s="94"/>
      <c r="P256" s="276">
        <f>O256*H256</f>
        <v>0</v>
      </c>
      <c r="Q256" s="276">
        <v>0</v>
      </c>
      <c r="R256" s="276">
        <f>Q256*H256</f>
        <v>0</v>
      </c>
      <c r="S256" s="276">
        <v>0</v>
      </c>
      <c r="T256" s="277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78" t="s">
        <v>241</v>
      </c>
      <c r="AT256" s="278" t="s">
        <v>162</v>
      </c>
      <c r="AU256" s="278" t="s">
        <v>87</v>
      </c>
      <c r="AY256" s="18" t="s">
        <v>159</v>
      </c>
      <c r="BE256" s="154">
        <f>IF(N256="základní",J256,0)</f>
        <v>0</v>
      </c>
      <c r="BF256" s="154">
        <f>IF(N256="snížená",J256,0)</f>
        <v>0</v>
      </c>
      <c r="BG256" s="154">
        <f>IF(N256="zákl. přenesená",J256,0)</f>
        <v>0</v>
      </c>
      <c r="BH256" s="154">
        <f>IF(N256="sníž. přenesená",J256,0)</f>
        <v>0</v>
      </c>
      <c r="BI256" s="154">
        <f>IF(N256="nulová",J256,0)</f>
        <v>0</v>
      </c>
      <c r="BJ256" s="18" t="s">
        <v>85</v>
      </c>
      <c r="BK256" s="154">
        <f>ROUND(I256*H256,2)</f>
        <v>0</v>
      </c>
      <c r="BL256" s="18" t="s">
        <v>241</v>
      </c>
      <c r="BM256" s="278" t="s">
        <v>405</v>
      </c>
    </row>
    <row r="257" s="14" customFormat="1">
      <c r="A257" s="14"/>
      <c r="B257" s="290"/>
      <c r="C257" s="291"/>
      <c r="D257" s="281" t="s">
        <v>169</v>
      </c>
      <c r="E257" s="292" t="s">
        <v>1</v>
      </c>
      <c r="F257" s="293" t="s">
        <v>344</v>
      </c>
      <c r="G257" s="291"/>
      <c r="H257" s="294">
        <v>1.2</v>
      </c>
      <c r="I257" s="295"/>
      <c r="J257" s="291"/>
      <c r="K257" s="291"/>
      <c r="L257" s="296"/>
      <c r="M257" s="297"/>
      <c r="N257" s="298"/>
      <c r="O257" s="298"/>
      <c r="P257" s="298"/>
      <c r="Q257" s="298"/>
      <c r="R257" s="298"/>
      <c r="S257" s="298"/>
      <c r="T257" s="29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300" t="s">
        <v>169</v>
      </c>
      <c r="AU257" s="300" t="s">
        <v>87</v>
      </c>
      <c r="AV257" s="14" t="s">
        <v>87</v>
      </c>
      <c r="AW257" s="14" t="s">
        <v>32</v>
      </c>
      <c r="AX257" s="14" t="s">
        <v>78</v>
      </c>
      <c r="AY257" s="300" t="s">
        <v>159</v>
      </c>
    </row>
    <row r="258" s="14" customFormat="1">
      <c r="A258" s="14"/>
      <c r="B258" s="290"/>
      <c r="C258" s="291"/>
      <c r="D258" s="281" t="s">
        <v>169</v>
      </c>
      <c r="E258" s="292" t="s">
        <v>1</v>
      </c>
      <c r="F258" s="293" t="s">
        <v>406</v>
      </c>
      <c r="G258" s="291"/>
      <c r="H258" s="294">
        <v>18</v>
      </c>
      <c r="I258" s="295"/>
      <c r="J258" s="291"/>
      <c r="K258" s="291"/>
      <c r="L258" s="296"/>
      <c r="M258" s="297"/>
      <c r="N258" s="298"/>
      <c r="O258" s="298"/>
      <c r="P258" s="298"/>
      <c r="Q258" s="298"/>
      <c r="R258" s="298"/>
      <c r="S258" s="298"/>
      <c r="T258" s="29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300" t="s">
        <v>169</v>
      </c>
      <c r="AU258" s="300" t="s">
        <v>87</v>
      </c>
      <c r="AV258" s="14" t="s">
        <v>87</v>
      </c>
      <c r="AW258" s="14" t="s">
        <v>32</v>
      </c>
      <c r="AX258" s="14" t="s">
        <v>78</v>
      </c>
      <c r="AY258" s="300" t="s">
        <v>159</v>
      </c>
    </row>
    <row r="259" s="14" customFormat="1">
      <c r="A259" s="14"/>
      <c r="B259" s="290"/>
      <c r="C259" s="291"/>
      <c r="D259" s="281" t="s">
        <v>169</v>
      </c>
      <c r="E259" s="292" t="s">
        <v>1</v>
      </c>
      <c r="F259" s="293" t="s">
        <v>407</v>
      </c>
      <c r="G259" s="291"/>
      <c r="H259" s="294">
        <v>12</v>
      </c>
      <c r="I259" s="295"/>
      <c r="J259" s="291"/>
      <c r="K259" s="291"/>
      <c r="L259" s="296"/>
      <c r="M259" s="297"/>
      <c r="N259" s="298"/>
      <c r="O259" s="298"/>
      <c r="P259" s="298"/>
      <c r="Q259" s="298"/>
      <c r="R259" s="298"/>
      <c r="S259" s="298"/>
      <c r="T259" s="29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300" t="s">
        <v>169</v>
      </c>
      <c r="AU259" s="300" t="s">
        <v>87</v>
      </c>
      <c r="AV259" s="14" t="s">
        <v>87</v>
      </c>
      <c r="AW259" s="14" t="s">
        <v>32</v>
      </c>
      <c r="AX259" s="14" t="s">
        <v>78</v>
      </c>
      <c r="AY259" s="300" t="s">
        <v>159</v>
      </c>
    </row>
    <row r="260" s="14" customFormat="1">
      <c r="A260" s="14"/>
      <c r="B260" s="290"/>
      <c r="C260" s="291"/>
      <c r="D260" s="281" t="s">
        <v>169</v>
      </c>
      <c r="E260" s="292" t="s">
        <v>1</v>
      </c>
      <c r="F260" s="293" t="s">
        <v>408</v>
      </c>
      <c r="G260" s="291"/>
      <c r="H260" s="294">
        <v>40</v>
      </c>
      <c r="I260" s="295"/>
      <c r="J260" s="291"/>
      <c r="K260" s="291"/>
      <c r="L260" s="296"/>
      <c r="M260" s="297"/>
      <c r="N260" s="298"/>
      <c r="O260" s="298"/>
      <c r="P260" s="298"/>
      <c r="Q260" s="298"/>
      <c r="R260" s="298"/>
      <c r="S260" s="298"/>
      <c r="T260" s="29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300" t="s">
        <v>169</v>
      </c>
      <c r="AU260" s="300" t="s">
        <v>87</v>
      </c>
      <c r="AV260" s="14" t="s">
        <v>87</v>
      </c>
      <c r="AW260" s="14" t="s">
        <v>32</v>
      </c>
      <c r="AX260" s="14" t="s">
        <v>78</v>
      </c>
      <c r="AY260" s="300" t="s">
        <v>159</v>
      </c>
    </row>
    <row r="261" s="15" customFormat="1">
      <c r="A261" s="15"/>
      <c r="B261" s="301"/>
      <c r="C261" s="302"/>
      <c r="D261" s="281" t="s">
        <v>169</v>
      </c>
      <c r="E261" s="303" t="s">
        <v>1</v>
      </c>
      <c r="F261" s="304" t="s">
        <v>255</v>
      </c>
      <c r="G261" s="302"/>
      <c r="H261" s="305">
        <v>71.200000000000003</v>
      </c>
      <c r="I261" s="306"/>
      <c r="J261" s="302"/>
      <c r="K261" s="302"/>
      <c r="L261" s="307"/>
      <c r="M261" s="308"/>
      <c r="N261" s="309"/>
      <c r="O261" s="309"/>
      <c r="P261" s="309"/>
      <c r="Q261" s="309"/>
      <c r="R261" s="309"/>
      <c r="S261" s="309"/>
      <c r="T261" s="310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311" t="s">
        <v>169</v>
      </c>
      <c r="AU261" s="311" t="s">
        <v>87</v>
      </c>
      <c r="AV261" s="15" t="s">
        <v>167</v>
      </c>
      <c r="AW261" s="15" t="s">
        <v>32</v>
      </c>
      <c r="AX261" s="15" t="s">
        <v>85</v>
      </c>
      <c r="AY261" s="311" t="s">
        <v>159</v>
      </c>
    </row>
    <row r="262" s="2" customFormat="1" ht="24" customHeight="1">
      <c r="A262" s="41"/>
      <c r="B262" s="42"/>
      <c r="C262" s="267" t="s">
        <v>409</v>
      </c>
      <c r="D262" s="267" t="s">
        <v>162</v>
      </c>
      <c r="E262" s="268" t="s">
        <v>410</v>
      </c>
      <c r="F262" s="269" t="s">
        <v>411</v>
      </c>
      <c r="G262" s="270" t="s">
        <v>335</v>
      </c>
      <c r="H262" s="271">
        <v>161</v>
      </c>
      <c r="I262" s="272"/>
      <c r="J262" s="273">
        <f>ROUND(I262*H262,2)</f>
        <v>0</v>
      </c>
      <c r="K262" s="269" t="s">
        <v>166</v>
      </c>
      <c r="L262" s="44"/>
      <c r="M262" s="274" t="s">
        <v>1</v>
      </c>
      <c r="N262" s="275" t="s">
        <v>43</v>
      </c>
      <c r="O262" s="94"/>
      <c r="P262" s="276">
        <f>O262*H262</f>
        <v>0</v>
      </c>
      <c r="Q262" s="276">
        <v>0</v>
      </c>
      <c r="R262" s="276">
        <f>Q262*H262</f>
        <v>0</v>
      </c>
      <c r="S262" s="276">
        <v>0</v>
      </c>
      <c r="T262" s="277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78" t="s">
        <v>241</v>
      </c>
      <c r="AT262" s="278" t="s">
        <v>162</v>
      </c>
      <c r="AU262" s="278" t="s">
        <v>87</v>
      </c>
      <c r="AY262" s="18" t="s">
        <v>159</v>
      </c>
      <c r="BE262" s="154">
        <f>IF(N262="základní",J262,0)</f>
        <v>0</v>
      </c>
      <c r="BF262" s="154">
        <f>IF(N262="snížená",J262,0)</f>
        <v>0</v>
      </c>
      <c r="BG262" s="154">
        <f>IF(N262="zákl. přenesená",J262,0)</f>
        <v>0</v>
      </c>
      <c r="BH262" s="154">
        <f>IF(N262="sníž. přenesená",J262,0)</f>
        <v>0</v>
      </c>
      <c r="BI262" s="154">
        <f>IF(N262="nulová",J262,0)</f>
        <v>0</v>
      </c>
      <c r="BJ262" s="18" t="s">
        <v>85</v>
      </c>
      <c r="BK262" s="154">
        <f>ROUND(I262*H262,2)</f>
        <v>0</v>
      </c>
      <c r="BL262" s="18" t="s">
        <v>241</v>
      </c>
      <c r="BM262" s="278" t="s">
        <v>412</v>
      </c>
    </row>
    <row r="263" s="14" customFormat="1">
      <c r="A263" s="14"/>
      <c r="B263" s="290"/>
      <c r="C263" s="291"/>
      <c r="D263" s="281" t="s">
        <v>169</v>
      </c>
      <c r="E263" s="292" t="s">
        <v>1</v>
      </c>
      <c r="F263" s="293" t="s">
        <v>413</v>
      </c>
      <c r="G263" s="291"/>
      <c r="H263" s="294">
        <v>42</v>
      </c>
      <c r="I263" s="295"/>
      <c r="J263" s="291"/>
      <c r="K263" s="291"/>
      <c r="L263" s="296"/>
      <c r="M263" s="297"/>
      <c r="N263" s="298"/>
      <c r="O263" s="298"/>
      <c r="P263" s="298"/>
      <c r="Q263" s="298"/>
      <c r="R263" s="298"/>
      <c r="S263" s="298"/>
      <c r="T263" s="29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300" t="s">
        <v>169</v>
      </c>
      <c r="AU263" s="300" t="s">
        <v>87</v>
      </c>
      <c r="AV263" s="14" t="s">
        <v>87</v>
      </c>
      <c r="AW263" s="14" t="s">
        <v>32</v>
      </c>
      <c r="AX263" s="14" t="s">
        <v>78</v>
      </c>
      <c r="AY263" s="300" t="s">
        <v>159</v>
      </c>
    </row>
    <row r="264" s="16" customFormat="1">
      <c r="A264" s="16"/>
      <c r="B264" s="322"/>
      <c r="C264" s="323"/>
      <c r="D264" s="281" t="s">
        <v>169</v>
      </c>
      <c r="E264" s="324" t="s">
        <v>1</v>
      </c>
      <c r="F264" s="325" t="s">
        <v>414</v>
      </c>
      <c r="G264" s="323"/>
      <c r="H264" s="326">
        <v>42</v>
      </c>
      <c r="I264" s="327"/>
      <c r="J264" s="323"/>
      <c r="K264" s="323"/>
      <c r="L264" s="328"/>
      <c r="M264" s="329"/>
      <c r="N264" s="330"/>
      <c r="O264" s="330"/>
      <c r="P264" s="330"/>
      <c r="Q264" s="330"/>
      <c r="R264" s="330"/>
      <c r="S264" s="330"/>
      <c r="T264" s="331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T264" s="332" t="s">
        <v>169</v>
      </c>
      <c r="AU264" s="332" t="s">
        <v>87</v>
      </c>
      <c r="AV264" s="16" t="s">
        <v>160</v>
      </c>
      <c r="AW264" s="16" t="s">
        <v>32</v>
      </c>
      <c r="AX264" s="16" t="s">
        <v>78</v>
      </c>
      <c r="AY264" s="332" t="s">
        <v>159</v>
      </c>
    </row>
    <row r="265" s="14" customFormat="1">
      <c r="A265" s="14"/>
      <c r="B265" s="290"/>
      <c r="C265" s="291"/>
      <c r="D265" s="281" t="s">
        <v>169</v>
      </c>
      <c r="E265" s="292" t="s">
        <v>1</v>
      </c>
      <c r="F265" s="293" t="s">
        <v>349</v>
      </c>
      <c r="G265" s="291"/>
      <c r="H265" s="294">
        <v>6</v>
      </c>
      <c r="I265" s="295"/>
      <c r="J265" s="291"/>
      <c r="K265" s="291"/>
      <c r="L265" s="296"/>
      <c r="M265" s="297"/>
      <c r="N265" s="298"/>
      <c r="O265" s="298"/>
      <c r="P265" s="298"/>
      <c r="Q265" s="298"/>
      <c r="R265" s="298"/>
      <c r="S265" s="298"/>
      <c r="T265" s="29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300" t="s">
        <v>169</v>
      </c>
      <c r="AU265" s="300" t="s">
        <v>87</v>
      </c>
      <c r="AV265" s="14" t="s">
        <v>87</v>
      </c>
      <c r="AW265" s="14" t="s">
        <v>32</v>
      </c>
      <c r="AX265" s="14" t="s">
        <v>78</v>
      </c>
      <c r="AY265" s="300" t="s">
        <v>159</v>
      </c>
    </row>
    <row r="266" s="14" customFormat="1">
      <c r="A266" s="14"/>
      <c r="B266" s="290"/>
      <c r="C266" s="291"/>
      <c r="D266" s="281" t="s">
        <v>169</v>
      </c>
      <c r="E266" s="292" t="s">
        <v>1</v>
      </c>
      <c r="F266" s="293" t="s">
        <v>350</v>
      </c>
      <c r="G266" s="291"/>
      <c r="H266" s="294">
        <v>4</v>
      </c>
      <c r="I266" s="295"/>
      <c r="J266" s="291"/>
      <c r="K266" s="291"/>
      <c r="L266" s="296"/>
      <c r="M266" s="297"/>
      <c r="N266" s="298"/>
      <c r="O266" s="298"/>
      <c r="P266" s="298"/>
      <c r="Q266" s="298"/>
      <c r="R266" s="298"/>
      <c r="S266" s="298"/>
      <c r="T266" s="29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300" t="s">
        <v>169</v>
      </c>
      <c r="AU266" s="300" t="s">
        <v>87</v>
      </c>
      <c r="AV266" s="14" t="s">
        <v>87</v>
      </c>
      <c r="AW266" s="14" t="s">
        <v>32</v>
      </c>
      <c r="AX266" s="14" t="s">
        <v>78</v>
      </c>
      <c r="AY266" s="300" t="s">
        <v>159</v>
      </c>
    </row>
    <row r="267" s="14" customFormat="1">
      <c r="A267" s="14"/>
      <c r="B267" s="290"/>
      <c r="C267" s="291"/>
      <c r="D267" s="281" t="s">
        <v>169</v>
      </c>
      <c r="E267" s="292" t="s">
        <v>1</v>
      </c>
      <c r="F267" s="293" t="s">
        <v>351</v>
      </c>
      <c r="G267" s="291"/>
      <c r="H267" s="294">
        <v>3</v>
      </c>
      <c r="I267" s="295"/>
      <c r="J267" s="291"/>
      <c r="K267" s="291"/>
      <c r="L267" s="296"/>
      <c r="M267" s="297"/>
      <c r="N267" s="298"/>
      <c r="O267" s="298"/>
      <c r="P267" s="298"/>
      <c r="Q267" s="298"/>
      <c r="R267" s="298"/>
      <c r="S267" s="298"/>
      <c r="T267" s="29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300" t="s">
        <v>169</v>
      </c>
      <c r="AU267" s="300" t="s">
        <v>87</v>
      </c>
      <c r="AV267" s="14" t="s">
        <v>87</v>
      </c>
      <c r="AW267" s="14" t="s">
        <v>32</v>
      </c>
      <c r="AX267" s="14" t="s">
        <v>78</v>
      </c>
      <c r="AY267" s="300" t="s">
        <v>159</v>
      </c>
    </row>
    <row r="268" s="14" customFormat="1">
      <c r="A268" s="14"/>
      <c r="B268" s="290"/>
      <c r="C268" s="291"/>
      <c r="D268" s="281" t="s">
        <v>169</v>
      </c>
      <c r="E268" s="292" t="s">
        <v>1</v>
      </c>
      <c r="F268" s="293" t="s">
        <v>352</v>
      </c>
      <c r="G268" s="291"/>
      <c r="H268" s="294">
        <v>2.5</v>
      </c>
      <c r="I268" s="295"/>
      <c r="J268" s="291"/>
      <c r="K268" s="291"/>
      <c r="L268" s="296"/>
      <c r="M268" s="297"/>
      <c r="N268" s="298"/>
      <c r="O268" s="298"/>
      <c r="P268" s="298"/>
      <c r="Q268" s="298"/>
      <c r="R268" s="298"/>
      <c r="S268" s="298"/>
      <c r="T268" s="29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300" t="s">
        <v>169</v>
      </c>
      <c r="AU268" s="300" t="s">
        <v>87</v>
      </c>
      <c r="AV268" s="14" t="s">
        <v>87</v>
      </c>
      <c r="AW268" s="14" t="s">
        <v>32</v>
      </c>
      <c r="AX268" s="14" t="s">
        <v>78</v>
      </c>
      <c r="AY268" s="300" t="s">
        <v>159</v>
      </c>
    </row>
    <row r="269" s="16" customFormat="1">
      <c r="A269" s="16"/>
      <c r="B269" s="322"/>
      <c r="C269" s="323"/>
      <c r="D269" s="281" t="s">
        <v>169</v>
      </c>
      <c r="E269" s="324" t="s">
        <v>1</v>
      </c>
      <c r="F269" s="325" t="s">
        <v>414</v>
      </c>
      <c r="G269" s="323"/>
      <c r="H269" s="326">
        <v>15.5</v>
      </c>
      <c r="I269" s="327"/>
      <c r="J269" s="323"/>
      <c r="K269" s="323"/>
      <c r="L269" s="328"/>
      <c r="M269" s="329"/>
      <c r="N269" s="330"/>
      <c r="O269" s="330"/>
      <c r="P269" s="330"/>
      <c r="Q269" s="330"/>
      <c r="R269" s="330"/>
      <c r="S269" s="330"/>
      <c r="T269" s="331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T269" s="332" t="s">
        <v>169</v>
      </c>
      <c r="AU269" s="332" t="s">
        <v>87</v>
      </c>
      <c r="AV269" s="16" t="s">
        <v>160</v>
      </c>
      <c r="AW269" s="16" t="s">
        <v>32</v>
      </c>
      <c r="AX269" s="16" t="s">
        <v>78</v>
      </c>
      <c r="AY269" s="332" t="s">
        <v>159</v>
      </c>
    </row>
    <row r="270" s="14" customFormat="1">
      <c r="A270" s="14"/>
      <c r="B270" s="290"/>
      <c r="C270" s="291"/>
      <c r="D270" s="281" t="s">
        <v>169</v>
      </c>
      <c r="E270" s="292" t="s">
        <v>1</v>
      </c>
      <c r="F270" s="293" t="s">
        <v>357</v>
      </c>
      <c r="G270" s="291"/>
      <c r="H270" s="294">
        <v>4</v>
      </c>
      <c r="I270" s="295"/>
      <c r="J270" s="291"/>
      <c r="K270" s="291"/>
      <c r="L270" s="296"/>
      <c r="M270" s="297"/>
      <c r="N270" s="298"/>
      <c r="O270" s="298"/>
      <c r="P270" s="298"/>
      <c r="Q270" s="298"/>
      <c r="R270" s="298"/>
      <c r="S270" s="298"/>
      <c r="T270" s="29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300" t="s">
        <v>169</v>
      </c>
      <c r="AU270" s="300" t="s">
        <v>87</v>
      </c>
      <c r="AV270" s="14" t="s">
        <v>87</v>
      </c>
      <c r="AW270" s="14" t="s">
        <v>32</v>
      </c>
      <c r="AX270" s="14" t="s">
        <v>78</v>
      </c>
      <c r="AY270" s="300" t="s">
        <v>159</v>
      </c>
    </row>
    <row r="271" s="14" customFormat="1">
      <c r="A271" s="14"/>
      <c r="B271" s="290"/>
      <c r="C271" s="291"/>
      <c r="D271" s="281" t="s">
        <v>169</v>
      </c>
      <c r="E271" s="292" t="s">
        <v>1</v>
      </c>
      <c r="F271" s="293" t="s">
        <v>358</v>
      </c>
      <c r="G271" s="291"/>
      <c r="H271" s="294">
        <v>4</v>
      </c>
      <c r="I271" s="295"/>
      <c r="J271" s="291"/>
      <c r="K271" s="291"/>
      <c r="L271" s="296"/>
      <c r="M271" s="297"/>
      <c r="N271" s="298"/>
      <c r="O271" s="298"/>
      <c r="P271" s="298"/>
      <c r="Q271" s="298"/>
      <c r="R271" s="298"/>
      <c r="S271" s="298"/>
      <c r="T271" s="29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300" t="s">
        <v>169</v>
      </c>
      <c r="AU271" s="300" t="s">
        <v>87</v>
      </c>
      <c r="AV271" s="14" t="s">
        <v>87</v>
      </c>
      <c r="AW271" s="14" t="s">
        <v>32</v>
      </c>
      <c r="AX271" s="14" t="s">
        <v>78</v>
      </c>
      <c r="AY271" s="300" t="s">
        <v>159</v>
      </c>
    </row>
    <row r="272" s="14" customFormat="1">
      <c r="A272" s="14"/>
      <c r="B272" s="290"/>
      <c r="C272" s="291"/>
      <c r="D272" s="281" t="s">
        <v>169</v>
      </c>
      <c r="E272" s="292" t="s">
        <v>1</v>
      </c>
      <c r="F272" s="293" t="s">
        <v>359</v>
      </c>
      <c r="G272" s="291"/>
      <c r="H272" s="294">
        <v>4.5</v>
      </c>
      <c r="I272" s="295"/>
      <c r="J272" s="291"/>
      <c r="K272" s="291"/>
      <c r="L272" s="296"/>
      <c r="M272" s="297"/>
      <c r="N272" s="298"/>
      <c r="O272" s="298"/>
      <c r="P272" s="298"/>
      <c r="Q272" s="298"/>
      <c r="R272" s="298"/>
      <c r="S272" s="298"/>
      <c r="T272" s="29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300" t="s">
        <v>169</v>
      </c>
      <c r="AU272" s="300" t="s">
        <v>87</v>
      </c>
      <c r="AV272" s="14" t="s">
        <v>87</v>
      </c>
      <c r="AW272" s="14" t="s">
        <v>32</v>
      </c>
      <c r="AX272" s="14" t="s">
        <v>78</v>
      </c>
      <c r="AY272" s="300" t="s">
        <v>159</v>
      </c>
    </row>
    <row r="273" s="14" customFormat="1">
      <c r="A273" s="14"/>
      <c r="B273" s="290"/>
      <c r="C273" s="291"/>
      <c r="D273" s="281" t="s">
        <v>169</v>
      </c>
      <c r="E273" s="292" t="s">
        <v>1</v>
      </c>
      <c r="F273" s="293" t="s">
        <v>360</v>
      </c>
      <c r="G273" s="291"/>
      <c r="H273" s="294">
        <v>4.5</v>
      </c>
      <c r="I273" s="295"/>
      <c r="J273" s="291"/>
      <c r="K273" s="291"/>
      <c r="L273" s="296"/>
      <c r="M273" s="297"/>
      <c r="N273" s="298"/>
      <c r="O273" s="298"/>
      <c r="P273" s="298"/>
      <c r="Q273" s="298"/>
      <c r="R273" s="298"/>
      <c r="S273" s="298"/>
      <c r="T273" s="29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300" t="s">
        <v>169</v>
      </c>
      <c r="AU273" s="300" t="s">
        <v>87</v>
      </c>
      <c r="AV273" s="14" t="s">
        <v>87</v>
      </c>
      <c r="AW273" s="14" t="s">
        <v>32</v>
      </c>
      <c r="AX273" s="14" t="s">
        <v>78</v>
      </c>
      <c r="AY273" s="300" t="s">
        <v>159</v>
      </c>
    </row>
    <row r="274" s="16" customFormat="1">
      <c r="A274" s="16"/>
      <c r="B274" s="322"/>
      <c r="C274" s="323"/>
      <c r="D274" s="281" t="s">
        <v>169</v>
      </c>
      <c r="E274" s="324" t="s">
        <v>1</v>
      </c>
      <c r="F274" s="325" t="s">
        <v>414</v>
      </c>
      <c r="G274" s="323"/>
      <c r="H274" s="326">
        <v>17</v>
      </c>
      <c r="I274" s="327"/>
      <c r="J274" s="323"/>
      <c r="K274" s="323"/>
      <c r="L274" s="328"/>
      <c r="M274" s="329"/>
      <c r="N274" s="330"/>
      <c r="O274" s="330"/>
      <c r="P274" s="330"/>
      <c r="Q274" s="330"/>
      <c r="R274" s="330"/>
      <c r="S274" s="330"/>
      <c r="T274" s="331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T274" s="332" t="s">
        <v>169</v>
      </c>
      <c r="AU274" s="332" t="s">
        <v>87</v>
      </c>
      <c r="AV274" s="16" t="s">
        <v>160</v>
      </c>
      <c r="AW274" s="16" t="s">
        <v>32</v>
      </c>
      <c r="AX274" s="16" t="s">
        <v>78</v>
      </c>
      <c r="AY274" s="332" t="s">
        <v>159</v>
      </c>
    </row>
    <row r="275" s="14" customFormat="1">
      <c r="A275" s="14"/>
      <c r="B275" s="290"/>
      <c r="C275" s="291"/>
      <c r="D275" s="281" t="s">
        <v>169</v>
      </c>
      <c r="E275" s="292" t="s">
        <v>1</v>
      </c>
      <c r="F275" s="293" t="s">
        <v>365</v>
      </c>
      <c r="G275" s="291"/>
      <c r="H275" s="294">
        <v>5.2000000000000002</v>
      </c>
      <c r="I275" s="295"/>
      <c r="J275" s="291"/>
      <c r="K275" s="291"/>
      <c r="L275" s="296"/>
      <c r="M275" s="297"/>
      <c r="N275" s="298"/>
      <c r="O275" s="298"/>
      <c r="P275" s="298"/>
      <c r="Q275" s="298"/>
      <c r="R275" s="298"/>
      <c r="S275" s="298"/>
      <c r="T275" s="29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300" t="s">
        <v>169</v>
      </c>
      <c r="AU275" s="300" t="s">
        <v>87</v>
      </c>
      <c r="AV275" s="14" t="s">
        <v>87</v>
      </c>
      <c r="AW275" s="14" t="s">
        <v>32</v>
      </c>
      <c r="AX275" s="14" t="s">
        <v>78</v>
      </c>
      <c r="AY275" s="300" t="s">
        <v>159</v>
      </c>
    </row>
    <row r="276" s="14" customFormat="1">
      <c r="A276" s="14"/>
      <c r="B276" s="290"/>
      <c r="C276" s="291"/>
      <c r="D276" s="281" t="s">
        <v>169</v>
      </c>
      <c r="E276" s="292" t="s">
        <v>1</v>
      </c>
      <c r="F276" s="293" t="s">
        <v>366</v>
      </c>
      <c r="G276" s="291"/>
      <c r="H276" s="294">
        <v>6.2999999999999998</v>
      </c>
      <c r="I276" s="295"/>
      <c r="J276" s="291"/>
      <c r="K276" s="291"/>
      <c r="L276" s="296"/>
      <c r="M276" s="297"/>
      <c r="N276" s="298"/>
      <c r="O276" s="298"/>
      <c r="P276" s="298"/>
      <c r="Q276" s="298"/>
      <c r="R276" s="298"/>
      <c r="S276" s="298"/>
      <c r="T276" s="29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300" t="s">
        <v>169</v>
      </c>
      <c r="AU276" s="300" t="s">
        <v>87</v>
      </c>
      <c r="AV276" s="14" t="s">
        <v>87</v>
      </c>
      <c r="AW276" s="14" t="s">
        <v>32</v>
      </c>
      <c r="AX276" s="14" t="s">
        <v>78</v>
      </c>
      <c r="AY276" s="300" t="s">
        <v>159</v>
      </c>
    </row>
    <row r="277" s="16" customFormat="1">
      <c r="A277" s="16"/>
      <c r="B277" s="322"/>
      <c r="C277" s="323"/>
      <c r="D277" s="281" t="s">
        <v>169</v>
      </c>
      <c r="E277" s="324" t="s">
        <v>1</v>
      </c>
      <c r="F277" s="325" t="s">
        <v>414</v>
      </c>
      <c r="G277" s="323"/>
      <c r="H277" s="326">
        <v>11.5</v>
      </c>
      <c r="I277" s="327"/>
      <c r="J277" s="323"/>
      <c r="K277" s="323"/>
      <c r="L277" s="328"/>
      <c r="M277" s="329"/>
      <c r="N277" s="330"/>
      <c r="O277" s="330"/>
      <c r="P277" s="330"/>
      <c r="Q277" s="330"/>
      <c r="R277" s="330"/>
      <c r="S277" s="330"/>
      <c r="T277" s="331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T277" s="332" t="s">
        <v>169</v>
      </c>
      <c r="AU277" s="332" t="s">
        <v>87</v>
      </c>
      <c r="AV277" s="16" t="s">
        <v>160</v>
      </c>
      <c r="AW277" s="16" t="s">
        <v>32</v>
      </c>
      <c r="AX277" s="16" t="s">
        <v>78</v>
      </c>
      <c r="AY277" s="332" t="s">
        <v>159</v>
      </c>
    </row>
    <row r="278" s="14" customFormat="1">
      <c r="A278" s="14"/>
      <c r="B278" s="290"/>
      <c r="C278" s="291"/>
      <c r="D278" s="281" t="s">
        <v>169</v>
      </c>
      <c r="E278" s="292" t="s">
        <v>1</v>
      </c>
      <c r="F278" s="293" t="s">
        <v>415</v>
      </c>
      <c r="G278" s="291"/>
      <c r="H278" s="294">
        <v>75</v>
      </c>
      <c r="I278" s="295"/>
      <c r="J278" s="291"/>
      <c r="K278" s="291"/>
      <c r="L278" s="296"/>
      <c r="M278" s="297"/>
      <c r="N278" s="298"/>
      <c r="O278" s="298"/>
      <c r="P278" s="298"/>
      <c r="Q278" s="298"/>
      <c r="R278" s="298"/>
      <c r="S278" s="298"/>
      <c r="T278" s="29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300" t="s">
        <v>169</v>
      </c>
      <c r="AU278" s="300" t="s">
        <v>87</v>
      </c>
      <c r="AV278" s="14" t="s">
        <v>87</v>
      </c>
      <c r="AW278" s="14" t="s">
        <v>32</v>
      </c>
      <c r="AX278" s="14" t="s">
        <v>78</v>
      </c>
      <c r="AY278" s="300" t="s">
        <v>159</v>
      </c>
    </row>
    <row r="279" s="15" customFormat="1">
      <c r="A279" s="15"/>
      <c r="B279" s="301"/>
      <c r="C279" s="302"/>
      <c r="D279" s="281" t="s">
        <v>169</v>
      </c>
      <c r="E279" s="303" t="s">
        <v>1</v>
      </c>
      <c r="F279" s="304" t="s">
        <v>255</v>
      </c>
      <c r="G279" s="302"/>
      <c r="H279" s="305">
        <v>161</v>
      </c>
      <c r="I279" s="306"/>
      <c r="J279" s="302"/>
      <c r="K279" s="302"/>
      <c r="L279" s="307"/>
      <c r="M279" s="308"/>
      <c r="N279" s="309"/>
      <c r="O279" s="309"/>
      <c r="P279" s="309"/>
      <c r="Q279" s="309"/>
      <c r="R279" s="309"/>
      <c r="S279" s="309"/>
      <c r="T279" s="310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311" t="s">
        <v>169</v>
      </c>
      <c r="AU279" s="311" t="s">
        <v>87</v>
      </c>
      <c r="AV279" s="15" t="s">
        <v>167</v>
      </c>
      <c r="AW279" s="15" t="s">
        <v>32</v>
      </c>
      <c r="AX279" s="15" t="s">
        <v>85</v>
      </c>
      <c r="AY279" s="311" t="s">
        <v>159</v>
      </c>
    </row>
    <row r="280" s="2" customFormat="1" ht="24" customHeight="1">
      <c r="A280" s="41"/>
      <c r="B280" s="42"/>
      <c r="C280" s="267" t="s">
        <v>416</v>
      </c>
      <c r="D280" s="267" t="s">
        <v>162</v>
      </c>
      <c r="E280" s="268" t="s">
        <v>417</v>
      </c>
      <c r="F280" s="269" t="s">
        <v>418</v>
      </c>
      <c r="G280" s="270" t="s">
        <v>335</v>
      </c>
      <c r="H280" s="271">
        <v>70.099999999999994</v>
      </c>
      <c r="I280" s="272"/>
      <c r="J280" s="273">
        <f>ROUND(I280*H280,2)</f>
        <v>0</v>
      </c>
      <c r="K280" s="269" t="s">
        <v>166</v>
      </c>
      <c r="L280" s="44"/>
      <c r="M280" s="274" t="s">
        <v>1</v>
      </c>
      <c r="N280" s="275" t="s">
        <v>43</v>
      </c>
      <c r="O280" s="94"/>
      <c r="P280" s="276">
        <f>O280*H280</f>
        <v>0</v>
      </c>
      <c r="Q280" s="276">
        <v>0</v>
      </c>
      <c r="R280" s="276">
        <f>Q280*H280</f>
        <v>0</v>
      </c>
      <c r="S280" s="276">
        <v>0</v>
      </c>
      <c r="T280" s="277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78" t="s">
        <v>241</v>
      </c>
      <c r="AT280" s="278" t="s">
        <v>162</v>
      </c>
      <c r="AU280" s="278" t="s">
        <v>87</v>
      </c>
      <c r="AY280" s="18" t="s">
        <v>159</v>
      </c>
      <c r="BE280" s="154">
        <f>IF(N280="základní",J280,0)</f>
        <v>0</v>
      </c>
      <c r="BF280" s="154">
        <f>IF(N280="snížená",J280,0)</f>
        <v>0</v>
      </c>
      <c r="BG280" s="154">
        <f>IF(N280="zákl. přenesená",J280,0)</f>
        <v>0</v>
      </c>
      <c r="BH280" s="154">
        <f>IF(N280="sníž. přenesená",J280,0)</f>
        <v>0</v>
      </c>
      <c r="BI280" s="154">
        <f>IF(N280="nulová",J280,0)</f>
        <v>0</v>
      </c>
      <c r="BJ280" s="18" t="s">
        <v>85</v>
      </c>
      <c r="BK280" s="154">
        <f>ROUND(I280*H280,2)</f>
        <v>0</v>
      </c>
      <c r="BL280" s="18" t="s">
        <v>241</v>
      </c>
      <c r="BM280" s="278" t="s">
        <v>419</v>
      </c>
    </row>
    <row r="281" s="14" customFormat="1">
      <c r="A281" s="14"/>
      <c r="B281" s="290"/>
      <c r="C281" s="291"/>
      <c r="D281" s="281" t="s">
        <v>169</v>
      </c>
      <c r="E281" s="292" t="s">
        <v>1</v>
      </c>
      <c r="F281" s="293" t="s">
        <v>371</v>
      </c>
      <c r="G281" s="291"/>
      <c r="H281" s="294">
        <v>3</v>
      </c>
      <c r="I281" s="295"/>
      <c r="J281" s="291"/>
      <c r="K281" s="291"/>
      <c r="L281" s="296"/>
      <c r="M281" s="297"/>
      <c r="N281" s="298"/>
      <c r="O281" s="298"/>
      <c r="P281" s="298"/>
      <c r="Q281" s="298"/>
      <c r="R281" s="298"/>
      <c r="S281" s="298"/>
      <c r="T281" s="29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300" t="s">
        <v>169</v>
      </c>
      <c r="AU281" s="300" t="s">
        <v>87</v>
      </c>
      <c r="AV281" s="14" t="s">
        <v>87</v>
      </c>
      <c r="AW281" s="14" t="s">
        <v>32</v>
      </c>
      <c r="AX281" s="14" t="s">
        <v>78</v>
      </c>
      <c r="AY281" s="300" t="s">
        <v>159</v>
      </c>
    </row>
    <row r="282" s="14" customFormat="1">
      <c r="A282" s="14"/>
      <c r="B282" s="290"/>
      <c r="C282" s="291"/>
      <c r="D282" s="281" t="s">
        <v>169</v>
      </c>
      <c r="E282" s="292" t="s">
        <v>1</v>
      </c>
      <c r="F282" s="293" t="s">
        <v>376</v>
      </c>
      <c r="G282" s="291"/>
      <c r="H282" s="294">
        <v>4.2000000000000002</v>
      </c>
      <c r="I282" s="295"/>
      <c r="J282" s="291"/>
      <c r="K282" s="291"/>
      <c r="L282" s="296"/>
      <c r="M282" s="297"/>
      <c r="N282" s="298"/>
      <c r="O282" s="298"/>
      <c r="P282" s="298"/>
      <c r="Q282" s="298"/>
      <c r="R282" s="298"/>
      <c r="S282" s="298"/>
      <c r="T282" s="29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300" t="s">
        <v>169</v>
      </c>
      <c r="AU282" s="300" t="s">
        <v>87</v>
      </c>
      <c r="AV282" s="14" t="s">
        <v>87</v>
      </c>
      <c r="AW282" s="14" t="s">
        <v>32</v>
      </c>
      <c r="AX282" s="14" t="s">
        <v>78</v>
      </c>
      <c r="AY282" s="300" t="s">
        <v>159</v>
      </c>
    </row>
    <row r="283" s="14" customFormat="1">
      <c r="A283" s="14"/>
      <c r="B283" s="290"/>
      <c r="C283" s="291"/>
      <c r="D283" s="281" t="s">
        <v>169</v>
      </c>
      <c r="E283" s="292" t="s">
        <v>1</v>
      </c>
      <c r="F283" s="293" t="s">
        <v>377</v>
      </c>
      <c r="G283" s="291"/>
      <c r="H283" s="294">
        <v>4.2000000000000002</v>
      </c>
      <c r="I283" s="295"/>
      <c r="J283" s="291"/>
      <c r="K283" s="291"/>
      <c r="L283" s="296"/>
      <c r="M283" s="297"/>
      <c r="N283" s="298"/>
      <c r="O283" s="298"/>
      <c r="P283" s="298"/>
      <c r="Q283" s="298"/>
      <c r="R283" s="298"/>
      <c r="S283" s="298"/>
      <c r="T283" s="29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300" t="s">
        <v>169</v>
      </c>
      <c r="AU283" s="300" t="s">
        <v>87</v>
      </c>
      <c r="AV283" s="14" t="s">
        <v>87</v>
      </c>
      <c r="AW283" s="14" t="s">
        <v>32</v>
      </c>
      <c r="AX283" s="14" t="s">
        <v>78</v>
      </c>
      <c r="AY283" s="300" t="s">
        <v>159</v>
      </c>
    </row>
    <row r="284" s="14" customFormat="1">
      <c r="A284" s="14"/>
      <c r="B284" s="290"/>
      <c r="C284" s="291"/>
      <c r="D284" s="281" t="s">
        <v>169</v>
      </c>
      <c r="E284" s="292" t="s">
        <v>1</v>
      </c>
      <c r="F284" s="293" t="s">
        <v>382</v>
      </c>
      <c r="G284" s="291"/>
      <c r="H284" s="294">
        <v>5.2000000000000002</v>
      </c>
      <c r="I284" s="295"/>
      <c r="J284" s="291"/>
      <c r="K284" s="291"/>
      <c r="L284" s="296"/>
      <c r="M284" s="297"/>
      <c r="N284" s="298"/>
      <c r="O284" s="298"/>
      <c r="P284" s="298"/>
      <c r="Q284" s="298"/>
      <c r="R284" s="298"/>
      <c r="S284" s="298"/>
      <c r="T284" s="29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300" t="s">
        <v>169</v>
      </c>
      <c r="AU284" s="300" t="s">
        <v>87</v>
      </c>
      <c r="AV284" s="14" t="s">
        <v>87</v>
      </c>
      <c r="AW284" s="14" t="s">
        <v>32</v>
      </c>
      <c r="AX284" s="14" t="s">
        <v>78</v>
      </c>
      <c r="AY284" s="300" t="s">
        <v>159</v>
      </c>
    </row>
    <row r="285" s="13" customFormat="1">
      <c r="A285" s="13"/>
      <c r="B285" s="279"/>
      <c r="C285" s="280"/>
      <c r="D285" s="281" t="s">
        <v>169</v>
      </c>
      <c r="E285" s="282" t="s">
        <v>1</v>
      </c>
      <c r="F285" s="283" t="s">
        <v>420</v>
      </c>
      <c r="G285" s="280"/>
      <c r="H285" s="282" t="s">
        <v>1</v>
      </c>
      <c r="I285" s="284"/>
      <c r="J285" s="280"/>
      <c r="K285" s="280"/>
      <c r="L285" s="285"/>
      <c r="M285" s="286"/>
      <c r="N285" s="287"/>
      <c r="O285" s="287"/>
      <c r="P285" s="287"/>
      <c r="Q285" s="287"/>
      <c r="R285" s="287"/>
      <c r="S285" s="287"/>
      <c r="T285" s="28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89" t="s">
        <v>169</v>
      </c>
      <c r="AU285" s="289" t="s">
        <v>87</v>
      </c>
      <c r="AV285" s="13" t="s">
        <v>85</v>
      </c>
      <c r="AW285" s="13" t="s">
        <v>32</v>
      </c>
      <c r="AX285" s="13" t="s">
        <v>78</v>
      </c>
      <c r="AY285" s="289" t="s">
        <v>159</v>
      </c>
    </row>
    <row r="286" s="14" customFormat="1">
      <c r="A286" s="14"/>
      <c r="B286" s="290"/>
      <c r="C286" s="291"/>
      <c r="D286" s="281" t="s">
        <v>169</v>
      </c>
      <c r="E286" s="292" t="s">
        <v>1</v>
      </c>
      <c r="F286" s="293" t="s">
        <v>421</v>
      </c>
      <c r="G286" s="291"/>
      <c r="H286" s="294">
        <v>42</v>
      </c>
      <c r="I286" s="295"/>
      <c r="J286" s="291"/>
      <c r="K286" s="291"/>
      <c r="L286" s="296"/>
      <c r="M286" s="297"/>
      <c r="N286" s="298"/>
      <c r="O286" s="298"/>
      <c r="P286" s="298"/>
      <c r="Q286" s="298"/>
      <c r="R286" s="298"/>
      <c r="S286" s="298"/>
      <c r="T286" s="29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300" t="s">
        <v>169</v>
      </c>
      <c r="AU286" s="300" t="s">
        <v>87</v>
      </c>
      <c r="AV286" s="14" t="s">
        <v>87</v>
      </c>
      <c r="AW286" s="14" t="s">
        <v>32</v>
      </c>
      <c r="AX286" s="14" t="s">
        <v>78</v>
      </c>
      <c r="AY286" s="300" t="s">
        <v>159</v>
      </c>
    </row>
    <row r="287" s="13" customFormat="1">
      <c r="A287" s="13"/>
      <c r="B287" s="279"/>
      <c r="C287" s="280"/>
      <c r="D287" s="281" t="s">
        <v>169</v>
      </c>
      <c r="E287" s="282" t="s">
        <v>1</v>
      </c>
      <c r="F287" s="283" t="s">
        <v>422</v>
      </c>
      <c r="G287" s="280"/>
      <c r="H287" s="282" t="s">
        <v>1</v>
      </c>
      <c r="I287" s="284"/>
      <c r="J287" s="280"/>
      <c r="K287" s="280"/>
      <c r="L287" s="285"/>
      <c r="M287" s="286"/>
      <c r="N287" s="287"/>
      <c r="O287" s="287"/>
      <c r="P287" s="287"/>
      <c r="Q287" s="287"/>
      <c r="R287" s="287"/>
      <c r="S287" s="287"/>
      <c r="T287" s="28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89" t="s">
        <v>169</v>
      </c>
      <c r="AU287" s="289" t="s">
        <v>87</v>
      </c>
      <c r="AV287" s="13" t="s">
        <v>85</v>
      </c>
      <c r="AW287" s="13" t="s">
        <v>32</v>
      </c>
      <c r="AX287" s="13" t="s">
        <v>78</v>
      </c>
      <c r="AY287" s="289" t="s">
        <v>159</v>
      </c>
    </row>
    <row r="288" s="14" customFormat="1">
      <c r="A288" s="14"/>
      <c r="B288" s="290"/>
      <c r="C288" s="291"/>
      <c r="D288" s="281" t="s">
        <v>169</v>
      </c>
      <c r="E288" s="292" t="s">
        <v>1</v>
      </c>
      <c r="F288" s="293" t="s">
        <v>423</v>
      </c>
      <c r="G288" s="291"/>
      <c r="H288" s="294">
        <v>11.5</v>
      </c>
      <c r="I288" s="295"/>
      <c r="J288" s="291"/>
      <c r="K288" s="291"/>
      <c r="L288" s="296"/>
      <c r="M288" s="297"/>
      <c r="N288" s="298"/>
      <c r="O288" s="298"/>
      <c r="P288" s="298"/>
      <c r="Q288" s="298"/>
      <c r="R288" s="298"/>
      <c r="S288" s="298"/>
      <c r="T288" s="29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300" t="s">
        <v>169</v>
      </c>
      <c r="AU288" s="300" t="s">
        <v>87</v>
      </c>
      <c r="AV288" s="14" t="s">
        <v>87</v>
      </c>
      <c r="AW288" s="14" t="s">
        <v>32</v>
      </c>
      <c r="AX288" s="14" t="s">
        <v>78</v>
      </c>
      <c r="AY288" s="300" t="s">
        <v>159</v>
      </c>
    </row>
    <row r="289" s="15" customFormat="1">
      <c r="A289" s="15"/>
      <c r="B289" s="301"/>
      <c r="C289" s="302"/>
      <c r="D289" s="281" t="s">
        <v>169</v>
      </c>
      <c r="E289" s="303" t="s">
        <v>1</v>
      </c>
      <c r="F289" s="304" t="s">
        <v>255</v>
      </c>
      <c r="G289" s="302"/>
      <c r="H289" s="305">
        <v>70.099999999999994</v>
      </c>
      <c r="I289" s="306"/>
      <c r="J289" s="302"/>
      <c r="K289" s="302"/>
      <c r="L289" s="307"/>
      <c r="M289" s="308"/>
      <c r="N289" s="309"/>
      <c r="O289" s="309"/>
      <c r="P289" s="309"/>
      <c r="Q289" s="309"/>
      <c r="R289" s="309"/>
      <c r="S289" s="309"/>
      <c r="T289" s="310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311" t="s">
        <v>169</v>
      </c>
      <c r="AU289" s="311" t="s">
        <v>87</v>
      </c>
      <c r="AV289" s="15" t="s">
        <v>167</v>
      </c>
      <c r="AW289" s="15" t="s">
        <v>32</v>
      </c>
      <c r="AX289" s="15" t="s">
        <v>85</v>
      </c>
      <c r="AY289" s="311" t="s">
        <v>159</v>
      </c>
    </row>
    <row r="290" s="2" customFormat="1" ht="24" customHeight="1">
      <c r="A290" s="41"/>
      <c r="B290" s="42"/>
      <c r="C290" s="267" t="s">
        <v>424</v>
      </c>
      <c r="D290" s="267" t="s">
        <v>162</v>
      </c>
      <c r="E290" s="268" t="s">
        <v>425</v>
      </c>
      <c r="F290" s="269" t="s">
        <v>426</v>
      </c>
      <c r="G290" s="270" t="s">
        <v>335</v>
      </c>
      <c r="H290" s="271">
        <v>35.299999999999997</v>
      </c>
      <c r="I290" s="272"/>
      <c r="J290" s="273">
        <f>ROUND(I290*H290,2)</f>
        <v>0</v>
      </c>
      <c r="K290" s="269" t="s">
        <v>166</v>
      </c>
      <c r="L290" s="44"/>
      <c r="M290" s="274" t="s">
        <v>1</v>
      </c>
      <c r="N290" s="275" t="s">
        <v>43</v>
      </c>
      <c r="O290" s="94"/>
      <c r="P290" s="276">
        <f>O290*H290</f>
        <v>0</v>
      </c>
      <c r="Q290" s="276">
        <v>0</v>
      </c>
      <c r="R290" s="276">
        <f>Q290*H290</f>
        <v>0</v>
      </c>
      <c r="S290" s="276">
        <v>0</v>
      </c>
      <c r="T290" s="277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78" t="s">
        <v>241</v>
      </c>
      <c r="AT290" s="278" t="s">
        <v>162</v>
      </c>
      <c r="AU290" s="278" t="s">
        <v>87</v>
      </c>
      <c r="AY290" s="18" t="s">
        <v>159</v>
      </c>
      <c r="BE290" s="154">
        <f>IF(N290="základní",J290,0)</f>
        <v>0</v>
      </c>
      <c r="BF290" s="154">
        <f>IF(N290="snížená",J290,0)</f>
        <v>0</v>
      </c>
      <c r="BG290" s="154">
        <f>IF(N290="zákl. přenesená",J290,0)</f>
        <v>0</v>
      </c>
      <c r="BH290" s="154">
        <f>IF(N290="sníž. přenesená",J290,0)</f>
        <v>0</v>
      </c>
      <c r="BI290" s="154">
        <f>IF(N290="nulová",J290,0)</f>
        <v>0</v>
      </c>
      <c r="BJ290" s="18" t="s">
        <v>85</v>
      </c>
      <c r="BK290" s="154">
        <f>ROUND(I290*H290,2)</f>
        <v>0</v>
      </c>
      <c r="BL290" s="18" t="s">
        <v>241</v>
      </c>
      <c r="BM290" s="278" t="s">
        <v>427</v>
      </c>
    </row>
    <row r="291" s="14" customFormat="1">
      <c r="A291" s="14"/>
      <c r="B291" s="290"/>
      <c r="C291" s="291"/>
      <c r="D291" s="281" t="s">
        <v>169</v>
      </c>
      <c r="E291" s="292" t="s">
        <v>1</v>
      </c>
      <c r="F291" s="293" t="s">
        <v>387</v>
      </c>
      <c r="G291" s="291"/>
      <c r="H291" s="294">
        <v>3</v>
      </c>
      <c r="I291" s="295"/>
      <c r="J291" s="291"/>
      <c r="K291" s="291"/>
      <c r="L291" s="296"/>
      <c r="M291" s="297"/>
      <c r="N291" s="298"/>
      <c r="O291" s="298"/>
      <c r="P291" s="298"/>
      <c r="Q291" s="298"/>
      <c r="R291" s="298"/>
      <c r="S291" s="298"/>
      <c r="T291" s="29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300" t="s">
        <v>169</v>
      </c>
      <c r="AU291" s="300" t="s">
        <v>87</v>
      </c>
      <c r="AV291" s="14" t="s">
        <v>87</v>
      </c>
      <c r="AW291" s="14" t="s">
        <v>32</v>
      </c>
      <c r="AX291" s="14" t="s">
        <v>78</v>
      </c>
      <c r="AY291" s="300" t="s">
        <v>159</v>
      </c>
    </row>
    <row r="292" s="14" customFormat="1">
      <c r="A292" s="14"/>
      <c r="B292" s="290"/>
      <c r="C292" s="291"/>
      <c r="D292" s="281" t="s">
        <v>169</v>
      </c>
      <c r="E292" s="292" t="s">
        <v>1</v>
      </c>
      <c r="F292" s="293" t="s">
        <v>388</v>
      </c>
      <c r="G292" s="291"/>
      <c r="H292" s="294">
        <v>2</v>
      </c>
      <c r="I292" s="295"/>
      <c r="J292" s="291"/>
      <c r="K292" s="291"/>
      <c r="L292" s="296"/>
      <c r="M292" s="297"/>
      <c r="N292" s="298"/>
      <c r="O292" s="298"/>
      <c r="P292" s="298"/>
      <c r="Q292" s="298"/>
      <c r="R292" s="298"/>
      <c r="S292" s="298"/>
      <c r="T292" s="29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300" t="s">
        <v>169</v>
      </c>
      <c r="AU292" s="300" t="s">
        <v>87</v>
      </c>
      <c r="AV292" s="14" t="s">
        <v>87</v>
      </c>
      <c r="AW292" s="14" t="s">
        <v>32</v>
      </c>
      <c r="AX292" s="14" t="s">
        <v>78</v>
      </c>
      <c r="AY292" s="300" t="s">
        <v>159</v>
      </c>
    </row>
    <row r="293" s="14" customFormat="1">
      <c r="A293" s="14"/>
      <c r="B293" s="290"/>
      <c r="C293" s="291"/>
      <c r="D293" s="281" t="s">
        <v>169</v>
      </c>
      <c r="E293" s="292" t="s">
        <v>1</v>
      </c>
      <c r="F293" s="293" t="s">
        <v>389</v>
      </c>
      <c r="G293" s="291"/>
      <c r="H293" s="294">
        <v>6</v>
      </c>
      <c r="I293" s="295"/>
      <c r="J293" s="291"/>
      <c r="K293" s="291"/>
      <c r="L293" s="296"/>
      <c r="M293" s="297"/>
      <c r="N293" s="298"/>
      <c r="O293" s="298"/>
      <c r="P293" s="298"/>
      <c r="Q293" s="298"/>
      <c r="R293" s="298"/>
      <c r="S293" s="298"/>
      <c r="T293" s="29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300" t="s">
        <v>169</v>
      </c>
      <c r="AU293" s="300" t="s">
        <v>87</v>
      </c>
      <c r="AV293" s="14" t="s">
        <v>87</v>
      </c>
      <c r="AW293" s="14" t="s">
        <v>32</v>
      </c>
      <c r="AX293" s="14" t="s">
        <v>78</v>
      </c>
      <c r="AY293" s="300" t="s">
        <v>159</v>
      </c>
    </row>
    <row r="294" s="14" customFormat="1">
      <c r="A294" s="14"/>
      <c r="B294" s="290"/>
      <c r="C294" s="291"/>
      <c r="D294" s="281" t="s">
        <v>169</v>
      </c>
      <c r="E294" s="292" t="s">
        <v>1</v>
      </c>
      <c r="F294" s="293" t="s">
        <v>394</v>
      </c>
      <c r="G294" s="291"/>
      <c r="H294" s="294">
        <v>4.5</v>
      </c>
      <c r="I294" s="295"/>
      <c r="J294" s="291"/>
      <c r="K294" s="291"/>
      <c r="L294" s="296"/>
      <c r="M294" s="297"/>
      <c r="N294" s="298"/>
      <c r="O294" s="298"/>
      <c r="P294" s="298"/>
      <c r="Q294" s="298"/>
      <c r="R294" s="298"/>
      <c r="S294" s="298"/>
      <c r="T294" s="29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300" t="s">
        <v>169</v>
      </c>
      <c r="AU294" s="300" t="s">
        <v>87</v>
      </c>
      <c r="AV294" s="14" t="s">
        <v>87</v>
      </c>
      <c r="AW294" s="14" t="s">
        <v>32</v>
      </c>
      <c r="AX294" s="14" t="s">
        <v>78</v>
      </c>
      <c r="AY294" s="300" t="s">
        <v>159</v>
      </c>
    </row>
    <row r="295" s="14" customFormat="1">
      <c r="A295" s="14"/>
      <c r="B295" s="290"/>
      <c r="C295" s="291"/>
      <c r="D295" s="281" t="s">
        <v>169</v>
      </c>
      <c r="E295" s="292" t="s">
        <v>1</v>
      </c>
      <c r="F295" s="293" t="s">
        <v>395</v>
      </c>
      <c r="G295" s="291"/>
      <c r="H295" s="294">
        <v>5</v>
      </c>
      <c r="I295" s="295"/>
      <c r="J295" s="291"/>
      <c r="K295" s="291"/>
      <c r="L295" s="296"/>
      <c r="M295" s="297"/>
      <c r="N295" s="298"/>
      <c r="O295" s="298"/>
      <c r="P295" s="298"/>
      <c r="Q295" s="298"/>
      <c r="R295" s="298"/>
      <c r="S295" s="298"/>
      <c r="T295" s="29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300" t="s">
        <v>169</v>
      </c>
      <c r="AU295" s="300" t="s">
        <v>87</v>
      </c>
      <c r="AV295" s="14" t="s">
        <v>87</v>
      </c>
      <c r="AW295" s="14" t="s">
        <v>32</v>
      </c>
      <c r="AX295" s="14" t="s">
        <v>78</v>
      </c>
      <c r="AY295" s="300" t="s">
        <v>159</v>
      </c>
    </row>
    <row r="296" s="14" customFormat="1">
      <c r="A296" s="14"/>
      <c r="B296" s="290"/>
      <c r="C296" s="291"/>
      <c r="D296" s="281" t="s">
        <v>169</v>
      </c>
      <c r="E296" s="292" t="s">
        <v>1</v>
      </c>
      <c r="F296" s="293" t="s">
        <v>396</v>
      </c>
      <c r="G296" s="291"/>
      <c r="H296" s="294">
        <v>5</v>
      </c>
      <c r="I296" s="295"/>
      <c r="J296" s="291"/>
      <c r="K296" s="291"/>
      <c r="L296" s="296"/>
      <c r="M296" s="297"/>
      <c r="N296" s="298"/>
      <c r="O296" s="298"/>
      <c r="P296" s="298"/>
      <c r="Q296" s="298"/>
      <c r="R296" s="298"/>
      <c r="S296" s="298"/>
      <c r="T296" s="29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300" t="s">
        <v>169</v>
      </c>
      <c r="AU296" s="300" t="s">
        <v>87</v>
      </c>
      <c r="AV296" s="14" t="s">
        <v>87</v>
      </c>
      <c r="AW296" s="14" t="s">
        <v>32</v>
      </c>
      <c r="AX296" s="14" t="s">
        <v>78</v>
      </c>
      <c r="AY296" s="300" t="s">
        <v>159</v>
      </c>
    </row>
    <row r="297" s="14" customFormat="1">
      <c r="A297" s="14"/>
      <c r="B297" s="290"/>
      <c r="C297" s="291"/>
      <c r="D297" s="281" t="s">
        <v>169</v>
      </c>
      <c r="E297" s="292" t="s">
        <v>1</v>
      </c>
      <c r="F297" s="293" t="s">
        <v>401</v>
      </c>
      <c r="G297" s="291"/>
      <c r="H297" s="294">
        <v>9.8000000000000007</v>
      </c>
      <c r="I297" s="295"/>
      <c r="J297" s="291"/>
      <c r="K297" s="291"/>
      <c r="L297" s="296"/>
      <c r="M297" s="297"/>
      <c r="N297" s="298"/>
      <c r="O297" s="298"/>
      <c r="P297" s="298"/>
      <c r="Q297" s="298"/>
      <c r="R297" s="298"/>
      <c r="S297" s="298"/>
      <c r="T297" s="29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300" t="s">
        <v>169</v>
      </c>
      <c r="AU297" s="300" t="s">
        <v>87</v>
      </c>
      <c r="AV297" s="14" t="s">
        <v>87</v>
      </c>
      <c r="AW297" s="14" t="s">
        <v>32</v>
      </c>
      <c r="AX297" s="14" t="s">
        <v>78</v>
      </c>
      <c r="AY297" s="300" t="s">
        <v>159</v>
      </c>
    </row>
    <row r="298" s="15" customFormat="1">
      <c r="A298" s="15"/>
      <c r="B298" s="301"/>
      <c r="C298" s="302"/>
      <c r="D298" s="281" t="s">
        <v>169</v>
      </c>
      <c r="E298" s="303" t="s">
        <v>1</v>
      </c>
      <c r="F298" s="304" t="s">
        <v>255</v>
      </c>
      <c r="G298" s="302"/>
      <c r="H298" s="305">
        <v>35.299999999999997</v>
      </c>
      <c r="I298" s="306"/>
      <c r="J298" s="302"/>
      <c r="K298" s="302"/>
      <c r="L298" s="307"/>
      <c r="M298" s="308"/>
      <c r="N298" s="309"/>
      <c r="O298" s="309"/>
      <c r="P298" s="309"/>
      <c r="Q298" s="309"/>
      <c r="R298" s="309"/>
      <c r="S298" s="309"/>
      <c r="T298" s="310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311" t="s">
        <v>169</v>
      </c>
      <c r="AU298" s="311" t="s">
        <v>87</v>
      </c>
      <c r="AV298" s="15" t="s">
        <v>167</v>
      </c>
      <c r="AW298" s="15" t="s">
        <v>32</v>
      </c>
      <c r="AX298" s="15" t="s">
        <v>85</v>
      </c>
      <c r="AY298" s="311" t="s">
        <v>159</v>
      </c>
    </row>
    <row r="299" s="2" customFormat="1" ht="16.5" customHeight="1">
      <c r="A299" s="41"/>
      <c r="B299" s="42"/>
      <c r="C299" s="312" t="s">
        <v>428</v>
      </c>
      <c r="D299" s="312" t="s">
        <v>263</v>
      </c>
      <c r="E299" s="313" t="s">
        <v>429</v>
      </c>
      <c r="F299" s="314" t="s">
        <v>430</v>
      </c>
      <c r="G299" s="315" t="s">
        <v>165</v>
      </c>
      <c r="H299" s="316">
        <v>5.181</v>
      </c>
      <c r="I299" s="317"/>
      <c r="J299" s="318">
        <f>ROUND(I299*H299,2)</f>
        <v>0</v>
      </c>
      <c r="K299" s="314" t="s">
        <v>166</v>
      </c>
      <c r="L299" s="319"/>
      <c r="M299" s="320" t="s">
        <v>1</v>
      </c>
      <c r="N299" s="321" t="s">
        <v>43</v>
      </c>
      <c r="O299" s="94"/>
      <c r="P299" s="276">
        <f>O299*H299</f>
        <v>0</v>
      </c>
      <c r="Q299" s="276">
        <v>0.55000000000000004</v>
      </c>
      <c r="R299" s="276">
        <f>Q299*H299</f>
        <v>2.8495500000000002</v>
      </c>
      <c r="S299" s="276">
        <v>0</v>
      </c>
      <c r="T299" s="277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78" t="s">
        <v>266</v>
      </c>
      <c r="AT299" s="278" t="s">
        <v>263</v>
      </c>
      <c r="AU299" s="278" t="s">
        <v>87</v>
      </c>
      <c r="AY299" s="18" t="s">
        <v>159</v>
      </c>
      <c r="BE299" s="154">
        <f>IF(N299="základní",J299,0)</f>
        <v>0</v>
      </c>
      <c r="BF299" s="154">
        <f>IF(N299="snížená",J299,0)</f>
        <v>0</v>
      </c>
      <c r="BG299" s="154">
        <f>IF(N299="zákl. přenesená",J299,0)</f>
        <v>0</v>
      </c>
      <c r="BH299" s="154">
        <f>IF(N299="sníž. přenesená",J299,0)</f>
        <v>0</v>
      </c>
      <c r="BI299" s="154">
        <f>IF(N299="nulová",J299,0)</f>
        <v>0</v>
      </c>
      <c r="BJ299" s="18" t="s">
        <v>85</v>
      </c>
      <c r="BK299" s="154">
        <f>ROUND(I299*H299,2)</f>
        <v>0</v>
      </c>
      <c r="BL299" s="18" t="s">
        <v>241</v>
      </c>
      <c r="BM299" s="278" t="s">
        <v>431</v>
      </c>
    </row>
    <row r="300" s="14" customFormat="1">
      <c r="A300" s="14"/>
      <c r="B300" s="290"/>
      <c r="C300" s="291"/>
      <c r="D300" s="281" t="s">
        <v>169</v>
      </c>
      <c r="E300" s="292" t="s">
        <v>1</v>
      </c>
      <c r="F300" s="293" t="s">
        <v>432</v>
      </c>
      <c r="G300" s="291"/>
      <c r="H300" s="294">
        <v>0.36799999999999999</v>
      </c>
      <c r="I300" s="295"/>
      <c r="J300" s="291"/>
      <c r="K300" s="291"/>
      <c r="L300" s="296"/>
      <c r="M300" s="297"/>
      <c r="N300" s="298"/>
      <c r="O300" s="298"/>
      <c r="P300" s="298"/>
      <c r="Q300" s="298"/>
      <c r="R300" s="298"/>
      <c r="S300" s="298"/>
      <c r="T300" s="29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300" t="s">
        <v>169</v>
      </c>
      <c r="AU300" s="300" t="s">
        <v>87</v>
      </c>
      <c r="AV300" s="14" t="s">
        <v>87</v>
      </c>
      <c r="AW300" s="14" t="s">
        <v>32</v>
      </c>
      <c r="AX300" s="14" t="s">
        <v>78</v>
      </c>
      <c r="AY300" s="300" t="s">
        <v>159</v>
      </c>
    </row>
    <row r="301" s="14" customFormat="1">
      <c r="A301" s="14"/>
      <c r="B301" s="290"/>
      <c r="C301" s="291"/>
      <c r="D301" s="281" t="s">
        <v>169</v>
      </c>
      <c r="E301" s="292" t="s">
        <v>1</v>
      </c>
      <c r="F301" s="293" t="s">
        <v>433</v>
      </c>
      <c r="G301" s="291"/>
      <c r="H301" s="294">
        <v>0.71799999999999997</v>
      </c>
      <c r="I301" s="295"/>
      <c r="J301" s="291"/>
      <c r="K301" s="291"/>
      <c r="L301" s="296"/>
      <c r="M301" s="297"/>
      <c r="N301" s="298"/>
      <c r="O301" s="298"/>
      <c r="P301" s="298"/>
      <c r="Q301" s="298"/>
      <c r="R301" s="298"/>
      <c r="S301" s="298"/>
      <c r="T301" s="29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300" t="s">
        <v>169</v>
      </c>
      <c r="AU301" s="300" t="s">
        <v>87</v>
      </c>
      <c r="AV301" s="14" t="s">
        <v>87</v>
      </c>
      <c r="AW301" s="14" t="s">
        <v>32</v>
      </c>
      <c r="AX301" s="14" t="s">
        <v>78</v>
      </c>
      <c r="AY301" s="300" t="s">
        <v>159</v>
      </c>
    </row>
    <row r="302" s="14" customFormat="1">
      <c r="A302" s="14"/>
      <c r="B302" s="290"/>
      <c r="C302" s="291"/>
      <c r="D302" s="281" t="s">
        <v>169</v>
      </c>
      <c r="E302" s="292" t="s">
        <v>1</v>
      </c>
      <c r="F302" s="293" t="s">
        <v>434</v>
      </c>
      <c r="G302" s="291"/>
      <c r="H302" s="294">
        <v>1.2430000000000001</v>
      </c>
      <c r="I302" s="295"/>
      <c r="J302" s="291"/>
      <c r="K302" s="291"/>
      <c r="L302" s="296"/>
      <c r="M302" s="297"/>
      <c r="N302" s="298"/>
      <c r="O302" s="298"/>
      <c r="P302" s="298"/>
      <c r="Q302" s="298"/>
      <c r="R302" s="298"/>
      <c r="S302" s="298"/>
      <c r="T302" s="29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300" t="s">
        <v>169</v>
      </c>
      <c r="AU302" s="300" t="s">
        <v>87</v>
      </c>
      <c r="AV302" s="14" t="s">
        <v>87</v>
      </c>
      <c r="AW302" s="14" t="s">
        <v>32</v>
      </c>
      <c r="AX302" s="14" t="s">
        <v>78</v>
      </c>
      <c r="AY302" s="300" t="s">
        <v>159</v>
      </c>
    </row>
    <row r="303" s="14" customFormat="1">
      <c r="A303" s="14"/>
      <c r="B303" s="290"/>
      <c r="C303" s="291"/>
      <c r="D303" s="281" t="s">
        <v>169</v>
      </c>
      <c r="E303" s="292" t="s">
        <v>1</v>
      </c>
      <c r="F303" s="293" t="s">
        <v>435</v>
      </c>
      <c r="G303" s="291"/>
      <c r="H303" s="294">
        <v>0.13300000000000001</v>
      </c>
      <c r="I303" s="295"/>
      <c r="J303" s="291"/>
      <c r="K303" s="291"/>
      <c r="L303" s="296"/>
      <c r="M303" s="297"/>
      <c r="N303" s="298"/>
      <c r="O303" s="298"/>
      <c r="P303" s="298"/>
      <c r="Q303" s="298"/>
      <c r="R303" s="298"/>
      <c r="S303" s="298"/>
      <c r="T303" s="29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300" t="s">
        <v>169</v>
      </c>
      <c r="AU303" s="300" t="s">
        <v>87</v>
      </c>
      <c r="AV303" s="14" t="s">
        <v>87</v>
      </c>
      <c r="AW303" s="14" t="s">
        <v>32</v>
      </c>
      <c r="AX303" s="14" t="s">
        <v>78</v>
      </c>
      <c r="AY303" s="300" t="s">
        <v>159</v>
      </c>
    </row>
    <row r="304" s="14" customFormat="1">
      <c r="A304" s="14"/>
      <c r="B304" s="290"/>
      <c r="C304" s="291"/>
      <c r="D304" s="281" t="s">
        <v>169</v>
      </c>
      <c r="E304" s="292" t="s">
        <v>1</v>
      </c>
      <c r="F304" s="293" t="s">
        <v>436</v>
      </c>
      <c r="G304" s="291"/>
      <c r="H304" s="294">
        <v>0.14799999999999999</v>
      </c>
      <c r="I304" s="295"/>
      <c r="J304" s="291"/>
      <c r="K304" s="291"/>
      <c r="L304" s="296"/>
      <c r="M304" s="297"/>
      <c r="N304" s="298"/>
      <c r="O304" s="298"/>
      <c r="P304" s="298"/>
      <c r="Q304" s="298"/>
      <c r="R304" s="298"/>
      <c r="S304" s="298"/>
      <c r="T304" s="29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300" t="s">
        <v>169</v>
      </c>
      <c r="AU304" s="300" t="s">
        <v>87</v>
      </c>
      <c r="AV304" s="14" t="s">
        <v>87</v>
      </c>
      <c r="AW304" s="14" t="s">
        <v>32</v>
      </c>
      <c r="AX304" s="14" t="s">
        <v>78</v>
      </c>
      <c r="AY304" s="300" t="s">
        <v>159</v>
      </c>
    </row>
    <row r="305" s="14" customFormat="1">
      <c r="A305" s="14"/>
      <c r="B305" s="290"/>
      <c r="C305" s="291"/>
      <c r="D305" s="281" t="s">
        <v>169</v>
      </c>
      <c r="E305" s="292" t="s">
        <v>1</v>
      </c>
      <c r="F305" s="293" t="s">
        <v>437</v>
      </c>
      <c r="G305" s="291"/>
      <c r="H305" s="294">
        <v>0.085999999999999993</v>
      </c>
      <c r="I305" s="295"/>
      <c r="J305" s="291"/>
      <c r="K305" s="291"/>
      <c r="L305" s="296"/>
      <c r="M305" s="297"/>
      <c r="N305" s="298"/>
      <c r="O305" s="298"/>
      <c r="P305" s="298"/>
      <c r="Q305" s="298"/>
      <c r="R305" s="298"/>
      <c r="S305" s="298"/>
      <c r="T305" s="29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300" t="s">
        <v>169</v>
      </c>
      <c r="AU305" s="300" t="s">
        <v>87</v>
      </c>
      <c r="AV305" s="14" t="s">
        <v>87</v>
      </c>
      <c r="AW305" s="14" t="s">
        <v>32</v>
      </c>
      <c r="AX305" s="14" t="s">
        <v>78</v>
      </c>
      <c r="AY305" s="300" t="s">
        <v>159</v>
      </c>
    </row>
    <row r="306" s="14" customFormat="1">
      <c r="A306" s="14"/>
      <c r="B306" s="290"/>
      <c r="C306" s="291"/>
      <c r="D306" s="281" t="s">
        <v>169</v>
      </c>
      <c r="E306" s="292" t="s">
        <v>1</v>
      </c>
      <c r="F306" s="293" t="s">
        <v>438</v>
      </c>
      <c r="G306" s="291"/>
      <c r="H306" s="294">
        <v>0.012999999999999999</v>
      </c>
      <c r="I306" s="295"/>
      <c r="J306" s="291"/>
      <c r="K306" s="291"/>
      <c r="L306" s="296"/>
      <c r="M306" s="297"/>
      <c r="N306" s="298"/>
      <c r="O306" s="298"/>
      <c r="P306" s="298"/>
      <c r="Q306" s="298"/>
      <c r="R306" s="298"/>
      <c r="S306" s="298"/>
      <c r="T306" s="29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300" t="s">
        <v>169</v>
      </c>
      <c r="AU306" s="300" t="s">
        <v>87</v>
      </c>
      <c r="AV306" s="14" t="s">
        <v>87</v>
      </c>
      <c r="AW306" s="14" t="s">
        <v>32</v>
      </c>
      <c r="AX306" s="14" t="s">
        <v>78</v>
      </c>
      <c r="AY306" s="300" t="s">
        <v>159</v>
      </c>
    </row>
    <row r="307" s="14" customFormat="1">
      <c r="A307" s="14"/>
      <c r="B307" s="290"/>
      <c r="C307" s="291"/>
      <c r="D307" s="281" t="s">
        <v>169</v>
      </c>
      <c r="E307" s="292" t="s">
        <v>1</v>
      </c>
      <c r="F307" s="293" t="s">
        <v>439</v>
      </c>
      <c r="G307" s="291"/>
      <c r="H307" s="294">
        <v>0.20200000000000001</v>
      </c>
      <c r="I307" s="295"/>
      <c r="J307" s="291"/>
      <c r="K307" s="291"/>
      <c r="L307" s="296"/>
      <c r="M307" s="297"/>
      <c r="N307" s="298"/>
      <c r="O307" s="298"/>
      <c r="P307" s="298"/>
      <c r="Q307" s="298"/>
      <c r="R307" s="298"/>
      <c r="S307" s="298"/>
      <c r="T307" s="29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300" t="s">
        <v>169</v>
      </c>
      <c r="AU307" s="300" t="s">
        <v>87</v>
      </c>
      <c r="AV307" s="14" t="s">
        <v>87</v>
      </c>
      <c r="AW307" s="14" t="s">
        <v>32</v>
      </c>
      <c r="AX307" s="14" t="s">
        <v>78</v>
      </c>
      <c r="AY307" s="300" t="s">
        <v>159</v>
      </c>
    </row>
    <row r="308" s="14" customFormat="1">
      <c r="A308" s="14"/>
      <c r="B308" s="290"/>
      <c r="C308" s="291"/>
      <c r="D308" s="281" t="s">
        <v>169</v>
      </c>
      <c r="E308" s="292" t="s">
        <v>1</v>
      </c>
      <c r="F308" s="293" t="s">
        <v>440</v>
      </c>
      <c r="G308" s="291"/>
      <c r="H308" s="294">
        <v>0.13400000000000001</v>
      </c>
      <c r="I308" s="295"/>
      <c r="J308" s="291"/>
      <c r="K308" s="291"/>
      <c r="L308" s="296"/>
      <c r="M308" s="297"/>
      <c r="N308" s="298"/>
      <c r="O308" s="298"/>
      <c r="P308" s="298"/>
      <c r="Q308" s="298"/>
      <c r="R308" s="298"/>
      <c r="S308" s="298"/>
      <c r="T308" s="29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300" t="s">
        <v>169</v>
      </c>
      <c r="AU308" s="300" t="s">
        <v>87</v>
      </c>
      <c r="AV308" s="14" t="s">
        <v>87</v>
      </c>
      <c r="AW308" s="14" t="s">
        <v>32</v>
      </c>
      <c r="AX308" s="14" t="s">
        <v>78</v>
      </c>
      <c r="AY308" s="300" t="s">
        <v>159</v>
      </c>
    </row>
    <row r="309" s="14" customFormat="1">
      <c r="A309" s="14"/>
      <c r="B309" s="290"/>
      <c r="C309" s="291"/>
      <c r="D309" s="281" t="s">
        <v>169</v>
      </c>
      <c r="E309" s="292" t="s">
        <v>1</v>
      </c>
      <c r="F309" s="293" t="s">
        <v>441</v>
      </c>
      <c r="G309" s="291"/>
      <c r="H309" s="294">
        <v>0.22500000000000001</v>
      </c>
      <c r="I309" s="295"/>
      <c r="J309" s="291"/>
      <c r="K309" s="291"/>
      <c r="L309" s="296"/>
      <c r="M309" s="297"/>
      <c r="N309" s="298"/>
      <c r="O309" s="298"/>
      <c r="P309" s="298"/>
      <c r="Q309" s="298"/>
      <c r="R309" s="298"/>
      <c r="S309" s="298"/>
      <c r="T309" s="29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300" t="s">
        <v>169</v>
      </c>
      <c r="AU309" s="300" t="s">
        <v>87</v>
      </c>
      <c r="AV309" s="14" t="s">
        <v>87</v>
      </c>
      <c r="AW309" s="14" t="s">
        <v>32</v>
      </c>
      <c r="AX309" s="14" t="s">
        <v>78</v>
      </c>
      <c r="AY309" s="300" t="s">
        <v>159</v>
      </c>
    </row>
    <row r="310" s="14" customFormat="1">
      <c r="A310" s="14"/>
      <c r="B310" s="290"/>
      <c r="C310" s="291"/>
      <c r="D310" s="281" t="s">
        <v>169</v>
      </c>
      <c r="E310" s="292" t="s">
        <v>1</v>
      </c>
      <c r="F310" s="293" t="s">
        <v>442</v>
      </c>
      <c r="G310" s="291"/>
      <c r="H310" s="294">
        <v>1.44</v>
      </c>
      <c r="I310" s="295"/>
      <c r="J310" s="291"/>
      <c r="K310" s="291"/>
      <c r="L310" s="296"/>
      <c r="M310" s="297"/>
      <c r="N310" s="298"/>
      <c r="O310" s="298"/>
      <c r="P310" s="298"/>
      <c r="Q310" s="298"/>
      <c r="R310" s="298"/>
      <c r="S310" s="298"/>
      <c r="T310" s="29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300" t="s">
        <v>169</v>
      </c>
      <c r="AU310" s="300" t="s">
        <v>87</v>
      </c>
      <c r="AV310" s="14" t="s">
        <v>87</v>
      </c>
      <c r="AW310" s="14" t="s">
        <v>32</v>
      </c>
      <c r="AX310" s="14" t="s">
        <v>78</v>
      </c>
      <c r="AY310" s="300" t="s">
        <v>159</v>
      </c>
    </row>
    <row r="311" s="15" customFormat="1">
      <c r="A311" s="15"/>
      <c r="B311" s="301"/>
      <c r="C311" s="302"/>
      <c r="D311" s="281" t="s">
        <v>169</v>
      </c>
      <c r="E311" s="303" t="s">
        <v>1</v>
      </c>
      <c r="F311" s="304" t="s">
        <v>255</v>
      </c>
      <c r="G311" s="302"/>
      <c r="H311" s="305">
        <v>4.71</v>
      </c>
      <c r="I311" s="306"/>
      <c r="J311" s="302"/>
      <c r="K311" s="302"/>
      <c r="L311" s="307"/>
      <c r="M311" s="308"/>
      <c r="N311" s="309"/>
      <c r="O311" s="309"/>
      <c r="P311" s="309"/>
      <c r="Q311" s="309"/>
      <c r="R311" s="309"/>
      <c r="S311" s="309"/>
      <c r="T311" s="310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311" t="s">
        <v>169</v>
      </c>
      <c r="AU311" s="311" t="s">
        <v>87</v>
      </c>
      <c r="AV311" s="15" t="s">
        <v>167</v>
      </c>
      <c r="AW311" s="15" t="s">
        <v>32</v>
      </c>
      <c r="AX311" s="15" t="s">
        <v>85</v>
      </c>
      <c r="AY311" s="311" t="s">
        <v>159</v>
      </c>
    </row>
    <row r="312" s="14" customFormat="1">
      <c r="A312" s="14"/>
      <c r="B312" s="290"/>
      <c r="C312" s="291"/>
      <c r="D312" s="281" t="s">
        <v>169</v>
      </c>
      <c r="E312" s="291"/>
      <c r="F312" s="293" t="s">
        <v>443</v>
      </c>
      <c r="G312" s="291"/>
      <c r="H312" s="294">
        <v>5.181</v>
      </c>
      <c r="I312" s="295"/>
      <c r="J312" s="291"/>
      <c r="K312" s="291"/>
      <c r="L312" s="296"/>
      <c r="M312" s="297"/>
      <c r="N312" s="298"/>
      <c r="O312" s="298"/>
      <c r="P312" s="298"/>
      <c r="Q312" s="298"/>
      <c r="R312" s="298"/>
      <c r="S312" s="298"/>
      <c r="T312" s="29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300" t="s">
        <v>169</v>
      </c>
      <c r="AU312" s="300" t="s">
        <v>87</v>
      </c>
      <c r="AV312" s="14" t="s">
        <v>87</v>
      </c>
      <c r="AW312" s="14" t="s">
        <v>4</v>
      </c>
      <c r="AX312" s="14" t="s">
        <v>85</v>
      </c>
      <c r="AY312" s="300" t="s">
        <v>159</v>
      </c>
    </row>
    <row r="313" s="2" customFormat="1" ht="36" customHeight="1">
      <c r="A313" s="41"/>
      <c r="B313" s="42"/>
      <c r="C313" s="267" t="s">
        <v>444</v>
      </c>
      <c r="D313" s="267" t="s">
        <v>162</v>
      </c>
      <c r="E313" s="268" t="s">
        <v>445</v>
      </c>
      <c r="F313" s="269" t="s">
        <v>446</v>
      </c>
      <c r="G313" s="270" t="s">
        <v>205</v>
      </c>
      <c r="H313" s="271">
        <v>22.5</v>
      </c>
      <c r="I313" s="272"/>
      <c r="J313" s="273">
        <f>ROUND(I313*H313,2)</f>
        <v>0</v>
      </c>
      <c r="K313" s="269" t="s">
        <v>166</v>
      </c>
      <c r="L313" s="44"/>
      <c r="M313" s="274" t="s">
        <v>1</v>
      </c>
      <c r="N313" s="275" t="s">
        <v>43</v>
      </c>
      <c r="O313" s="94"/>
      <c r="P313" s="276">
        <f>O313*H313</f>
        <v>0</v>
      </c>
      <c r="Q313" s="276">
        <v>0.0161</v>
      </c>
      <c r="R313" s="276">
        <f>Q313*H313</f>
        <v>0.36225000000000002</v>
      </c>
      <c r="S313" s="276">
        <v>0</v>
      </c>
      <c r="T313" s="277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78" t="s">
        <v>241</v>
      </c>
      <c r="AT313" s="278" t="s">
        <v>162</v>
      </c>
      <c r="AU313" s="278" t="s">
        <v>87</v>
      </c>
      <c r="AY313" s="18" t="s">
        <v>159</v>
      </c>
      <c r="BE313" s="154">
        <f>IF(N313="základní",J313,0)</f>
        <v>0</v>
      </c>
      <c r="BF313" s="154">
        <f>IF(N313="snížená",J313,0)</f>
        <v>0</v>
      </c>
      <c r="BG313" s="154">
        <f>IF(N313="zákl. přenesená",J313,0)</f>
        <v>0</v>
      </c>
      <c r="BH313" s="154">
        <f>IF(N313="sníž. přenesená",J313,0)</f>
        <v>0</v>
      </c>
      <c r="BI313" s="154">
        <f>IF(N313="nulová",J313,0)</f>
        <v>0</v>
      </c>
      <c r="BJ313" s="18" t="s">
        <v>85</v>
      </c>
      <c r="BK313" s="154">
        <f>ROUND(I313*H313,2)</f>
        <v>0</v>
      </c>
      <c r="BL313" s="18" t="s">
        <v>241</v>
      </c>
      <c r="BM313" s="278" t="s">
        <v>447</v>
      </c>
    </row>
    <row r="314" s="2" customFormat="1" ht="24" customHeight="1">
      <c r="A314" s="41"/>
      <c r="B314" s="42"/>
      <c r="C314" s="267" t="s">
        <v>448</v>
      </c>
      <c r="D314" s="267" t="s">
        <v>162</v>
      </c>
      <c r="E314" s="268" t="s">
        <v>449</v>
      </c>
      <c r="F314" s="269" t="s">
        <v>450</v>
      </c>
      <c r="G314" s="270" t="s">
        <v>205</v>
      </c>
      <c r="H314" s="271">
        <v>301</v>
      </c>
      <c r="I314" s="272"/>
      <c r="J314" s="273">
        <f>ROUND(I314*H314,2)</f>
        <v>0</v>
      </c>
      <c r="K314" s="269" t="s">
        <v>166</v>
      </c>
      <c r="L314" s="44"/>
      <c r="M314" s="274" t="s">
        <v>1</v>
      </c>
      <c r="N314" s="275" t="s">
        <v>43</v>
      </c>
      <c r="O314" s="94"/>
      <c r="P314" s="276">
        <f>O314*H314</f>
        <v>0</v>
      </c>
      <c r="Q314" s="276">
        <v>0</v>
      </c>
      <c r="R314" s="276">
        <f>Q314*H314</f>
        <v>0</v>
      </c>
      <c r="S314" s="276">
        <v>0</v>
      </c>
      <c r="T314" s="277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78" t="s">
        <v>241</v>
      </c>
      <c r="AT314" s="278" t="s">
        <v>162</v>
      </c>
      <c r="AU314" s="278" t="s">
        <v>87</v>
      </c>
      <c r="AY314" s="18" t="s">
        <v>159</v>
      </c>
      <c r="BE314" s="154">
        <f>IF(N314="základní",J314,0)</f>
        <v>0</v>
      </c>
      <c r="BF314" s="154">
        <f>IF(N314="snížená",J314,0)</f>
        <v>0</v>
      </c>
      <c r="BG314" s="154">
        <f>IF(N314="zákl. přenesená",J314,0)</f>
        <v>0</v>
      </c>
      <c r="BH314" s="154">
        <f>IF(N314="sníž. přenesená",J314,0)</f>
        <v>0</v>
      </c>
      <c r="BI314" s="154">
        <f>IF(N314="nulová",J314,0)</f>
        <v>0</v>
      </c>
      <c r="BJ314" s="18" t="s">
        <v>85</v>
      </c>
      <c r="BK314" s="154">
        <f>ROUND(I314*H314,2)</f>
        <v>0</v>
      </c>
      <c r="BL314" s="18" t="s">
        <v>241</v>
      </c>
      <c r="BM314" s="278" t="s">
        <v>451</v>
      </c>
    </row>
    <row r="315" s="14" customFormat="1">
      <c r="A315" s="14"/>
      <c r="B315" s="290"/>
      <c r="C315" s="291"/>
      <c r="D315" s="281" t="s">
        <v>169</v>
      </c>
      <c r="E315" s="292" t="s">
        <v>1</v>
      </c>
      <c r="F315" s="293" t="s">
        <v>282</v>
      </c>
      <c r="G315" s="291"/>
      <c r="H315" s="294">
        <v>186</v>
      </c>
      <c r="I315" s="295"/>
      <c r="J315" s="291"/>
      <c r="K315" s="291"/>
      <c r="L315" s="296"/>
      <c r="M315" s="297"/>
      <c r="N315" s="298"/>
      <c r="O315" s="298"/>
      <c r="P315" s="298"/>
      <c r="Q315" s="298"/>
      <c r="R315" s="298"/>
      <c r="S315" s="298"/>
      <c r="T315" s="29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300" t="s">
        <v>169</v>
      </c>
      <c r="AU315" s="300" t="s">
        <v>87</v>
      </c>
      <c r="AV315" s="14" t="s">
        <v>87</v>
      </c>
      <c r="AW315" s="14" t="s">
        <v>32</v>
      </c>
      <c r="AX315" s="14" t="s">
        <v>78</v>
      </c>
      <c r="AY315" s="300" t="s">
        <v>159</v>
      </c>
    </row>
    <row r="316" s="14" customFormat="1">
      <c r="A316" s="14"/>
      <c r="B316" s="290"/>
      <c r="C316" s="291"/>
      <c r="D316" s="281" t="s">
        <v>169</v>
      </c>
      <c r="E316" s="292" t="s">
        <v>1</v>
      </c>
      <c r="F316" s="293" t="s">
        <v>452</v>
      </c>
      <c r="G316" s="291"/>
      <c r="H316" s="294">
        <v>115</v>
      </c>
      <c r="I316" s="295"/>
      <c r="J316" s="291"/>
      <c r="K316" s="291"/>
      <c r="L316" s="296"/>
      <c r="M316" s="297"/>
      <c r="N316" s="298"/>
      <c r="O316" s="298"/>
      <c r="P316" s="298"/>
      <c r="Q316" s="298"/>
      <c r="R316" s="298"/>
      <c r="S316" s="298"/>
      <c r="T316" s="29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300" t="s">
        <v>169</v>
      </c>
      <c r="AU316" s="300" t="s">
        <v>87</v>
      </c>
      <c r="AV316" s="14" t="s">
        <v>87</v>
      </c>
      <c r="AW316" s="14" t="s">
        <v>32</v>
      </c>
      <c r="AX316" s="14" t="s">
        <v>78</v>
      </c>
      <c r="AY316" s="300" t="s">
        <v>159</v>
      </c>
    </row>
    <row r="317" s="15" customFormat="1">
      <c r="A317" s="15"/>
      <c r="B317" s="301"/>
      <c r="C317" s="302"/>
      <c r="D317" s="281" t="s">
        <v>169</v>
      </c>
      <c r="E317" s="303" t="s">
        <v>1</v>
      </c>
      <c r="F317" s="304" t="s">
        <v>255</v>
      </c>
      <c r="G317" s="302"/>
      <c r="H317" s="305">
        <v>301</v>
      </c>
      <c r="I317" s="306"/>
      <c r="J317" s="302"/>
      <c r="K317" s="302"/>
      <c r="L317" s="307"/>
      <c r="M317" s="308"/>
      <c r="N317" s="309"/>
      <c r="O317" s="309"/>
      <c r="P317" s="309"/>
      <c r="Q317" s="309"/>
      <c r="R317" s="309"/>
      <c r="S317" s="309"/>
      <c r="T317" s="310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311" t="s">
        <v>169</v>
      </c>
      <c r="AU317" s="311" t="s">
        <v>87</v>
      </c>
      <c r="AV317" s="15" t="s">
        <v>167</v>
      </c>
      <c r="AW317" s="15" t="s">
        <v>32</v>
      </c>
      <c r="AX317" s="15" t="s">
        <v>85</v>
      </c>
      <c r="AY317" s="311" t="s">
        <v>159</v>
      </c>
    </row>
    <row r="318" s="2" customFormat="1" ht="24" customHeight="1">
      <c r="A318" s="41"/>
      <c r="B318" s="42"/>
      <c r="C318" s="312" t="s">
        <v>453</v>
      </c>
      <c r="D318" s="312" t="s">
        <v>263</v>
      </c>
      <c r="E318" s="313" t="s">
        <v>454</v>
      </c>
      <c r="F318" s="314" t="s">
        <v>455</v>
      </c>
      <c r="G318" s="315" t="s">
        <v>165</v>
      </c>
      <c r="H318" s="316">
        <v>9.6319999999999997</v>
      </c>
      <c r="I318" s="317"/>
      <c r="J318" s="318">
        <f>ROUND(I318*H318,2)</f>
        <v>0</v>
      </c>
      <c r="K318" s="314" t="s">
        <v>166</v>
      </c>
      <c r="L318" s="319"/>
      <c r="M318" s="320" t="s">
        <v>1</v>
      </c>
      <c r="N318" s="321" t="s">
        <v>43</v>
      </c>
      <c r="O318" s="94"/>
      <c r="P318" s="276">
        <f>O318*H318</f>
        <v>0</v>
      </c>
      <c r="Q318" s="276">
        <v>0.55000000000000004</v>
      </c>
      <c r="R318" s="276">
        <f>Q318*H318</f>
        <v>5.2976000000000001</v>
      </c>
      <c r="S318" s="276">
        <v>0</v>
      </c>
      <c r="T318" s="277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78" t="s">
        <v>266</v>
      </c>
      <c r="AT318" s="278" t="s">
        <v>263</v>
      </c>
      <c r="AU318" s="278" t="s">
        <v>87</v>
      </c>
      <c r="AY318" s="18" t="s">
        <v>159</v>
      </c>
      <c r="BE318" s="154">
        <f>IF(N318="základní",J318,0)</f>
        <v>0</v>
      </c>
      <c r="BF318" s="154">
        <f>IF(N318="snížená",J318,0)</f>
        <v>0</v>
      </c>
      <c r="BG318" s="154">
        <f>IF(N318="zákl. přenesená",J318,0)</f>
        <v>0</v>
      </c>
      <c r="BH318" s="154">
        <f>IF(N318="sníž. přenesená",J318,0)</f>
        <v>0</v>
      </c>
      <c r="BI318" s="154">
        <f>IF(N318="nulová",J318,0)</f>
        <v>0</v>
      </c>
      <c r="BJ318" s="18" t="s">
        <v>85</v>
      </c>
      <c r="BK318" s="154">
        <f>ROUND(I318*H318,2)</f>
        <v>0</v>
      </c>
      <c r="BL318" s="18" t="s">
        <v>241</v>
      </c>
      <c r="BM318" s="278" t="s">
        <v>456</v>
      </c>
    </row>
    <row r="319" s="14" customFormat="1">
      <c r="A319" s="14"/>
      <c r="B319" s="290"/>
      <c r="C319" s="291"/>
      <c r="D319" s="281" t="s">
        <v>169</v>
      </c>
      <c r="E319" s="292" t="s">
        <v>1</v>
      </c>
      <c r="F319" s="293" t="s">
        <v>457</v>
      </c>
      <c r="G319" s="291"/>
      <c r="H319" s="294">
        <v>9.6319999999999997</v>
      </c>
      <c r="I319" s="295"/>
      <c r="J319" s="291"/>
      <c r="K319" s="291"/>
      <c r="L319" s="296"/>
      <c r="M319" s="297"/>
      <c r="N319" s="298"/>
      <c r="O319" s="298"/>
      <c r="P319" s="298"/>
      <c r="Q319" s="298"/>
      <c r="R319" s="298"/>
      <c r="S319" s="298"/>
      <c r="T319" s="29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300" t="s">
        <v>169</v>
      </c>
      <c r="AU319" s="300" t="s">
        <v>87</v>
      </c>
      <c r="AV319" s="14" t="s">
        <v>87</v>
      </c>
      <c r="AW319" s="14" t="s">
        <v>32</v>
      </c>
      <c r="AX319" s="14" t="s">
        <v>85</v>
      </c>
      <c r="AY319" s="300" t="s">
        <v>159</v>
      </c>
    </row>
    <row r="320" s="2" customFormat="1" ht="24" customHeight="1">
      <c r="A320" s="41"/>
      <c r="B320" s="42"/>
      <c r="C320" s="267" t="s">
        <v>458</v>
      </c>
      <c r="D320" s="267" t="s">
        <v>162</v>
      </c>
      <c r="E320" s="268" t="s">
        <v>459</v>
      </c>
      <c r="F320" s="269" t="s">
        <v>460</v>
      </c>
      <c r="G320" s="270" t="s">
        <v>205</v>
      </c>
      <c r="H320" s="271">
        <v>820.20000000000005</v>
      </c>
      <c r="I320" s="272"/>
      <c r="J320" s="273">
        <f>ROUND(I320*H320,2)</f>
        <v>0</v>
      </c>
      <c r="K320" s="269" t="s">
        <v>166</v>
      </c>
      <c r="L320" s="44"/>
      <c r="M320" s="274" t="s">
        <v>1</v>
      </c>
      <c r="N320" s="275" t="s">
        <v>43</v>
      </c>
      <c r="O320" s="94"/>
      <c r="P320" s="276">
        <f>O320*H320</f>
        <v>0</v>
      </c>
      <c r="Q320" s="276">
        <v>0</v>
      </c>
      <c r="R320" s="276">
        <f>Q320*H320</f>
        <v>0</v>
      </c>
      <c r="S320" s="276">
        <v>0</v>
      </c>
      <c r="T320" s="277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78" t="s">
        <v>241</v>
      </c>
      <c r="AT320" s="278" t="s">
        <v>162</v>
      </c>
      <c r="AU320" s="278" t="s">
        <v>87</v>
      </c>
      <c r="AY320" s="18" t="s">
        <v>159</v>
      </c>
      <c r="BE320" s="154">
        <f>IF(N320="základní",J320,0)</f>
        <v>0</v>
      </c>
      <c r="BF320" s="154">
        <f>IF(N320="snížená",J320,0)</f>
        <v>0</v>
      </c>
      <c r="BG320" s="154">
        <f>IF(N320="zákl. přenesená",J320,0)</f>
        <v>0</v>
      </c>
      <c r="BH320" s="154">
        <f>IF(N320="sníž. přenesená",J320,0)</f>
        <v>0</v>
      </c>
      <c r="BI320" s="154">
        <f>IF(N320="nulová",J320,0)</f>
        <v>0</v>
      </c>
      <c r="BJ320" s="18" t="s">
        <v>85</v>
      </c>
      <c r="BK320" s="154">
        <f>ROUND(I320*H320,2)</f>
        <v>0</v>
      </c>
      <c r="BL320" s="18" t="s">
        <v>241</v>
      </c>
      <c r="BM320" s="278" t="s">
        <v>461</v>
      </c>
    </row>
    <row r="321" s="14" customFormat="1">
      <c r="A321" s="14"/>
      <c r="B321" s="290"/>
      <c r="C321" s="291"/>
      <c r="D321" s="281" t="s">
        <v>169</v>
      </c>
      <c r="E321" s="292" t="s">
        <v>1</v>
      </c>
      <c r="F321" s="293" t="s">
        <v>462</v>
      </c>
      <c r="G321" s="291"/>
      <c r="H321" s="294">
        <v>820.20000000000005</v>
      </c>
      <c r="I321" s="295"/>
      <c r="J321" s="291"/>
      <c r="K321" s="291"/>
      <c r="L321" s="296"/>
      <c r="M321" s="297"/>
      <c r="N321" s="298"/>
      <c r="O321" s="298"/>
      <c r="P321" s="298"/>
      <c r="Q321" s="298"/>
      <c r="R321" s="298"/>
      <c r="S321" s="298"/>
      <c r="T321" s="29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300" t="s">
        <v>169</v>
      </c>
      <c r="AU321" s="300" t="s">
        <v>87</v>
      </c>
      <c r="AV321" s="14" t="s">
        <v>87</v>
      </c>
      <c r="AW321" s="14" t="s">
        <v>32</v>
      </c>
      <c r="AX321" s="14" t="s">
        <v>85</v>
      </c>
      <c r="AY321" s="300" t="s">
        <v>159</v>
      </c>
    </row>
    <row r="322" s="2" customFormat="1" ht="16.5" customHeight="1">
      <c r="A322" s="41"/>
      <c r="B322" s="42"/>
      <c r="C322" s="312" t="s">
        <v>463</v>
      </c>
      <c r="D322" s="312" t="s">
        <v>263</v>
      </c>
      <c r="E322" s="313" t="s">
        <v>464</v>
      </c>
      <c r="F322" s="314" t="s">
        <v>465</v>
      </c>
      <c r="G322" s="315" t="s">
        <v>165</v>
      </c>
      <c r="H322" s="316">
        <v>32.799999999999997</v>
      </c>
      <c r="I322" s="317"/>
      <c r="J322" s="318">
        <f>ROUND(I322*H322,2)</f>
        <v>0</v>
      </c>
      <c r="K322" s="314" t="s">
        <v>166</v>
      </c>
      <c r="L322" s="319"/>
      <c r="M322" s="320" t="s">
        <v>1</v>
      </c>
      <c r="N322" s="321" t="s">
        <v>43</v>
      </c>
      <c r="O322" s="94"/>
      <c r="P322" s="276">
        <f>O322*H322</f>
        <v>0</v>
      </c>
      <c r="Q322" s="276">
        <v>0.55000000000000004</v>
      </c>
      <c r="R322" s="276">
        <f>Q322*H322</f>
        <v>18.039999999999999</v>
      </c>
      <c r="S322" s="276">
        <v>0</v>
      </c>
      <c r="T322" s="277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78" t="s">
        <v>266</v>
      </c>
      <c r="AT322" s="278" t="s">
        <v>263</v>
      </c>
      <c r="AU322" s="278" t="s">
        <v>87</v>
      </c>
      <c r="AY322" s="18" t="s">
        <v>159</v>
      </c>
      <c r="BE322" s="154">
        <f>IF(N322="základní",J322,0)</f>
        <v>0</v>
      </c>
      <c r="BF322" s="154">
        <f>IF(N322="snížená",J322,0)</f>
        <v>0</v>
      </c>
      <c r="BG322" s="154">
        <f>IF(N322="zákl. přenesená",J322,0)</f>
        <v>0</v>
      </c>
      <c r="BH322" s="154">
        <f>IF(N322="sníž. přenesená",J322,0)</f>
        <v>0</v>
      </c>
      <c r="BI322" s="154">
        <f>IF(N322="nulová",J322,0)</f>
        <v>0</v>
      </c>
      <c r="BJ322" s="18" t="s">
        <v>85</v>
      </c>
      <c r="BK322" s="154">
        <f>ROUND(I322*H322,2)</f>
        <v>0</v>
      </c>
      <c r="BL322" s="18" t="s">
        <v>241</v>
      </c>
      <c r="BM322" s="278" t="s">
        <v>466</v>
      </c>
    </row>
    <row r="323" s="14" customFormat="1">
      <c r="A323" s="14"/>
      <c r="B323" s="290"/>
      <c r="C323" s="291"/>
      <c r="D323" s="281" t="s">
        <v>169</v>
      </c>
      <c r="E323" s="292" t="s">
        <v>1</v>
      </c>
      <c r="F323" s="293" t="s">
        <v>467</v>
      </c>
      <c r="G323" s="291"/>
      <c r="H323" s="294">
        <v>32.799999999999997</v>
      </c>
      <c r="I323" s="295"/>
      <c r="J323" s="291"/>
      <c r="K323" s="291"/>
      <c r="L323" s="296"/>
      <c r="M323" s="297"/>
      <c r="N323" s="298"/>
      <c r="O323" s="298"/>
      <c r="P323" s="298"/>
      <c r="Q323" s="298"/>
      <c r="R323" s="298"/>
      <c r="S323" s="298"/>
      <c r="T323" s="29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300" t="s">
        <v>169</v>
      </c>
      <c r="AU323" s="300" t="s">
        <v>87</v>
      </c>
      <c r="AV323" s="14" t="s">
        <v>87</v>
      </c>
      <c r="AW323" s="14" t="s">
        <v>32</v>
      </c>
      <c r="AX323" s="14" t="s">
        <v>85</v>
      </c>
      <c r="AY323" s="300" t="s">
        <v>159</v>
      </c>
    </row>
    <row r="324" s="2" customFormat="1" ht="16.5" customHeight="1">
      <c r="A324" s="41"/>
      <c r="B324" s="42"/>
      <c r="C324" s="267" t="s">
        <v>468</v>
      </c>
      <c r="D324" s="267" t="s">
        <v>162</v>
      </c>
      <c r="E324" s="268" t="s">
        <v>469</v>
      </c>
      <c r="F324" s="269" t="s">
        <v>470</v>
      </c>
      <c r="G324" s="270" t="s">
        <v>205</v>
      </c>
      <c r="H324" s="271">
        <v>195</v>
      </c>
      <c r="I324" s="272"/>
      <c r="J324" s="273">
        <f>ROUND(I324*H324,2)</f>
        <v>0</v>
      </c>
      <c r="K324" s="269" t="s">
        <v>166</v>
      </c>
      <c r="L324" s="44"/>
      <c r="M324" s="274" t="s">
        <v>1</v>
      </c>
      <c r="N324" s="275" t="s">
        <v>43</v>
      </c>
      <c r="O324" s="94"/>
      <c r="P324" s="276">
        <f>O324*H324</f>
        <v>0</v>
      </c>
      <c r="Q324" s="276">
        <v>0</v>
      </c>
      <c r="R324" s="276">
        <f>Q324*H324</f>
        <v>0</v>
      </c>
      <c r="S324" s="276">
        <v>0.014999999999999999</v>
      </c>
      <c r="T324" s="277">
        <f>S324*H324</f>
        <v>2.9249999999999998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78" t="s">
        <v>241</v>
      </c>
      <c r="AT324" s="278" t="s">
        <v>162</v>
      </c>
      <c r="AU324" s="278" t="s">
        <v>87</v>
      </c>
      <c r="AY324" s="18" t="s">
        <v>159</v>
      </c>
      <c r="BE324" s="154">
        <f>IF(N324="základní",J324,0)</f>
        <v>0</v>
      </c>
      <c r="BF324" s="154">
        <f>IF(N324="snížená",J324,0)</f>
        <v>0</v>
      </c>
      <c r="BG324" s="154">
        <f>IF(N324="zákl. přenesená",J324,0)</f>
        <v>0</v>
      </c>
      <c r="BH324" s="154">
        <f>IF(N324="sníž. přenesená",J324,0)</f>
        <v>0</v>
      </c>
      <c r="BI324" s="154">
        <f>IF(N324="nulová",J324,0)</f>
        <v>0</v>
      </c>
      <c r="BJ324" s="18" t="s">
        <v>85</v>
      </c>
      <c r="BK324" s="154">
        <f>ROUND(I324*H324,2)</f>
        <v>0</v>
      </c>
      <c r="BL324" s="18" t="s">
        <v>241</v>
      </c>
      <c r="BM324" s="278" t="s">
        <v>471</v>
      </c>
    </row>
    <row r="325" s="14" customFormat="1">
      <c r="A325" s="14"/>
      <c r="B325" s="290"/>
      <c r="C325" s="291"/>
      <c r="D325" s="281" t="s">
        <v>169</v>
      </c>
      <c r="E325" s="292" t="s">
        <v>1</v>
      </c>
      <c r="F325" s="293" t="s">
        <v>472</v>
      </c>
      <c r="G325" s="291"/>
      <c r="H325" s="294">
        <v>195</v>
      </c>
      <c r="I325" s="295"/>
      <c r="J325" s="291"/>
      <c r="K325" s="291"/>
      <c r="L325" s="296"/>
      <c r="M325" s="297"/>
      <c r="N325" s="298"/>
      <c r="O325" s="298"/>
      <c r="P325" s="298"/>
      <c r="Q325" s="298"/>
      <c r="R325" s="298"/>
      <c r="S325" s="298"/>
      <c r="T325" s="29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300" t="s">
        <v>169</v>
      </c>
      <c r="AU325" s="300" t="s">
        <v>87</v>
      </c>
      <c r="AV325" s="14" t="s">
        <v>87</v>
      </c>
      <c r="AW325" s="14" t="s">
        <v>32</v>
      </c>
      <c r="AX325" s="14" t="s">
        <v>85</v>
      </c>
      <c r="AY325" s="300" t="s">
        <v>159</v>
      </c>
    </row>
    <row r="326" s="2" customFormat="1" ht="24" customHeight="1">
      <c r="A326" s="41"/>
      <c r="B326" s="42"/>
      <c r="C326" s="267" t="s">
        <v>473</v>
      </c>
      <c r="D326" s="267" t="s">
        <v>162</v>
      </c>
      <c r="E326" s="268" t="s">
        <v>474</v>
      </c>
      <c r="F326" s="269" t="s">
        <v>475</v>
      </c>
      <c r="G326" s="270" t="s">
        <v>205</v>
      </c>
      <c r="H326" s="271">
        <v>186</v>
      </c>
      <c r="I326" s="272"/>
      <c r="J326" s="273">
        <f>ROUND(I326*H326,2)</f>
        <v>0</v>
      </c>
      <c r="K326" s="269" t="s">
        <v>1</v>
      </c>
      <c r="L326" s="44"/>
      <c r="M326" s="274" t="s">
        <v>1</v>
      </c>
      <c r="N326" s="275" t="s">
        <v>43</v>
      </c>
      <c r="O326" s="94"/>
      <c r="P326" s="276">
        <f>O326*H326</f>
        <v>0</v>
      </c>
      <c r="Q326" s="276">
        <v>0</v>
      </c>
      <c r="R326" s="276">
        <f>Q326*H326</f>
        <v>0</v>
      </c>
      <c r="S326" s="276">
        <v>0.011730000000000001</v>
      </c>
      <c r="T326" s="277">
        <f>S326*H326</f>
        <v>2.1817800000000003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78" t="s">
        <v>241</v>
      </c>
      <c r="AT326" s="278" t="s">
        <v>162</v>
      </c>
      <c r="AU326" s="278" t="s">
        <v>87</v>
      </c>
      <c r="AY326" s="18" t="s">
        <v>159</v>
      </c>
      <c r="BE326" s="154">
        <f>IF(N326="základní",J326,0)</f>
        <v>0</v>
      </c>
      <c r="BF326" s="154">
        <f>IF(N326="snížená",J326,0)</f>
        <v>0</v>
      </c>
      <c r="BG326" s="154">
        <f>IF(N326="zákl. přenesená",J326,0)</f>
        <v>0</v>
      </c>
      <c r="BH326" s="154">
        <f>IF(N326="sníž. přenesená",J326,0)</f>
        <v>0</v>
      </c>
      <c r="BI326" s="154">
        <f>IF(N326="nulová",J326,0)</f>
        <v>0</v>
      </c>
      <c r="BJ326" s="18" t="s">
        <v>85</v>
      </c>
      <c r="BK326" s="154">
        <f>ROUND(I326*H326,2)</f>
        <v>0</v>
      </c>
      <c r="BL326" s="18" t="s">
        <v>241</v>
      </c>
      <c r="BM326" s="278" t="s">
        <v>476</v>
      </c>
    </row>
    <row r="327" s="14" customFormat="1">
      <c r="A327" s="14"/>
      <c r="B327" s="290"/>
      <c r="C327" s="291"/>
      <c r="D327" s="281" t="s">
        <v>169</v>
      </c>
      <c r="E327" s="292" t="s">
        <v>1</v>
      </c>
      <c r="F327" s="293" t="s">
        <v>282</v>
      </c>
      <c r="G327" s="291"/>
      <c r="H327" s="294">
        <v>186</v>
      </c>
      <c r="I327" s="295"/>
      <c r="J327" s="291"/>
      <c r="K327" s="291"/>
      <c r="L327" s="296"/>
      <c r="M327" s="297"/>
      <c r="N327" s="298"/>
      <c r="O327" s="298"/>
      <c r="P327" s="298"/>
      <c r="Q327" s="298"/>
      <c r="R327" s="298"/>
      <c r="S327" s="298"/>
      <c r="T327" s="29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300" t="s">
        <v>169</v>
      </c>
      <c r="AU327" s="300" t="s">
        <v>87</v>
      </c>
      <c r="AV327" s="14" t="s">
        <v>87</v>
      </c>
      <c r="AW327" s="14" t="s">
        <v>32</v>
      </c>
      <c r="AX327" s="14" t="s">
        <v>85</v>
      </c>
      <c r="AY327" s="300" t="s">
        <v>159</v>
      </c>
    </row>
    <row r="328" s="2" customFormat="1" ht="24" customHeight="1">
      <c r="A328" s="41"/>
      <c r="B328" s="42"/>
      <c r="C328" s="267" t="s">
        <v>477</v>
      </c>
      <c r="D328" s="267" t="s">
        <v>162</v>
      </c>
      <c r="E328" s="268" t="s">
        <v>478</v>
      </c>
      <c r="F328" s="269" t="s">
        <v>479</v>
      </c>
      <c r="G328" s="270" t="s">
        <v>335</v>
      </c>
      <c r="H328" s="271">
        <v>900</v>
      </c>
      <c r="I328" s="272"/>
      <c r="J328" s="273">
        <f>ROUND(I328*H328,2)</f>
        <v>0</v>
      </c>
      <c r="K328" s="269" t="s">
        <v>166</v>
      </c>
      <c r="L328" s="44"/>
      <c r="M328" s="274" t="s">
        <v>1</v>
      </c>
      <c r="N328" s="275" t="s">
        <v>43</v>
      </c>
      <c r="O328" s="94"/>
      <c r="P328" s="276">
        <f>O328*H328</f>
        <v>0</v>
      </c>
      <c r="Q328" s="276">
        <v>0</v>
      </c>
      <c r="R328" s="276">
        <f>Q328*H328</f>
        <v>0</v>
      </c>
      <c r="S328" s="276">
        <v>0</v>
      </c>
      <c r="T328" s="277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78" t="s">
        <v>241</v>
      </c>
      <c r="AT328" s="278" t="s">
        <v>162</v>
      </c>
      <c r="AU328" s="278" t="s">
        <v>87</v>
      </c>
      <c r="AY328" s="18" t="s">
        <v>159</v>
      </c>
      <c r="BE328" s="154">
        <f>IF(N328="základní",J328,0)</f>
        <v>0</v>
      </c>
      <c r="BF328" s="154">
        <f>IF(N328="snížená",J328,0)</f>
        <v>0</v>
      </c>
      <c r="BG328" s="154">
        <f>IF(N328="zákl. přenesená",J328,0)</f>
        <v>0</v>
      </c>
      <c r="BH328" s="154">
        <f>IF(N328="sníž. přenesená",J328,0)</f>
        <v>0</v>
      </c>
      <c r="BI328" s="154">
        <f>IF(N328="nulová",J328,0)</f>
        <v>0</v>
      </c>
      <c r="BJ328" s="18" t="s">
        <v>85</v>
      </c>
      <c r="BK328" s="154">
        <f>ROUND(I328*H328,2)</f>
        <v>0</v>
      </c>
      <c r="BL328" s="18" t="s">
        <v>241</v>
      </c>
      <c r="BM328" s="278" t="s">
        <v>480</v>
      </c>
    </row>
    <row r="329" s="14" customFormat="1">
      <c r="A329" s="14"/>
      <c r="B329" s="290"/>
      <c r="C329" s="291"/>
      <c r="D329" s="281" t="s">
        <v>169</v>
      </c>
      <c r="E329" s="292" t="s">
        <v>1</v>
      </c>
      <c r="F329" s="293" t="s">
        <v>481</v>
      </c>
      <c r="G329" s="291"/>
      <c r="H329" s="294">
        <v>900</v>
      </c>
      <c r="I329" s="295"/>
      <c r="J329" s="291"/>
      <c r="K329" s="291"/>
      <c r="L329" s="296"/>
      <c r="M329" s="297"/>
      <c r="N329" s="298"/>
      <c r="O329" s="298"/>
      <c r="P329" s="298"/>
      <c r="Q329" s="298"/>
      <c r="R329" s="298"/>
      <c r="S329" s="298"/>
      <c r="T329" s="29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300" t="s">
        <v>169</v>
      </c>
      <c r="AU329" s="300" t="s">
        <v>87</v>
      </c>
      <c r="AV329" s="14" t="s">
        <v>87</v>
      </c>
      <c r="AW329" s="14" t="s">
        <v>32</v>
      </c>
      <c r="AX329" s="14" t="s">
        <v>85</v>
      </c>
      <c r="AY329" s="300" t="s">
        <v>159</v>
      </c>
    </row>
    <row r="330" s="2" customFormat="1" ht="24" customHeight="1">
      <c r="A330" s="41"/>
      <c r="B330" s="42"/>
      <c r="C330" s="312" t="s">
        <v>482</v>
      </c>
      <c r="D330" s="312" t="s">
        <v>263</v>
      </c>
      <c r="E330" s="313" t="s">
        <v>483</v>
      </c>
      <c r="F330" s="314" t="s">
        <v>484</v>
      </c>
      <c r="G330" s="315" t="s">
        <v>165</v>
      </c>
      <c r="H330" s="316">
        <v>1.98</v>
      </c>
      <c r="I330" s="317"/>
      <c r="J330" s="318">
        <f>ROUND(I330*H330,2)</f>
        <v>0</v>
      </c>
      <c r="K330" s="314" t="s">
        <v>166</v>
      </c>
      <c r="L330" s="319"/>
      <c r="M330" s="320" t="s">
        <v>1</v>
      </c>
      <c r="N330" s="321" t="s">
        <v>43</v>
      </c>
      <c r="O330" s="94"/>
      <c r="P330" s="276">
        <f>O330*H330</f>
        <v>0</v>
      </c>
      <c r="Q330" s="276">
        <v>0.55000000000000004</v>
      </c>
      <c r="R330" s="276">
        <f>Q330*H330</f>
        <v>1.089</v>
      </c>
      <c r="S330" s="276">
        <v>0</v>
      </c>
      <c r="T330" s="277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78" t="s">
        <v>266</v>
      </c>
      <c r="AT330" s="278" t="s">
        <v>263</v>
      </c>
      <c r="AU330" s="278" t="s">
        <v>87</v>
      </c>
      <c r="AY330" s="18" t="s">
        <v>159</v>
      </c>
      <c r="BE330" s="154">
        <f>IF(N330="základní",J330,0)</f>
        <v>0</v>
      </c>
      <c r="BF330" s="154">
        <f>IF(N330="snížená",J330,0)</f>
        <v>0</v>
      </c>
      <c r="BG330" s="154">
        <f>IF(N330="zákl. přenesená",J330,0)</f>
        <v>0</v>
      </c>
      <c r="BH330" s="154">
        <f>IF(N330="sníž. přenesená",J330,0)</f>
        <v>0</v>
      </c>
      <c r="BI330" s="154">
        <f>IF(N330="nulová",J330,0)</f>
        <v>0</v>
      </c>
      <c r="BJ330" s="18" t="s">
        <v>85</v>
      </c>
      <c r="BK330" s="154">
        <f>ROUND(I330*H330,2)</f>
        <v>0</v>
      </c>
      <c r="BL330" s="18" t="s">
        <v>241</v>
      </c>
      <c r="BM330" s="278" t="s">
        <v>485</v>
      </c>
    </row>
    <row r="331" s="14" customFormat="1">
      <c r="A331" s="14"/>
      <c r="B331" s="290"/>
      <c r="C331" s="291"/>
      <c r="D331" s="281" t="s">
        <v>169</v>
      </c>
      <c r="E331" s="292" t="s">
        <v>1</v>
      </c>
      <c r="F331" s="293" t="s">
        <v>486</v>
      </c>
      <c r="G331" s="291"/>
      <c r="H331" s="294">
        <v>1.8</v>
      </c>
      <c r="I331" s="295"/>
      <c r="J331" s="291"/>
      <c r="K331" s="291"/>
      <c r="L331" s="296"/>
      <c r="M331" s="297"/>
      <c r="N331" s="298"/>
      <c r="O331" s="298"/>
      <c r="P331" s="298"/>
      <c r="Q331" s="298"/>
      <c r="R331" s="298"/>
      <c r="S331" s="298"/>
      <c r="T331" s="29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300" t="s">
        <v>169</v>
      </c>
      <c r="AU331" s="300" t="s">
        <v>87</v>
      </c>
      <c r="AV331" s="14" t="s">
        <v>87</v>
      </c>
      <c r="AW331" s="14" t="s">
        <v>32</v>
      </c>
      <c r="AX331" s="14" t="s">
        <v>85</v>
      </c>
      <c r="AY331" s="300" t="s">
        <v>159</v>
      </c>
    </row>
    <row r="332" s="14" customFormat="1">
      <c r="A332" s="14"/>
      <c r="B332" s="290"/>
      <c r="C332" s="291"/>
      <c r="D332" s="281" t="s">
        <v>169</v>
      </c>
      <c r="E332" s="291"/>
      <c r="F332" s="293" t="s">
        <v>487</v>
      </c>
      <c r="G332" s="291"/>
      <c r="H332" s="294">
        <v>1.98</v>
      </c>
      <c r="I332" s="295"/>
      <c r="J332" s="291"/>
      <c r="K332" s="291"/>
      <c r="L332" s="296"/>
      <c r="M332" s="297"/>
      <c r="N332" s="298"/>
      <c r="O332" s="298"/>
      <c r="P332" s="298"/>
      <c r="Q332" s="298"/>
      <c r="R332" s="298"/>
      <c r="S332" s="298"/>
      <c r="T332" s="29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300" t="s">
        <v>169</v>
      </c>
      <c r="AU332" s="300" t="s">
        <v>87</v>
      </c>
      <c r="AV332" s="14" t="s">
        <v>87</v>
      </c>
      <c r="AW332" s="14" t="s">
        <v>4</v>
      </c>
      <c r="AX332" s="14" t="s">
        <v>85</v>
      </c>
      <c r="AY332" s="300" t="s">
        <v>159</v>
      </c>
    </row>
    <row r="333" s="2" customFormat="1" ht="16.5" customHeight="1">
      <c r="A333" s="41"/>
      <c r="B333" s="42"/>
      <c r="C333" s="267" t="s">
        <v>488</v>
      </c>
      <c r="D333" s="267" t="s">
        <v>162</v>
      </c>
      <c r="E333" s="268" t="s">
        <v>489</v>
      </c>
      <c r="F333" s="269" t="s">
        <v>490</v>
      </c>
      <c r="G333" s="270" t="s">
        <v>311</v>
      </c>
      <c r="H333" s="271">
        <v>1</v>
      </c>
      <c r="I333" s="272"/>
      <c r="J333" s="273">
        <f>ROUND(I333*H333,2)</f>
        <v>0</v>
      </c>
      <c r="K333" s="269" t="s">
        <v>1</v>
      </c>
      <c r="L333" s="44"/>
      <c r="M333" s="274" t="s">
        <v>1</v>
      </c>
      <c r="N333" s="275" t="s">
        <v>43</v>
      </c>
      <c r="O333" s="94"/>
      <c r="P333" s="276">
        <f>O333*H333</f>
        <v>0</v>
      </c>
      <c r="Q333" s="276">
        <v>0</v>
      </c>
      <c r="R333" s="276">
        <f>Q333*H333</f>
        <v>0</v>
      </c>
      <c r="S333" s="276">
        <v>0</v>
      </c>
      <c r="T333" s="277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78" t="s">
        <v>241</v>
      </c>
      <c r="AT333" s="278" t="s">
        <v>162</v>
      </c>
      <c r="AU333" s="278" t="s">
        <v>87</v>
      </c>
      <c r="AY333" s="18" t="s">
        <v>159</v>
      </c>
      <c r="BE333" s="154">
        <f>IF(N333="základní",J333,0)</f>
        <v>0</v>
      </c>
      <c r="BF333" s="154">
        <f>IF(N333="snížená",J333,0)</f>
        <v>0</v>
      </c>
      <c r="BG333" s="154">
        <f>IF(N333="zákl. přenesená",J333,0)</f>
        <v>0</v>
      </c>
      <c r="BH333" s="154">
        <f>IF(N333="sníž. přenesená",J333,0)</f>
        <v>0</v>
      </c>
      <c r="BI333" s="154">
        <f>IF(N333="nulová",J333,0)</f>
        <v>0</v>
      </c>
      <c r="BJ333" s="18" t="s">
        <v>85</v>
      </c>
      <c r="BK333" s="154">
        <f>ROUND(I333*H333,2)</f>
        <v>0</v>
      </c>
      <c r="BL333" s="18" t="s">
        <v>241</v>
      </c>
      <c r="BM333" s="278" t="s">
        <v>491</v>
      </c>
    </row>
    <row r="334" s="2" customFormat="1" ht="24" customHeight="1">
      <c r="A334" s="41"/>
      <c r="B334" s="42"/>
      <c r="C334" s="267" t="s">
        <v>492</v>
      </c>
      <c r="D334" s="267" t="s">
        <v>162</v>
      </c>
      <c r="E334" s="268" t="s">
        <v>493</v>
      </c>
      <c r="F334" s="269" t="s">
        <v>494</v>
      </c>
      <c r="G334" s="270" t="s">
        <v>311</v>
      </c>
      <c r="H334" s="271">
        <v>1</v>
      </c>
      <c r="I334" s="272"/>
      <c r="J334" s="273">
        <f>ROUND(I334*H334,2)</f>
        <v>0</v>
      </c>
      <c r="K334" s="269" t="s">
        <v>1</v>
      </c>
      <c r="L334" s="44"/>
      <c r="M334" s="274" t="s">
        <v>1</v>
      </c>
      <c r="N334" s="275" t="s">
        <v>43</v>
      </c>
      <c r="O334" s="94"/>
      <c r="P334" s="276">
        <f>O334*H334</f>
        <v>0</v>
      </c>
      <c r="Q334" s="276">
        <v>0.1221</v>
      </c>
      <c r="R334" s="276">
        <f>Q334*H334</f>
        <v>0.1221</v>
      </c>
      <c r="S334" s="276">
        <v>0</v>
      </c>
      <c r="T334" s="277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78" t="s">
        <v>241</v>
      </c>
      <c r="AT334" s="278" t="s">
        <v>162</v>
      </c>
      <c r="AU334" s="278" t="s">
        <v>87</v>
      </c>
      <c r="AY334" s="18" t="s">
        <v>159</v>
      </c>
      <c r="BE334" s="154">
        <f>IF(N334="základní",J334,0)</f>
        <v>0</v>
      </c>
      <c r="BF334" s="154">
        <f>IF(N334="snížená",J334,0)</f>
        <v>0</v>
      </c>
      <c r="BG334" s="154">
        <f>IF(N334="zákl. přenesená",J334,0)</f>
        <v>0</v>
      </c>
      <c r="BH334" s="154">
        <f>IF(N334="sníž. přenesená",J334,0)</f>
        <v>0</v>
      </c>
      <c r="BI334" s="154">
        <f>IF(N334="nulová",J334,0)</f>
        <v>0</v>
      </c>
      <c r="BJ334" s="18" t="s">
        <v>85</v>
      </c>
      <c r="BK334" s="154">
        <f>ROUND(I334*H334,2)</f>
        <v>0</v>
      </c>
      <c r="BL334" s="18" t="s">
        <v>241</v>
      </c>
      <c r="BM334" s="278" t="s">
        <v>495</v>
      </c>
    </row>
    <row r="335" s="2" customFormat="1" ht="24" customHeight="1">
      <c r="A335" s="41"/>
      <c r="B335" s="42"/>
      <c r="C335" s="267" t="s">
        <v>496</v>
      </c>
      <c r="D335" s="267" t="s">
        <v>162</v>
      </c>
      <c r="E335" s="268" t="s">
        <v>497</v>
      </c>
      <c r="F335" s="269" t="s">
        <v>498</v>
      </c>
      <c r="G335" s="270" t="s">
        <v>165</v>
      </c>
      <c r="H335" s="271">
        <v>5.9870000000000001</v>
      </c>
      <c r="I335" s="272"/>
      <c r="J335" s="273">
        <f>ROUND(I335*H335,2)</f>
        <v>0</v>
      </c>
      <c r="K335" s="269" t="s">
        <v>166</v>
      </c>
      <c r="L335" s="44"/>
      <c r="M335" s="274" t="s">
        <v>1</v>
      </c>
      <c r="N335" s="275" t="s">
        <v>43</v>
      </c>
      <c r="O335" s="94"/>
      <c r="P335" s="276">
        <f>O335*H335</f>
        <v>0</v>
      </c>
      <c r="Q335" s="276">
        <v>0.023369999999999998</v>
      </c>
      <c r="R335" s="276">
        <f>Q335*H335</f>
        <v>0.13991619</v>
      </c>
      <c r="S335" s="276">
        <v>0</v>
      </c>
      <c r="T335" s="277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78" t="s">
        <v>241</v>
      </c>
      <c r="AT335" s="278" t="s">
        <v>162</v>
      </c>
      <c r="AU335" s="278" t="s">
        <v>87</v>
      </c>
      <c r="AY335" s="18" t="s">
        <v>159</v>
      </c>
      <c r="BE335" s="154">
        <f>IF(N335="základní",J335,0)</f>
        <v>0</v>
      </c>
      <c r="BF335" s="154">
        <f>IF(N335="snížená",J335,0)</f>
        <v>0</v>
      </c>
      <c r="BG335" s="154">
        <f>IF(N335="zákl. přenesená",J335,0)</f>
        <v>0</v>
      </c>
      <c r="BH335" s="154">
        <f>IF(N335="sníž. přenesená",J335,0)</f>
        <v>0</v>
      </c>
      <c r="BI335" s="154">
        <f>IF(N335="nulová",J335,0)</f>
        <v>0</v>
      </c>
      <c r="BJ335" s="18" t="s">
        <v>85</v>
      </c>
      <c r="BK335" s="154">
        <f>ROUND(I335*H335,2)</f>
        <v>0</v>
      </c>
      <c r="BL335" s="18" t="s">
        <v>241</v>
      </c>
      <c r="BM335" s="278" t="s">
        <v>499</v>
      </c>
    </row>
    <row r="336" s="14" customFormat="1">
      <c r="A336" s="14"/>
      <c r="B336" s="290"/>
      <c r="C336" s="291"/>
      <c r="D336" s="281" t="s">
        <v>169</v>
      </c>
      <c r="E336" s="292" t="s">
        <v>1</v>
      </c>
      <c r="F336" s="293" t="s">
        <v>500</v>
      </c>
      <c r="G336" s="291"/>
      <c r="H336" s="294">
        <v>5.181</v>
      </c>
      <c r="I336" s="295"/>
      <c r="J336" s="291"/>
      <c r="K336" s="291"/>
      <c r="L336" s="296"/>
      <c r="M336" s="297"/>
      <c r="N336" s="298"/>
      <c r="O336" s="298"/>
      <c r="P336" s="298"/>
      <c r="Q336" s="298"/>
      <c r="R336" s="298"/>
      <c r="S336" s="298"/>
      <c r="T336" s="29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300" t="s">
        <v>169</v>
      </c>
      <c r="AU336" s="300" t="s">
        <v>87</v>
      </c>
      <c r="AV336" s="14" t="s">
        <v>87</v>
      </c>
      <c r="AW336" s="14" t="s">
        <v>32</v>
      </c>
      <c r="AX336" s="14" t="s">
        <v>78</v>
      </c>
      <c r="AY336" s="300" t="s">
        <v>159</v>
      </c>
    </row>
    <row r="337" s="14" customFormat="1">
      <c r="A337" s="14"/>
      <c r="B337" s="290"/>
      <c r="C337" s="291"/>
      <c r="D337" s="281" t="s">
        <v>169</v>
      </c>
      <c r="E337" s="292" t="s">
        <v>1</v>
      </c>
      <c r="F337" s="293" t="s">
        <v>501</v>
      </c>
      <c r="G337" s="291"/>
      <c r="H337" s="294">
        <v>0.80600000000000005</v>
      </c>
      <c r="I337" s="295"/>
      <c r="J337" s="291"/>
      <c r="K337" s="291"/>
      <c r="L337" s="296"/>
      <c r="M337" s="297"/>
      <c r="N337" s="298"/>
      <c r="O337" s="298"/>
      <c r="P337" s="298"/>
      <c r="Q337" s="298"/>
      <c r="R337" s="298"/>
      <c r="S337" s="298"/>
      <c r="T337" s="29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300" t="s">
        <v>169</v>
      </c>
      <c r="AU337" s="300" t="s">
        <v>87</v>
      </c>
      <c r="AV337" s="14" t="s">
        <v>87</v>
      </c>
      <c r="AW337" s="14" t="s">
        <v>32</v>
      </c>
      <c r="AX337" s="14" t="s">
        <v>78</v>
      </c>
      <c r="AY337" s="300" t="s">
        <v>159</v>
      </c>
    </row>
    <row r="338" s="13" customFormat="1">
      <c r="A338" s="13"/>
      <c r="B338" s="279"/>
      <c r="C338" s="280"/>
      <c r="D338" s="281" t="s">
        <v>169</v>
      </c>
      <c r="E338" s="282" t="s">
        <v>1</v>
      </c>
      <c r="F338" s="283" t="s">
        <v>502</v>
      </c>
      <c r="G338" s="280"/>
      <c r="H338" s="282" t="s">
        <v>1</v>
      </c>
      <c r="I338" s="284"/>
      <c r="J338" s="280"/>
      <c r="K338" s="280"/>
      <c r="L338" s="285"/>
      <c r="M338" s="286"/>
      <c r="N338" s="287"/>
      <c r="O338" s="287"/>
      <c r="P338" s="287"/>
      <c r="Q338" s="287"/>
      <c r="R338" s="287"/>
      <c r="S338" s="287"/>
      <c r="T338" s="28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89" t="s">
        <v>169</v>
      </c>
      <c r="AU338" s="289" t="s">
        <v>87</v>
      </c>
      <c r="AV338" s="13" t="s">
        <v>85</v>
      </c>
      <c r="AW338" s="13" t="s">
        <v>32</v>
      </c>
      <c r="AX338" s="13" t="s">
        <v>78</v>
      </c>
      <c r="AY338" s="289" t="s">
        <v>159</v>
      </c>
    </row>
    <row r="339" s="15" customFormat="1">
      <c r="A339" s="15"/>
      <c r="B339" s="301"/>
      <c r="C339" s="302"/>
      <c r="D339" s="281" t="s">
        <v>169</v>
      </c>
      <c r="E339" s="303" t="s">
        <v>1</v>
      </c>
      <c r="F339" s="304" t="s">
        <v>255</v>
      </c>
      <c r="G339" s="302"/>
      <c r="H339" s="305">
        <v>5.9870000000000001</v>
      </c>
      <c r="I339" s="306"/>
      <c r="J339" s="302"/>
      <c r="K339" s="302"/>
      <c r="L339" s="307"/>
      <c r="M339" s="308"/>
      <c r="N339" s="309"/>
      <c r="O339" s="309"/>
      <c r="P339" s="309"/>
      <c r="Q339" s="309"/>
      <c r="R339" s="309"/>
      <c r="S339" s="309"/>
      <c r="T339" s="310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311" t="s">
        <v>169</v>
      </c>
      <c r="AU339" s="311" t="s">
        <v>87</v>
      </c>
      <c r="AV339" s="15" t="s">
        <v>167</v>
      </c>
      <c r="AW339" s="15" t="s">
        <v>32</v>
      </c>
      <c r="AX339" s="15" t="s">
        <v>85</v>
      </c>
      <c r="AY339" s="311" t="s">
        <v>159</v>
      </c>
    </row>
    <row r="340" s="2" customFormat="1" ht="24" customHeight="1">
      <c r="A340" s="41"/>
      <c r="B340" s="42"/>
      <c r="C340" s="267" t="s">
        <v>503</v>
      </c>
      <c r="D340" s="267" t="s">
        <v>162</v>
      </c>
      <c r="E340" s="268" t="s">
        <v>504</v>
      </c>
      <c r="F340" s="269" t="s">
        <v>505</v>
      </c>
      <c r="G340" s="270" t="s">
        <v>217</v>
      </c>
      <c r="H340" s="271">
        <v>27.914000000000001</v>
      </c>
      <c r="I340" s="272"/>
      <c r="J340" s="273">
        <f>ROUND(I340*H340,2)</f>
        <v>0</v>
      </c>
      <c r="K340" s="269" t="s">
        <v>166</v>
      </c>
      <c r="L340" s="44"/>
      <c r="M340" s="274" t="s">
        <v>1</v>
      </c>
      <c r="N340" s="275" t="s">
        <v>43</v>
      </c>
      <c r="O340" s="94"/>
      <c r="P340" s="276">
        <f>O340*H340</f>
        <v>0</v>
      </c>
      <c r="Q340" s="276">
        <v>0</v>
      </c>
      <c r="R340" s="276">
        <f>Q340*H340</f>
        <v>0</v>
      </c>
      <c r="S340" s="276">
        <v>0</v>
      </c>
      <c r="T340" s="277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78" t="s">
        <v>241</v>
      </c>
      <c r="AT340" s="278" t="s">
        <v>162</v>
      </c>
      <c r="AU340" s="278" t="s">
        <v>87</v>
      </c>
      <c r="AY340" s="18" t="s">
        <v>159</v>
      </c>
      <c r="BE340" s="154">
        <f>IF(N340="základní",J340,0)</f>
        <v>0</v>
      </c>
      <c r="BF340" s="154">
        <f>IF(N340="snížená",J340,0)</f>
        <v>0</v>
      </c>
      <c r="BG340" s="154">
        <f>IF(N340="zákl. přenesená",J340,0)</f>
        <v>0</v>
      </c>
      <c r="BH340" s="154">
        <f>IF(N340="sníž. přenesená",J340,0)</f>
        <v>0</v>
      </c>
      <c r="BI340" s="154">
        <f>IF(N340="nulová",J340,0)</f>
        <v>0</v>
      </c>
      <c r="BJ340" s="18" t="s">
        <v>85</v>
      </c>
      <c r="BK340" s="154">
        <f>ROUND(I340*H340,2)</f>
        <v>0</v>
      </c>
      <c r="BL340" s="18" t="s">
        <v>241</v>
      </c>
      <c r="BM340" s="278" t="s">
        <v>506</v>
      </c>
    </row>
    <row r="341" s="2" customFormat="1" ht="24" customHeight="1">
      <c r="A341" s="41"/>
      <c r="B341" s="42"/>
      <c r="C341" s="267" t="s">
        <v>507</v>
      </c>
      <c r="D341" s="267" t="s">
        <v>162</v>
      </c>
      <c r="E341" s="268" t="s">
        <v>508</v>
      </c>
      <c r="F341" s="269" t="s">
        <v>509</v>
      </c>
      <c r="G341" s="270" t="s">
        <v>217</v>
      </c>
      <c r="H341" s="271">
        <v>27.914000000000001</v>
      </c>
      <c r="I341" s="272"/>
      <c r="J341" s="273">
        <f>ROUND(I341*H341,2)</f>
        <v>0</v>
      </c>
      <c r="K341" s="269" t="s">
        <v>166</v>
      </c>
      <c r="L341" s="44"/>
      <c r="M341" s="274" t="s">
        <v>1</v>
      </c>
      <c r="N341" s="275" t="s">
        <v>43</v>
      </c>
      <c r="O341" s="94"/>
      <c r="P341" s="276">
        <f>O341*H341</f>
        <v>0</v>
      </c>
      <c r="Q341" s="276">
        <v>0</v>
      </c>
      <c r="R341" s="276">
        <f>Q341*H341</f>
        <v>0</v>
      </c>
      <c r="S341" s="276">
        <v>0</v>
      </c>
      <c r="T341" s="277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78" t="s">
        <v>241</v>
      </c>
      <c r="AT341" s="278" t="s">
        <v>162</v>
      </c>
      <c r="AU341" s="278" t="s">
        <v>87</v>
      </c>
      <c r="AY341" s="18" t="s">
        <v>159</v>
      </c>
      <c r="BE341" s="154">
        <f>IF(N341="základní",J341,0)</f>
        <v>0</v>
      </c>
      <c r="BF341" s="154">
        <f>IF(N341="snížená",J341,0)</f>
        <v>0</v>
      </c>
      <c r="BG341" s="154">
        <f>IF(N341="zákl. přenesená",J341,0)</f>
        <v>0</v>
      </c>
      <c r="BH341" s="154">
        <f>IF(N341="sníž. přenesená",J341,0)</f>
        <v>0</v>
      </c>
      <c r="BI341" s="154">
        <f>IF(N341="nulová",J341,0)</f>
        <v>0</v>
      </c>
      <c r="BJ341" s="18" t="s">
        <v>85</v>
      </c>
      <c r="BK341" s="154">
        <f>ROUND(I341*H341,2)</f>
        <v>0</v>
      </c>
      <c r="BL341" s="18" t="s">
        <v>241</v>
      </c>
      <c r="BM341" s="278" t="s">
        <v>510</v>
      </c>
    </row>
    <row r="342" s="12" customFormat="1" ht="22.8" customHeight="1">
      <c r="A342" s="12"/>
      <c r="B342" s="251"/>
      <c r="C342" s="252"/>
      <c r="D342" s="253" t="s">
        <v>77</v>
      </c>
      <c r="E342" s="265" t="s">
        <v>511</v>
      </c>
      <c r="F342" s="265" t="s">
        <v>512</v>
      </c>
      <c r="G342" s="252"/>
      <c r="H342" s="252"/>
      <c r="I342" s="255"/>
      <c r="J342" s="266">
        <f>BK342</f>
        <v>0</v>
      </c>
      <c r="K342" s="252"/>
      <c r="L342" s="257"/>
      <c r="M342" s="258"/>
      <c r="N342" s="259"/>
      <c r="O342" s="259"/>
      <c r="P342" s="260">
        <f>SUM(P343:P360)</f>
        <v>0</v>
      </c>
      <c r="Q342" s="259"/>
      <c r="R342" s="260">
        <f>SUM(R343:R360)</f>
        <v>0.93678999999999979</v>
      </c>
      <c r="S342" s="259"/>
      <c r="T342" s="261">
        <f>SUM(T343:T360)</f>
        <v>0.0906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62" t="s">
        <v>87</v>
      </c>
      <c r="AT342" s="263" t="s">
        <v>77</v>
      </c>
      <c r="AU342" s="263" t="s">
        <v>85</v>
      </c>
      <c r="AY342" s="262" t="s">
        <v>159</v>
      </c>
      <c r="BK342" s="264">
        <f>SUM(BK343:BK360)</f>
        <v>0</v>
      </c>
    </row>
    <row r="343" s="2" customFormat="1" ht="16.5" customHeight="1">
      <c r="A343" s="41"/>
      <c r="B343" s="42"/>
      <c r="C343" s="267" t="s">
        <v>513</v>
      </c>
      <c r="D343" s="267" t="s">
        <v>162</v>
      </c>
      <c r="E343" s="268" t="s">
        <v>514</v>
      </c>
      <c r="F343" s="269" t="s">
        <v>515</v>
      </c>
      <c r="G343" s="270" t="s">
        <v>516</v>
      </c>
      <c r="H343" s="271">
        <v>10</v>
      </c>
      <c r="I343" s="272"/>
      <c r="J343" s="273">
        <f>ROUND(I343*H343,2)</f>
        <v>0</v>
      </c>
      <c r="K343" s="269" t="s">
        <v>166</v>
      </c>
      <c r="L343" s="44"/>
      <c r="M343" s="274" t="s">
        <v>1</v>
      </c>
      <c r="N343" s="275" t="s">
        <v>43</v>
      </c>
      <c r="O343" s="94"/>
      <c r="P343" s="276">
        <f>O343*H343</f>
        <v>0</v>
      </c>
      <c r="Q343" s="276">
        <v>0</v>
      </c>
      <c r="R343" s="276">
        <f>Q343*H343</f>
        <v>0</v>
      </c>
      <c r="S343" s="276">
        <v>0.0090600000000000003</v>
      </c>
      <c r="T343" s="277">
        <f>S343*H343</f>
        <v>0.0906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78" t="s">
        <v>241</v>
      </c>
      <c r="AT343" s="278" t="s">
        <v>162</v>
      </c>
      <c r="AU343" s="278" t="s">
        <v>87</v>
      </c>
      <c r="AY343" s="18" t="s">
        <v>159</v>
      </c>
      <c r="BE343" s="154">
        <f>IF(N343="základní",J343,0)</f>
        <v>0</v>
      </c>
      <c r="BF343" s="154">
        <f>IF(N343="snížená",J343,0)</f>
        <v>0</v>
      </c>
      <c r="BG343" s="154">
        <f>IF(N343="zákl. přenesená",J343,0)</f>
        <v>0</v>
      </c>
      <c r="BH343" s="154">
        <f>IF(N343="sníž. přenesená",J343,0)</f>
        <v>0</v>
      </c>
      <c r="BI343" s="154">
        <f>IF(N343="nulová",J343,0)</f>
        <v>0</v>
      </c>
      <c r="BJ343" s="18" t="s">
        <v>85</v>
      </c>
      <c r="BK343" s="154">
        <f>ROUND(I343*H343,2)</f>
        <v>0</v>
      </c>
      <c r="BL343" s="18" t="s">
        <v>241</v>
      </c>
      <c r="BM343" s="278" t="s">
        <v>517</v>
      </c>
    </row>
    <row r="344" s="2" customFormat="1" ht="24" customHeight="1">
      <c r="A344" s="41"/>
      <c r="B344" s="42"/>
      <c r="C344" s="267" t="s">
        <v>518</v>
      </c>
      <c r="D344" s="267" t="s">
        <v>162</v>
      </c>
      <c r="E344" s="268" t="s">
        <v>519</v>
      </c>
      <c r="F344" s="269" t="s">
        <v>520</v>
      </c>
      <c r="G344" s="270" t="s">
        <v>335</v>
      </c>
      <c r="H344" s="271">
        <v>15</v>
      </c>
      <c r="I344" s="272"/>
      <c r="J344" s="273">
        <f>ROUND(I344*H344,2)</f>
        <v>0</v>
      </c>
      <c r="K344" s="269" t="s">
        <v>166</v>
      </c>
      <c r="L344" s="44"/>
      <c r="M344" s="274" t="s">
        <v>1</v>
      </c>
      <c r="N344" s="275" t="s">
        <v>43</v>
      </c>
      <c r="O344" s="94"/>
      <c r="P344" s="276">
        <f>O344*H344</f>
        <v>0</v>
      </c>
      <c r="Q344" s="276">
        <v>0</v>
      </c>
      <c r="R344" s="276">
        <f>Q344*H344</f>
        <v>0</v>
      </c>
      <c r="S344" s="276">
        <v>0</v>
      </c>
      <c r="T344" s="277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78" t="s">
        <v>241</v>
      </c>
      <c r="AT344" s="278" t="s">
        <v>162</v>
      </c>
      <c r="AU344" s="278" t="s">
        <v>87</v>
      </c>
      <c r="AY344" s="18" t="s">
        <v>159</v>
      </c>
      <c r="BE344" s="154">
        <f>IF(N344="základní",J344,0)</f>
        <v>0</v>
      </c>
      <c r="BF344" s="154">
        <f>IF(N344="snížená",J344,0)</f>
        <v>0</v>
      </c>
      <c r="BG344" s="154">
        <f>IF(N344="zákl. přenesená",J344,0)</f>
        <v>0</v>
      </c>
      <c r="BH344" s="154">
        <f>IF(N344="sníž. přenesená",J344,0)</f>
        <v>0</v>
      </c>
      <c r="BI344" s="154">
        <f>IF(N344="nulová",J344,0)</f>
        <v>0</v>
      </c>
      <c r="BJ344" s="18" t="s">
        <v>85</v>
      </c>
      <c r="BK344" s="154">
        <f>ROUND(I344*H344,2)</f>
        <v>0</v>
      </c>
      <c r="BL344" s="18" t="s">
        <v>241</v>
      </c>
      <c r="BM344" s="278" t="s">
        <v>521</v>
      </c>
    </row>
    <row r="345" s="2" customFormat="1" ht="24" customHeight="1">
      <c r="A345" s="41"/>
      <c r="B345" s="42"/>
      <c r="C345" s="267" t="s">
        <v>522</v>
      </c>
      <c r="D345" s="267" t="s">
        <v>162</v>
      </c>
      <c r="E345" s="268" t="s">
        <v>523</v>
      </c>
      <c r="F345" s="269" t="s">
        <v>524</v>
      </c>
      <c r="G345" s="270" t="s">
        <v>335</v>
      </c>
      <c r="H345" s="271">
        <v>128</v>
      </c>
      <c r="I345" s="272"/>
      <c r="J345" s="273">
        <f>ROUND(I345*H345,2)</f>
        <v>0</v>
      </c>
      <c r="K345" s="269" t="s">
        <v>166</v>
      </c>
      <c r="L345" s="44"/>
      <c r="M345" s="274" t="s">
        <v>1</v>
      </c>
      <c r="N345" s="275" t="s">
        <v>43</v>
      </c>
      <c r="O345" s="94"/>
      <c r="P345" s="276">
        <f>O345*H345</f>
        <v>0</v>
      </c>
      <c r="Q345" s="276">
        <v>0.00048000000000000001</v>
      </c>
      <c r="R345" s="276">
        <f>Q345*H345</f>
        <v>0.061440000000000002</v>
      </c>
      <c r="S345" s="276">
        <v>0</v>
      </c>
      <c r="T345" s="277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78" t="s">
        <v>167</v>
      </c>
      <c r="AT345" s="278" t="s">
        <v>162</v>
      </c>
      <c r="AU345" s="278" t="s">
        <v>87</v>
      </c>
      <c r="AY345" s="18" t="s">
        <v>159</v>
      </c>
      <c r="BE345" s="154">
        <f>IF(N345="základní",J345,0)</f>
        <v>0</v>
      </c>
      <c r="BF345" s="154">
        <f>IF(N345="snížená",J345,0)</f>
        <v>0</v>
      </c>
      <c r="BG345" s="154">
        <f>IF(N345="zákl. přenesená",J345,0)</f>
        <v>0</v>
      </c>
      <c r="BH345" s="154">
        <f>IF(N345="sníž. přenesená",J345,0)</f>
        <v>0</v>
      </c>
      <c r="BI345" s="154">
        <f>IF(N345="nulová",J345,0)</f>
        <v>0</v>
      </c>
      <c r="BJ345" s="18" t="s">
        <v>85</v>
      </c>
      <c r="BK345" s="154">
        <f>ROUND(I345*H345,2)</f>
        <v>0</v>
      </c>
      <c r="BL345" s="18" t="s">
        <v>167</v>
      </c>
      <c r="BM345" s="278" t="s">
        <v>525</v>
      </c>
    </row>
    <row r="346" s="2" customFormat="1" ht="24" customHeight="1">
      <c r="A346" s="41"/>
      <c r="B346" s="42"/>
      <c r="C346" s="267" t="s">
        <v>526</v>
      </c>
      <c r="D346" s="267" t="s">
        <v>162</v>
      </c>
      <c r="E346" s="268" t="s">
        <v>527</v>
      </c>
      <c r="F346" s="269" t="s">
        <v>528</v>
      </c>
      <c r="G346" s="270" t="s">
        <v>335</v>
      </c>
      <c r="H346" s="271">
        <v>128</v>
      </c>
      <c r="I346" s="272"/>
      <c r="J346" s="273">
        <f>ROUND(I346*H346,2)</f>
        <v>0</v>
      </c>
      <c r="K346" s="269" t="s">
        <v>166</v>
      </c>
      <c r="L346" s="44"/>
      <c r="M346" s="274" t="s">
        <v>1</v>
      </c>
      <c r="N346" s="275" t="s">
        <v>43</v>
      </c>
      <c r="O346" s="94"/>
      <c r="P346" s="276">
        <f>O346*H346</f>
        <v>0</v>
      </c>
      <c r="Q346" s="276">
        <v>0.0015</v>
      </c>
      <c r="R346" s="276">
        <f>Q346*H346</f>
        <v>0.192</v>
      </c>
      <c r="S346" s="276">
        <v>0</v>
      </c>
      <c r="T346" s="277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78" t="s">
        <v>241</v>
      </c>
      <c r="AT346" s="278" t="s">
        <v>162</v>
      </c>
      <c r="AU346" s="278" t="s">
        <v>87</v>
      </c>
      <c r="AY346" s="18" t="s">
        <v>159</v>
      </c>
      <c r="BE346" s="154">
        <f>IF(N346="základní",J346,0)</f>
        <v>0</v>
      </c>
      <c r="BF346" s="154">
        <f>IF(N346="snížená",J346,0)</f>
        <v>0</v>
      </c>
      <c r="BG346" s="154">
        <f>IF(N346="zákl. přenesená",J346,0)</f>
        <v>0</v>
      </c>
      <c r="BH346" s="154">
        <f>IF(N346="sníž. přenesená",J346,0)</f>
        <v>0</v>
      </c>
      <c r="BI346" s="154">
        <f>IF(N346="nulová",J346,0)</f>
        <v>0</v>
      </c>
      <c r="BJ346" s="18" t="s">
        <v>85</v>
      </c>
      <c r="BK346" s="154">
        <f>ROUND(I346*H346,2)</f>
        <v>0</v>
      </c>
      <c r="BL346" s="18" t="s">
        <v>241</v>
      </c>
      <c r="BM346" s="278" t="s">
        <v>529</v>
      </c>
    </row>
    <row r="347" s="2" customFormat="1" ht="16.5" customHeight="1">
      <c r="A347" s="41"/>
      <c r="B347" s="42"/>
      <c r="C347" s="267" t="s">
        <v>530</v>
      </c>
      <c r="D347" s="267" t="s">
        <v>162</v>
      </c>
      <c r="E347" s="268" t="s">
        <v>531</v>
      </c>
      <c r="F347" s="269" t="s">
        <v>532</v>
      </c>
      <c r="G347" s="270" t="s">
        <v>335</v>
      </c>
      <c r="H347" s="271">
        <v>240</v>
      </c>
      <c r="I347" s="272"/>
      <c r="J347" s="273">
        <f>ROUND(I347*H347,2)</f>
        <v>0</v>
      </c>
      <c r="K347" s="269" t="s">
        <v>166</v>
      </c>
      <c r="L347" s="44"/>
      <c r="M347" s="274" t="s">
        <v>1</v>
      </c>
      <c r="N347" s="275" t="s">
        <v>43</v>
      </c>
      <c r="O347" s="94"/>
      <c r="P347" s="276">
        <f>O347*H347</f>
        <v>0</v>
      </c>
      <c r="Q347" s="276">
        <v>0.00060999999999999997</v>
      </c>
      <c r="R347" s="276">
        <f>Q347*H347</f>
        <v>0.1464</v>
      </c>
      <c r="S347" s="276">
        <v>0</v>
      </c>
      <c r="T347" s="277">
        <f>S347*H347</f>
        <v>0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78" t="s">
        <v>241</v>
      </c>
      <c r="AT347" s="278" t="s">
        <v>162</v>
      </c>
      <c r="AU347" s="278" t="s">
        <v>87</v>
      </c>
      <c r="AY347" s="18" t="s">
        <v>159</v>
      </c>
      <c r="BE347" s="154">
        <f>IF(N347="základní",J347,0)</f>
        <v>0</v>
      </c>
      <c r="BF347" s="154">
        <f>IF(N347="snížená",J347,0)</f>
        <v>0</v>
      </c>
      <c r="BG347" s="154">
        <f>IF(N347="zákl. přenesená",J347,0)</f>
        <v>0</v>
      </c>
      <c r="BH347" s="154">
        <f>IF(N347="sníž. přenesená",J347,0)</f>
        <v>0</v>
      </c>
      <c r="BI347" s="154">
        <f>IF(N347="nulová",J347,0)</f>
        <v>0</v>
      </c>
      <c r="BJ347" s="18" t="s">
        <v>85</v>
      </c>
      <c r="BK347" s="154">
        <f>ROUND(I347*H347,2)</f>
        <v>0</v>
      </c>
      <c r="BL347" s="18" t="s">
        <v>241</v>
      </c>
      <c r="BM347" s="278" t="s">
        <v>533</v>
      </c>
    </row>
    <row r="348" s="2" customFormat="1" ht="24" customHeight="1">
      <c r="A348" s="41"/>
      <c r="B348" s="42"/>
      <c r="C348" s="267" t="s">
        <v>534</v>
      </c>
      <c r="D348" s="267" t="s">
        <v>162</v>
      </c>
      <c r="E348" s="268" t="s">
        <v>535</v>
      </c>
      <c r="F348" s="269" t="s">
        <v>536</v>
      </c>
      <c r="G348" s="270" t="s">
        <v>205</v>
      </c>
      <c r="H348" s="271">
        <v>71</v>
      </c>
      <c r="I348" s="272"/>
      <c r="J348" s="273">
        <f>ROUND(I348*H348,2)</f>
        <v>0</v>
      </c>
      <c r="K348" s="269" t="s">
        <v>166</v>
      </c>
      <c r="L348" s="44"/>
      <c r="M348" s="274" t="s">
        <v>1</v>
      </c>
      <c r="N348" s="275" t="s">
        <v>43</v>
      </c>
      <c r="O348" s="94"/>
      <c r="P348" s="276">
        <f>O348*H348</f>
        <v>0</v>
      </c>
      <c r="Q348" s="276">
        <v>0.00063000000000000003</v>
      </c>
      <c r="R348" s="276">
        <f>Q348*H348</f>
        <v>0.044729999999999999</v>
      </c>
      <c r="S348" s="276">
        <v>0</v>
      </c>
      <c r="T348" s="277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78" t="s">
        <v>241</v>
      </c>
      <c r="AT348" s="278" t="s">
        <v>162</v>
      </c>
      <c r="AU348" s="278" t="s">
        <v>87</v>
      </c>
      <c r="AY348" s="18" t="s">
        <v>159</v>
      </c>
      <c r="BE348" s="154">
        <f>IF(N348="základní",J348,0)</f>
        <v>0</v>
      </c>
      <c r="BF348" s="154">
        <f>IF(N348="snížená",J348,0)</f>
        <v>0</v>
      </c>
      <c r="BG348" s="154">
        <f>IF(N348="zákl. přenesená",J348,0)</f>
        <v>0</v>
      </c>
      <c r="BH348" s="154">
        <f>IF(N348="sníž. přenesená",J348,0)</f>
        <v>0</v>
      </c>
      <c r="BI348" s="154">
        <f>IF(N348="nulová",J348,0)</f>
        <v>0</v>
      </c>
      <c r="BJ348" s="18" t="s">
        <v>85</v>
      </c>
      <c r="BK348" s="154">
        <f>ROUND(I348*H348,2)</f>
        <v>0</v>
      </c>
      <c r="BL348" s="18" t="s">
        <v>241</v>
      </c>
      <c r="BM348" s="278" t="s">
        <v>537</v>
      </c>
    </row>
    <row r="349" s="14" customFormat="1">
      <c r="A349" s="14"/>
      <c r="B349" s="290"/>
      <c r="C349" s="291"/>
      <c r="D349" s="281" t="s">
        <v>169</v>
      </c>
      <c r="E349" s="292" t="s">
        <v>1</v>
      </c>
      <c r="F349" s="293" t="s">
        <v>538</v>
      </c>
      <c r="G349" s="291"/>
      <c r="H349" s="294">
        <v>71</v>
      </c>
      <c r="I349" s="295"/>
      <c r="J349" s="291"/>
      <c r="K349" s="291"/>
      <c r="L349" s="296"/>
      <c r="M349" s="297"/>
      <c r="N349" s="298"/>
      <c r="O349" s="298"/>
      <c r="P349" s="298"/>
      <c r="Q349" s="298"/>
      <c r="R349" s="298"/>
      <c r="S349" s="298"/>
      <c r="T349" s="29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300" t="s">
        <v>169</v>
      </c>
      <c r="AU349" s="300" t="s">
        <v>87</v>
      </c>
      <c r="AV349" s="14" t="s">
        <v>87</v>
      </c>
      <c r="AW349" s="14" t="s">
        <v>32</v>
      </c>
      <c r="AX349" s="14" t="s">
        <v>85</v>
      </c>
      <c r="AY349" s="300" t="s">
        <v>159</v>
      </c>
    </row>
    <row r="350" s="2" customFormat="1" ht="24" customHeight="1">
      <c r="A350" s="41"/>
      <c r="B350" s="42"/>
      <c r="C350" s="267" t="s">
        <v>539</v>
      </c>
      <c r="D350" s="267" t="s">
        <v>162</v>
      </c>
      <c r="E350" s="268" t="s">
        <v>540</v>
      </c>
      <c r="F350" s="269" t="s">
        <v>541</v>
      </c>
      <c r="G350" s="270" t="s">
        <v>205</v>
      </c>
      <c r="H350" s="271">
        <v>18</v>
      </c>
      <c r="I350" s="272"/>
      <c r="J350" s="273">
        <f>ROUND(I350*H350,2)</f>
        <v>0</v>
      </c>
      <c r="K350" s="269" t="s">
        <v>1</v>
      </c>
      <c r="L350" s="44"/>
      <c r="M350" s="274" t="s">
        <v>1</v>
      </c>
      <c r="N350" s="275" t="s">
        <v>43</v>
      </c>
      <c r="O350" s="94"/>
      <c r="P350" s="276">
        <f>O350*H350</f>
        <v>0</v>
      </c>
      <c r="Q350" s="276">
        <v>0.0068399999999999997</v>
      </c>
      <c r="R350" s="276">
        <f>Q350*H350</f>
        <v>0.12311999999999999</v>
      </c>
      <c r="S350" s="276">
        <v>0</v>
      </c>
      <c r="T350" s="277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78" t="s">
        <v>241</v>
      </c>
      <c r="AT350" s="278" t="s">
        <v>162</v>
      </c>
      <c r="AU350" s="278" t="s">
        <v>87</v>
      </c>
      <c r="AY350" s="18" t="s">
        <v>159</v>
      </c>
      <c r="BE350" s="154">
        <f>IF(N350="základní",J350,0)</f>
        <v>0</v>
      </c>
      <c r="BF350" s="154">
        <f>IF(N350="snížená",J350,0)</f>
        <v>0</v>
      </c>
      <c r="BG350" s="154">
        <f>IF(N350="zákl. přenesená",J350,0)</f>
        <v>0</v>
      </c>
      <c r="BH350" s="154">
        <f>IF(N350="sníž. přenesená",J350,0)</f>
        <v>0</v>
      </c>
      <c r="BI350" s="154">
        <f>IF(N350="nulová",J350,0)</f>
        <v>0</v>
      </c>
      <c r="BJ350" s="18" t="s">
        <v>85</v>
      </c>
      <c r="BK350" s="154">
        <f>ROUND(I350*H350,2)</f>
        <v>0</v>
      </c>
      <c r="BL350" s="18" t="s">
        <v>241</v>
      </c>
      <c r="BM350" s="278" t="s">
        <v>542</v>
      </c>
    </row>
    <row r="351" s="2" customFormat="1" ht="16.5" customHeight="1">
      <c r="A351" s="41"/>
      <c r="B351" s="42"/>
      <c r="C351" s="267" t="s">
        <v>543</v>
      </c>
      <c r="D351" s="267" t="s">
        <v>162</v>
      </c>
      <c r="E351" s="268" t="s">
        <v>544</v>
      </c>
      <c r="F351" s="269" t="s">
        <v>545</v>
      </c>
      <c r="G351" s="270" t="s">
        <v>205</v>
      </c>
      <c r="H351" s="271">
        <v>8</v>
      </c>
      <c r="I351" s="272"/>
      <c r="J351" s="273">
        <f>ROUND(I351*H351,2)</f>
        <v>0</v>
      </c>
      <c r="K351" s="269" t="s">
        <v>1</v>
      </c>
      <c r="L351" s="44"/>
      <c r="M351" s="274" t="s">
        <v>1</v>
      </c>
      <c r="N351" s="275" t="s">
        <v>43</v>
      </c>
      <c r="O351" s="94"/>
      <c r="P351" s="276">
        <f>O351*H351</f>
        <v>0</v>
      </c>
      <c r="Q351" s="276">
        <v>0.0068399999999999997</v>
      </c>
      <c r="R351" s="276">
        <f>Q351*H351</f>
        <v>0.054719999999999998</v>
      </c>
      <c r="S351" s="276">
        <v>0</v>
      </c>
      <c r="T351" s="277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78" t="s">
        <v>241</v>
      </c>
      <c r="AT351" s="278" t="s">
        <v>162</v>
      </c>
      <c r="AU351" s="278" t="s">
        <v>87</v>
      </c>
      <c r="AY351" s="18" t="s">
        <v>159</v>
      </c>
      <c r="BE351" s="154">
        <f>IF(N351="základní",J351,0)</f>
        <v>0</v>
      </c>
      <c r="BF351" s="154">
        <f>IF(N351="snížená",J351,0)</f>
        <v>0</v>
      </c>
      <c r="BG351" s="154">
        <f>IF(N351="zákl. přenesená",J351,0)</f>
        <v>0</v>
      </c>
      <c r="BH351" s="154">
        <f>IF(N351="sníž. přenesená",J351,0)</f>
        <v>0</v>
      </c>
      <c r="BI351" s="154">
        <f>IF(N351="nulová",J351,0)</f>
        <v>0</v>
      </c>
      <c r="BJ351" s="18" t="s">
        <v>85</v>
      </c>
      <c r="BK351" s="154">
        <f>ROUND(I351*H351,2)</f>
        <v>0</v>
      </c>
      <c r="BL351" s="18" t="s">
        <v>241</v>
      </c>
      <c r="BM351" s="278" t="s">
        <v>546</v>
      </c>
    </row>
    <row r="352" s="2" customFormat="1" ht="24" customHeight="1">
      <c r="A352" s="41"/>
      <c r="B352" s="42"/>
      <c r="C352" s="267" t="s">
        <v>547</v>
      </c>
      <c r="D352" s="267" t="s">
        <v>162</v>
      </c>
      <c r="E352" s="268" t="s">
        <v>548</v>
      </c>
      <c r="F352" s="269" t="s">
        <v>549</v>
      </c>
      <c r="G352" s="270" t="s">
        <v>205</v>
      </c>
      <c r="H352" s="271">
        <v>12</v>
      </c>
      <c r="I352" s="272"/>
      <c r="J352" s="273">
        <f>ROUND(I352*H352,2)</f>
        <v>0</v>
      </c>
      <c r="K352" s="269" t="s">
        <v>1</v>
      </c>
      <c r="L352" s="44"/>
      <c r="M352" s="274" t="s">
        <v>1</v>
      </c>
      <c r="N352" s="275" t="s">
        <v>43</v>
      </c>
      <c r="O352" s="94"/>
      <c r="P352" s="276">
        <f>O352*H352</f>
        <v>0</v>
      </c>
      <c r="Q352" s="276">
        <v>0.0068300000000000001</v>
      </c>
      <c r="R352" s="276">
        <f>Q352*H352</f>
        <v>0.081960000000000005</v>
      </c>
      <c r="S352" s="276">
        <v>0</v>
      </c>
      <c r="T352" s="277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78" t="s">
        <v>241</v>
      </c>
      <c r="AT352" s="278" t="s">
        <v>162</v>
      </c>
      <c r="AU352" s="278" t="s">
        <v>87</v>
      </c>
      <c r="AY352" s="18" t="s">
        <v>159</v>
      </c>
      <c r="BE352" s="154">
        <f>IF(N352="základní",J352,0)</f>
        <v>0</v>
      </c>
      <c r="BF352" s="154">
        <f>IF(N352="snížená",J352,0)</f>
        <v>0</v>
      </c>
      <c r="BG352" s="154">
        <f>IF(N352="zákl. přenesená",J352,0)</f>
        <v>0</v>
      </c>
      <c r="BH352" s="154">
        <f>IF(N352="sníž. přenesená",J352,0)</f>
        <v>0</v>
      </c>
      <c r="BI352" s="154">
        <f>IF(N352="nulová",J352,0)</f>
        <v>0</v>
      </c>
      <c r="BJ352" s="18" t="s">
        <v>85</v>
      </c>
      <c r="BK352" s="154">
        <f>ROUND(I352*H352,2)</f>
        <v>0</v>
      </c>
      <c r="BL352" s="18" t="s">
        <v>241</v>
      </c>
      <c r="BM352" s="278" t="s">
        <v>550</v>
      </c>
    </row>
    <row r="353" s="2" customFormat="1" ht="24" customHeight="1">
      <c r="A353" s="41"/>
      <c r="B353" s="42"/>
      <c r="C353" s="267" t="s">
        <v>551</v>
      </c>
      <c r="D353" s="267" t="s">
        <v>162</v>
      </c>
      <c r="E353" s="268" t="s">
        <v>552</v>
      </c>
      <c r="F353" s="269" t="s">
        <v>553</v>
      </c>
      <c r="G353" s="270" t="s">
        <v>205</v>
      </c>
      <c r="H353" s="271">
        <v>15</v>
      </c>
      <c r="I353" s="272"/>
      <c r="J353" s="273">
        <f>ROUND(I353*H353,2)</f>
        <v>0</v>
      </c>
      <c r="K353" s="269" t="s">
        <v>1</v>
      </c>
      <c r="L353" s="44"/>
      <c r="M353" s="274" t="s">
        <v>1</v>
      </c>
      <c r="N353" s="275" t="s">
        <v>43</v>
      </c>
      <c r="O353" s="94"/>
      <c r="P353" s="276">
        <f>O353*H353</f>
        <v>0</v>
      </c>
      <c r="Q353" s="276">
        <v>0.0048500000000000001</v>
      </c>
      <c r="R353" s="276">
        <f>Q353*H353</f>
        <v>0.072750000000000009</v>
      </c>
      <c r="S353" s="276">
        <v>0</v>
      </c>
      <c r="T353" s="277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78" t="s">
        <v>241</v>
      </c>
      <c r="AT353" s="278" t="s">
        <v>162</v>
      </c>
      <c r="AU353" s="278" t="s">
        <v>87</v>
      </c>
      <c r="AY353" s="18" t="s">
        <v>159</v>
      </c>
      <c r="BE353" s="154">
        <f>IF(N353="základní",J353,0)</f>
        <v>0</v>
      </c>
      <c r="BF353" s="154">
        <f>IF(N353="snížená",J353,0)</f>
        <v>0</v>
      </c>
      <c r="BG353" s="154">
        <f>IF(N353="zákl. přenesená",J353,0)</f>
        <v>0</v>
      </c>
      <c r="BH353" s="154">
        <f>IF(N353="sníž. přenesená",J353,0)</f>
        <v>0</v>
      </c>
      <c r="BI353" s="154">
        <f>IF(N353="nulová",J353,0)</f>
        <v>0</v>
      </c>
      <c r="BJ353" s="18" t="s">
        <v>85</v>
      </c>
      <c r="BK353" s="154">
        <f>ROUND(I353*H353,2)</f>
        <v>0</v>
      </c>
      <c r="BL353" s="18" t="s">
        <v>241</v>
      </c>
      <c r="BM353" s="278" t="s">
        <v>554</v>
      </c>
    </row>
    <row r="354" s="2" customFormat="1" ht="36" customHeight="1">
      <c r="A354" s="41"/>
      <c r="B354" s="42"/>
      <c r="C354" s="267" t="s">
        <v>555</v>
      </c>
      <c r="D354" s="267" t="s">
        <v>162</v>
      </c>
      <c r="E354" s="268" t="s">
        <v>556</v>
      </c>
      <c r="F354" s="269" t="s">
        <v>557</v>
      </c>
      <c r="G354" s="270" t="s">
        <v>311</v>
      </c>
      <c r="H354" s="271">
        <v>2</v>
      </c>
      <c r="I354" s="272"/>
      <c r="J354" s="273">
        <f>ROUND(I354*H354,2)</f>
        <v>0</v>
      </c>
      <c r="K354" s="269" t="s">
        <v>1</v>
      </c>
      <c r="L354" s="44"/>
      <c r="M354" s="274" t="s">
        <v>1</v>
      </c>
      <c r="N354" s="275" t="s">
        <v>43</v>
      </c>
      <c r="O354" s="94"/>
      <c r="P354" s="276">
        <f>O354*H354</f>
        <v>0</v>
      </c>
      <c r="Q354" s="276">
        <v>0</v>
      </c>
      <c r="R354" s="276">
        <f>Q354*H354</f>
        <v>0</v>
      </c>
      <c r="S354" s="276">
        <v>0</v>
      </c>
      <c r="T354" s="277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78" t="s">
        <v>241</v>
      </c>
      <c r="AT354" s="278" t="s">
        <v>162</v>
      </c>
      <c r="AU354" s="278" t="s">
        <v>87</v>
      </c>
      <c r="AY354" s="18" t="s">
        <v>159</v>
      </c>
      <c r="BE354" s="154">
        <f>IF(N354="základní",J354,0)</f>
        <v>0</v>
      </c>
      <c r="BF354" s="154">
        <f>IF(N354="snížená",J354,0)</f>
        <v>0</v>
      </c>
      <c r="BG354" s="154">
        <f>IF(N354="zákl. přenesená",J354,0)</f>
        <v>0</v>
      </c>
      <c r="BH354" s="154">
        <f>IF(N354="sníž. přenesená",J354,0)</f>
        <v>0</v>
      </c>
      <c r="BI354" s="154">
        <f>IF(N354="nulová",J354,0)</f>
        <v>0</v>
      </c>
      <c r="BJ354" s="18" t="s">
        <v>85</v>
      </c>
      <c r="BK354" s="154">
        <f>ROUND(I354*H354,2)</f>
        <v>0</v>
      </c>
      <c r="BL354" s="18" t="s">
        <v>241</v>
      </c>
      <c r="BM354" s="278" t="s">
        <v>558</v>
      </c>
    </row>
    <row r="355" s="2" customFormat="1" ht="36" customHeight="1">
      <c r="A355" s="41"/>
      <c r="B355" s="42"/>
      <c r="C355" s="267" t="s">
        <v>559</v>
      </c>
      <c r="D355" s="267" t="s">
        <v>162</v>
      </c>
      <c r="E355" s="268" t="s">
        <v>560</v>
      </c>
      <c r="F355" s="269" t="s">
        <v>561</v>
      </c>
      <c r="G355" s="270" t="s">
        <v>311</v>
      </c>
      <c r="H355" s="271">
        <v>1</v>
      </c>
      <c r="I355" s="272"/>
      <c r="J355" s="273">
        <f>ROUND(I355*H355,2)</f>
        <v>0</v>
      </c>
      <c r="K355" s="269" t="s">
        <v>1</v>
      </c>
      <c r="L355" s="44"/>
      <c r="M355" s="274" t="s">
        <v>1</v>
      </c>
      <c r="N355" s="275" t="s">
        <v>43</v>
      </c>
      <c r="O355" s="94"/>
      <c r="P355" s="276">
        <f>O355*H355</f>
        <v>0</v>
      </c>
      <c r="Q355" s="276">
        <v>0</v>
      </c>
      <c r="R355" s="276">
        <f>Q355*H355</f>
        <v>0</v>
      </c>
      <c r="S355" s="276">
        <v>0</v>
      </c>
      <c r="T355" s="277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78" t="s">
        <v>241</v>
      </c>
      <c r="AT355" s="278" t="s">
        <v>162</v>
      </c>
      <c r="AU355" s="278" t="s">
        <v>87</v>
      </c>
      <c r="AY355" s="18" t="s">
        <v>159</v>
      </c>
      <c r="BE355" s="154">
        <f>IF(N355="základní",J355,0)</f>
        <v>0</v>
      </c>
      <c r="BF355" s="154">
        <f>IF(N355="snížená",J355,0)</f>
        <v>0</v>
      </c>
      <c r="BG355" s="154">
        <f>IF(N355="zákl. přenesená",J355,0)</f>
        <v>0</v>
      </c>
      <c r="BH355" s="154">
        <f>IF(N355="sníž. přenesená",J355,0)</f>
        <v>0</v>
      </c>
      <c r="BI355" s="154">
        <f>IF(N355="nulová",J355,0)</f>
        <v>0</v>
      </c>
      <c r="BJ355" s="18" t="s">
        <v>85</v>
      </c>
      <c r="BK355" s="154">
        <f>ROUND(I355*H355,2)</f>
        <v>0</v>
      </c>
      <c r="BL355" s="18" t="s">
        <v>241</v>
      </c>
      <c r="BM355" s="278" t="s">
        <v>562</v>
      </c>
    </row>
    <row r="356" s="2" customFormat="1" ht="24" customHeight="1">
      <c r="A356" s="41"/>
      <c r="B356" s="42"/>
      <c r="C356" s="267" t="s">
        <v>563</v>
      </c>
      <c r="D356" s="267" t="s">
        <v>162</v>
      </c>
      <c r="E356" s="268" t="s">
        <v>564</v>
      </c>
      <c r="F356" s="269" t="s">
        <v>565</v>
      </c>
      <c r="G356" s="270" t="s">
        <v>335</v>
      </c>
      <c r="H356" s="271">
        <v>15</v>
      </c>
      <c r="I356" s="272"/>
      <c r="J356" s="273">
        <f>ROUND(I356*H356,2)</f>
        <v>0</v>
      </c>
      <c r="K356" s="269" t="s">
        <v>166</v>
      </c>
      <c r="L356" s="44"/>
      <c r="M356" s="274" t="s">
        <v>1</v>
      </c>
      <c r="N356" s="275" t="s">
        <v>43</v>
      </c>
      <c r="O356" s="94"/>
      <c r="P356" s="276">
        <f>O356*H356</f>
        <v>0</v>
      </c>
      <c r="Q356" s="276">
        <v>0.00547</v>
      </c>
      <c r="R356" s="276">
        <f>Q356*H356</f>
        <v>0.082049999999999998</v>
      </c>
      <c r="S356" s="276">
        <v>0</v>
      </c>
      <c r="T356" s="277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78" t="s">
        <v>241</v>
      </c>
      <c r="AT356" s="278" t="s">
        <v>162</v>
      </c>
      <c r="AU356" s="278" t="s">
        <v>87</v>
      </c>
      <c r="AY356" s="18" t="s">
        <v>159</v>
      </c>
      <c r="BE356" s="154">
        <f>IF(N356="základní",J356,0)</f>
        <v>0</v>
      </c>
      <c r="BF356" s="154">
        <f>IF(N356="snížená",J356,0)</f>
        <v>0</v>
      </c>
      <c r="BG356" s="154">
        <f>IF(N356="zákl. přenesená",J356,0)</f>
        <v>0</v>
      </c>
      <c r="BH356" s="154">
        <f>IF(N356="sníž. přenesená",J356,0)</f>
        <v>0</v>
      </c>
      <c r="BI356" s="154">
        <f>IF(N356="nulová",J356,0)</f>
        <v>0</v>
      </c>
      <c r="BJ356" s="18" t="s">
        <v>85</v>
      </c>
      <c r="BK356" s="154">
        <f>ROUND(I356*H356,2)</f>
        <v>0</v>
      </c>
      <c r="BL356" s="18" t="s">
        <v>241</v>
      </c>
      <c r="BM356" s="278" t="s">
        <v>566</v>
      </c>
    </row>
    <row r="357" s="2" customFormat="1" ht="24" customHeight="1">
      <c r="A357" s="41"/>
      <c r="B357" s="42"/>
      <c r="C357" s="267" t="s">
        <v>567</v>
      </c>
      <c r="D357" s="267" t="s">
        <v>162</v>
      </c>
      <c r="E357" s="268" t="s">
        <v>568</v>
      </c>
      <c r="F357" s="269" t="s">
        <v>569</v>
      </c>
      <c r="G357" s="270" t="s">
        <v>516</v>
      </c>
      <c r="H357" s="271">
        <v>4</v>
      </c>
      <c r="I357" s="272"/>
      <c r="J357" s="273">
        <f>ROUND(I357*H357,2)</f>
        <v>0</v>
      </c>
      <c r="K357" s="269" t="s">
        <v>166</v>
      </c>
      <c r="L357" s="44"/>
      <c r="M357" s="274" t="s">
        <v>1</v>
      </c>
      <c r="N357" s="275" t="s">
        <v>43</v>
      </c>
      <c r="O357" s="94"/>
      <c r="P357" s="276">
        <f>O357*H357</f>
        <v>0</v>
      </c>
      <c r="Q357" s="276">
        <v>0.00010000000000000001</v>
      </c>
      <c r="R357" s="276">
        <f>Q357*H357</f>
        <v>0.00040000000000000002</v>
      </c>
      <c r="S357" s="276">
        <v>0</v>
      </c>
      <c r="T357" s="277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78" t="s">
        <v>241</v>
      </c>
      <c r="AT357" s="278" t="s">
        <v>162</v>
      </c>
      <c r="AU357" s="278" t="s">
        <v>87</v>
      </c>
      <c r="AY357" s="18" t="s">
        <v>159</v>
      </c>
      <c r="BE357" s="154">
        <f>IF(N357="základní",J357,0)</f>
        <v>0</v>
      </c>
      <c r="BF357" s="154">
        <f>IF(N357="snížená",J357,0)</f>
        <v>0</v>
      </c>
      <c r="BG357" s="154">
        <f>IF(N357="zákl. přenesená",J357,0)</f>
        <v>0</v>
      </c>
      <c r="BH357" s="154">
        <f>IF(N357="sníž. přenesená",J357,0)</f>
        <v>0</v>
      </c>
      <c r="BI357" s="154">
        <f>IF(N357="nulová",J357,0)</f>
        <v>0</v>
      </c>
      <c r="BJ357" s="18" t="s">
        <v>85</v>
      </c>
      <c r="BK357" s="154">
        <f>ROUND(I357*H357,2)</f>
        <v>0</v>
      </c>
      <c r="BL357" s="18" t="s">
        <v>241</v>
      </c>
      <c r="BM357" s="278" t="s">
        <v>570</v>
      </c>
    </row>
    <row r="358" s="2" customFormat="1" ht="24" customHeight="1">
      <c r="A358" s="41"/>
      <c r="B358" s="42"/>
      <c r="C358" s="267" t="s">
        <v>571</v>
      </c>
      <c r="D358" s="267" t="s">
        <v>162</v>
      </c>
      <c r="E358" s="268" t="s">
        <v>572</v>
      </c>
      <c r="F358" s="269" t="s">
        <v>573</v>
      </c>
      <c r="G358" s="270" t="s">
        <v>205</v>
      </c>
      <c r="H358" s="271">
        <v>26</v>
      </c>
      <c r="I358" s="272"/>
      <c r="J358" s="273">
        <f>ROUND(I358*H358,2)</f>
        <v>0</v>
      </c>
      <c r="K358" s="269" t="s">
        <v>1</v>
      </c>
      <c r="L358" s="44"/>
      <c r="M358" s="274" t="s">
        <v>1</v>
      </c>
      <c r="N358" s="275" t="s">
        <v>43</v>
      </c>
      <c r="O358" s="94"/>
      <c r="P358" s="276">
        <f>O358*H358</f>
        <v>0</v>
      </c>
      <c r="Q358" s="276">
        <v>0.00297</v>
      </c>
      <c r="R358" s="276">
        <f>Q358*H358</f>
        <v>0.077219999999999997</v>
      </c>
      <c r="S358" s="276">
        <v>0</v>
      </c>
      <c r="T358" s="277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78" t="s">
        <v>241</v>
      </c>
      <c r="AT358" s="278" t="s">
        <v>162</v>
      </c>
      <c r="AU358" s="278" t="s">
        <v>87</v>
      </c>
      <c r="AY358" s="18" t="s">
        <v>159</v>
      </c>
      <c r="BE358" s="154">
        <f>IF(N358="základní",J358,0)</f>
        <v>0</v>
      </c>
      <c r="BF358" s="154">
        <f>IF(N358="snížená",J358,0)</f>
        <v>0</v>
      </c>
      <c r="BG358" s="154">
        <f>IF(N358="zákl. přenesená",J358,0)</f>
        <v>0</v>
      </c>
      <c r="BH358" s="154">
        <f>IF(N358="sníž. přenesená",J358,0)</f>
        <v>0</v>
      </c>
      <c r="BI358" s="154">
        <f>IF(N358="nulová",J358,0)</f>
        <v>0</v>
      </c>
      <c r="BJ358" s="18" t="s">
        <v>85</v>
      </c>
      <c r="BK358" s="154">
        <f>ROUND(I358*H358,2)</f>
        <v>0</v>
      </c>
      <c r="BL358" s="18" t="s">
        <v>241</v>
      </c>
      <c r="BM358" s="278" t="s">
        <v>574</v>
      </c>
    </row>
    <row r="359" s="2" customFormat="1" ht="24" customHeight="1">
      <c r="A359" s="41"/>
      <c r="B359" s="42"/>
      <c r="C359" s="267" t="s">
        <v>575</v>
      </c>
      <c r="D359" s="267" t="s">
        <v>162</v>
      </c>
      <c r="E359" s="268" t="s">
        <v>576</v>
      </c>
      <c r="F359" s="269" t="s">
        <v>577</v>
      </c>
      <c r="G359" s="270" t="s">
        <v>217</v>
      </c>
      <c r="H359" s="271">
        <v>0.875</v>
      </c>
      <c r="I359" s="272"/>
      <c r="J359" s="273">
        <f>ROUND(I359*H359,2)</f>
        <v>0</v>
      </c>
      <c r="K359" s="269" t="s">
        <v>166</v>
      </c>
      <c r="L359" s="44"/>
      <c r="M359" s="274" t="s">
        <v>1</v>
      </c>
      <c r="N359" s="275" t="s">
        <v>43</v>
      </c>
      <c r="O359" s="94"/>
      <c r="P359" s="276">
        <f>O359*H359</f>
        <v>0</v>
      </c>
      <c r="Q359" s="276">
        <v>0</v>
      </c>
      <c r="R359" s="276">
        <f>Q359*H359</f>
        <v>0</v>
      </c>
      <c r="S359" s="276">
        <v>0</v>
      </c>
      <c r="T359" s="277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78" t="s">
        <v>241</v>
      </c>
      <c r="AT359" s="278" t="s">
        <v>162</v>
      </c>
      <c r="AU359" s="278" t="s">
        <v>87</v>
      </c>
      <c r="AY359" s="18" t="s">
        <v>159</v>
      </c>
      <c r="BE359" s="154">
        <f>IF(N359="základní",J359,0)</f>
        <v>0</v>
      </c>
      <c r="BF359" s="154">
        <f>IF(N359="snížená",J359,0)</f>
        <v>0</v>
      </c>
      <c r="BG359" s="154">
        <f>IF(N359="zákl. přenesená",J359,0)</f>
        <v>0</v>
      </c>
      <c r="BH359" s="154">
        <f>IF(N359="sníž. přenesená",J359,0)</f>
        <v>0</v>
      </c>
      <c r="BI359" s="154">
        <f>IF(N359="nulová",J359,0)</f>
        <v>0</v>
      </c>
      <c r="BJ359" s="18" t="s">
        <v>85</v>
      </c>
      <c r="BK359" s="154">
        <f>ROUND(I359*H359,2)</f>
        <v>0</v>
      </c>
      <c r="BL359" s="18" t="s">
        <v>241</v>
      </c>
      <c r="BM359" s="278" t="s">
        <v>578</v>
      </c>
    </row>
    <row r="360" s="2" customFormat="1" ht="24" customHeight="1">
      <c r="A360" s="41"/>
      <c r="B360" s="42"/>
      <c r="C360" s="267" t="s">
        <v>579</v>
      </c>
      <c r="D360" s="267" t="s">
        <v>162</v>
      </c>
      <c r="E360" s="268" t="s">
        <v>580</v>
      </c>
      <c r="F360" s="269" t="s">
        <v>581</v>
      </c>
      <c r="G360" s="270" t="s">
        <v>217</v>
      </c>
      <c r="H360" s="271">
        <v>0.875</v>
      </c>
      <c r="I360" s="272"/>
      <c r="J360" s="273">
        <f>ROUND(I360*H360,2)</f>
        <v>0</v>
      </c>
      <c r="K360" s="269" t="s">
        <v>166</v>
      </c>
      <c r="L360" s="44"/>
      <c r="M360" s="274" t="s">
        <v>1</v>
      </c>
      <c r="N360" s="275" t="s">
        <v>43</v>
      </c>
      <c r="O360" s="94"/>
      <c r="P360" s="276">
        <f>O360*H360</f>
        <v>0</v>
      </c>
      <c r="Q360" s="276">
        <v>0</v>
      </c>
      <c r="R360" s="276">
        <f>Q360*H360</f>
        <v>0</v>
      </c>
      <c r="S360" s="276">
        <v>0</v>
      </c>
      <c r="T360" s="277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78" t="s">
        <v>241</v>
      </c>
      <c r="AT360" s="278" t="s">
        <v>162</v>
      </c>
      <c r="AU360" s="278" t="s">
        <v>87</v>
      </c>
      <c r="AY360" s="18" t="s">
        <v>159</v>
      </c>
      <c r="BE360" s="154">
        <f>IF(N360="základní",J360,0)</f>
        <v>0</v>
      </c>
      <c r="BF360" s="154">
        <f>IF(N360="snížená",J360,0)</f>
        <v>0</v>
      </c>
      <c r="BG360" s="154">
        <f>IF(N360="zákl. přenesená",J360,0)</f>
        <v>0</v>
      </c>
      <c r="BH360" s="154">
        <f>IF(N360="sníž. přenesená",J360,0)</f>
        <v>0</v>
      </c>
      <c r="BI360" s="154">
        <f>IF(N360="nulová",J360,0)</f>
        <v>0</v>
      </c>
      <c r="BJ360" s="18" t="s">
        <v>85</v>
      </c>
      <c r="BK360" s="154">
        <f>ROUND(I360*H360,2)</f>
        <v>0</v>
      </c>
      <c r="BL360" s="18" t="s">
        <v>241</v>
      </c>
      <c r="BM360" s="278" t="s">
        <v>582</v>
      </c>
    </row>
    <row r="361" s="12" customFormat="1" ht="22.8" customHeight="1">
      <c r="A361" s="12"/>
      <c r="B361" s="251"/>
      <c r="C361" s="252"/>
      <c r="D361" s="253" t="s">
        <v>77</v>
      </c>
      <c r="E361" s="265" t="s">
        <v>583</v>
      </c>
      <c r="F361" s="265" t="s">
        <v>584</v>
      </c>
      <c r="G361" s="252"/>
      <c r="H361" s="252"/>
      <c r="I361" s="255"/>
      <c r="J361" s="266">
        <f>BK361</f>
        <v>0</v>
      </c>
      <c r="K361" s="252"/>
      <c r="L361" s="257"/>
      <c r="M361" s="258"/>
      <c r="N361" s="259"/>
      <c r="O361" s="259"/>
      <c r="P361" s="260">
        <f>SUM(P362:P381)</f>
        <v>0</v>
      </c>
      <c r="Q361" s="259"/>
      <c r="R361" s="260">
        <f>SUM(R362:R381)</f>
        <v>4.4904000000000002</v>
      </c>
      <c r="S361" s="259"/>
      <c r="T361" s="261">
        <f>SUM(T362:T381)</f>
        <v>5.0579999999999998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62" t="s">
        <v>87</v>
      </c>
      <c r="AT361" s="263" t="s">
        <v>77</v>
      </c>
      <c r="AU361" s="263" t="s">
        <v>85</v>
      </c>
      <c r="AY361" s="262" t="s">
        <v>159</v>
      </c>
      <c r="BK361" s="264">
        <f>SUM(BK362:BK381)</f>
        <v>0</v>
      </c>
    </row>
    <row r="362" s="2" customFormat="1" ht="16.5" customHeight="1">
      <c r="A362" s="41"/>
      <c r="B362" s="42"/>
      <c r="C362" s="267" t="s">
        <v>585</v>
      </c>
      <c r="D362" s="267" t="s">
        <v>162</v>
      </c>
      <c r="E362" s="268" t="s">
        <v>586</v>
      </c>
      <c r="F362" s="269" t="s">
        <v>587</v>
      </c>
      <c r="G362" s="270" t="s">
        <v>205</v>
      </c>
      <c r="H362" s="271">
        <v>773</v>
      </c>
      <c r="I362" s="272"/>
      <c r="J362" s="273">
        <f>ROUND(I362*H362,2)</f>
        <v>0</v>
      </c>
      <c r="K362" s="269" t="s">
        <v>166</v>
      </c>
      <c r="L362" s="44"/>
      <c r="M362" s="274" t="s">
        <v>1</v>
      </c>
      <c r="N362" s="275" t="s">
        <v>43</v>
      </c>
      <c r="O362" s="94"/>
      <c r="P362" s="276">
        <f>O362*H362</f>
        <v>0</v>
      </c>
      <c r="Q362" s="276">
        <v>0</v>
      </c>
      <c r="R362" s="276">
        <f>Q362*H362</f>
        <v>0</v>
      </c>
      <c r="S362" s="276">
        <v>0.00594</v>
      </c>
      <c r="T362" s="277">
        <f>S362*H362</f>
        <v>4.5916199999999998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78" t="s">
        <v>241</v>
      </c>
      <c r="AT362" s="278" t="s">
        <v>162</v>
      </c>
      <c r="AU362" s="278" t="s">
        <v>87</v>
      </c>
      <c r="AY362" s="18" t="s">
        <v>159</v>
      </c>
      <c r="BE362" s="154">
        <f>IF(N362="základní",J362,0)</f>
        <v>0</v>
      </c>
      <c r="BF362" s="154">
        <f>IF(N362="snížená",J362,0)</f>
        <v>0</v>
      </c>
      <c r="BG362" s="154">
        <f>IF(N362="zákl. přenesená",J362,0)</f>
        <v>0</v>
      </c>
      <c r="BH362" s="154">
        <f>IF(N362="sníž. přenesená",J362,0)</f>
        <v>0</v>
      </c>
      <c r="BI362" s="154">
        <f>IF(N362="nulová",J362,0)</f>
        <v>0</v>
      </c>
      <c r="BJ362" s="18" t="s">
        <v>85</v>
      </c>
      <c r="BK362" s="154">
        <f>ROUND(I362*H362,2)</f>
        <v>0</v>
      </c>
      <c r="BL362" s="18" t="s">
        <v>241</v>
      </c>
      <c r="BM362" s="278" t="s">
        <v>588</v>
      </c>
    </row>
    <row r="363" s="2" customFormat="1" ht="24" customHeight="1">
      <c r="A363" s="41"/>
      <c r="B363" s="42"/>
      <c r="C363" s="267" t="s">
        <v>589</v>
      </c>
      <c r="D363" s="267" t="s">
        <v>162</v>
      </c>
      <c r="E363" s="268" t="s">
        <v>590</v>
      </c>
      <c r="F363" s="269" t="s">
        <v>591</v>
      </c>
      <c r="G363" s="270" t="s">
        <v>335</v>
      </c>
      <c r="H363" s="271">
        <v>72</v>
      </c>
      <c r="I363" s="272"/>
      <c r="J363" s="273">
        <f>ROUND(I363*H363,2)</f>
        <v>0</v>
      </c>
      <c r="K363" s="269" t="s">
        <v>166</v>
      </c>
      <c r="L363" s="44"/>
      <c r="M363" s="274" t="s">
        <v>1</v>
      </c>
      <c r="N363" s="275" t="s">
        <v>43</v>
      </c>
      <c r="O363" s="94"/>
      <c r="P363" s="276">
        <f>O363*H363</f>
        <v>0</v>
      </c>
      <c r="Q363" s="276">
        <v>0</v>
      </c>
      <c r="R363" s="276">
        <f>Q363*H363</f>
        <v>0</v>
      </c>
      <c r="S363" s="276">
        <v>0.0033800000000000002</v>
      </c>
      <c r="T363" s="277">
        <f>S363*H363</f>
        <v>0.24336000000000002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78" t="s">
        <v>241</v>
      </c>
      <c r="AT363" s="278" t="s">
        <v>162</v>
      </c>
      <c r="AU363" s="278" t="s">
        <v>87</v>
      </c>
      <c r="AY363" s="18" t="s">
        <v>159</v>
      </c>
      <c r="BE363" s="154">
        <f>IF(N363="základní",J363,0)</f>
        <v>0</v>
      </c>
      <c r="BF363" s="154">
        <f>IF(N363="snížená",J363,0)</f>
        <v>0</v>
      </c>
      <c r="BG363" s="154">
        <f>IF(N363="zákl. přenesená",J363,0)</f>
        <v>0</v>
      </c>
      <c r="BH363" s="154">
        <f>IF(N363="sníž. přenesená",J363,0)</f>
        <v>0</v>
      </c>
      <c r="BI363" s="154">
        <f>IF(N363="nulová",J363,0)</f>
        <v>0</v>
      </c>
      <c r="BJ363" s="18" t="s">
        <v>85</v>
      </c>
      <c r="BK363" s="154">
        <f>ROUND(I363*H363,2)</f>
        <v>0</v>
      </c>
      <c r="BL363" s="18" t="s">
        <v>241</v>
      </c>
      <c r="BM363" s="278" t="s">
        <v>592</v>
      </c>
    </row>
    <row r="364" s="2" customFormat="1" ht="16.5" customHeight="1">
      <c r="A364" s="41"/>
      <c r="B364" s="42"/>
      <c r="C364" s="267" t="s">
        <v>593</v>
      </c>
      <c r="D364" s="267" t="s">
        <v>162</v>
      </c>
      <c r="E364" s="268" t="s">
        <v>594</v>
      </c>
      <c r="F364" s="269" t="s">
        <v>595</v>
      </c>
      <c r="G364" s="270" t="s">
        <v>335</v>
      </c>
      <c r="H364" s="271">
        <v>126</v>
      </c>
      <c r="I364" s="272"/>
      <c r="J364" s="273">
        <f>ROUND(I364*H364,2)</f>
        <v>0</v>
      </c>
      <c r="K364" s="269" t="s">
        <v>166</v>
      </c>
      <c r="L364" s="44"/>
      <c r="M364" s="274" t="s">
        <v>1</v>
      </c>
      <c r="N364" s="275" t="s">
        <v>43</v>
      </c>
      <c r="O364" s="94"/>
      <c r="P364" s="276">
        <f>O364*H364</f>
        <v>0</v>
      </c>
      <c r="Q364" s="276">
        <v>0</v>
      </c>
      <c r="R364" s="276">
        <f>Q364*H364</f>
        <v>0</v>
      </c>
      <c r="S364" s="276">
        <v>0.0017700000000000001</v>
      </c>
      <c r="T364" s="277">
        <f>S364*H364</f>
        <v>0.22302000000000002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78" t="s">
        <v>241</v>
      </c>
      <c r="AT364" s="278" t="s">
        <v>162</v>
      </c>
      <c r="AU364" s="278" t="s">
        <v>87</v>
      </c>
      <c r="AY364" s="18" t="s">
        <v>159</v>
      </c>
      <c r="BE364" s="154">
        <f>IF(N364="základní",J364,0)</f>
        <v>0</v>
      </c>
      <c r="BF364" s="154">
        <f>IF(N364="snížená",J364,0)</f>
        <v>0</v>
      </c>
      <c r="BG364" s="154">
        <f>IF(N364="zákl. přenesená",J364,0)</f>
        <v>0</v>
      </c>
      <c r="BH364" s="154">
        <f>IF(N364="sníž. přenesená",J364,0)</f>
        <v>0</v>
      </c>
      <c r="BI364" s="154">
        <f>IF(N364="nulová",J364,0)</f>
        <v>0</v>
      </c>
      <c r="BJ364" s="18" t="s">
        <v>85</v>
      </c>
      <c r="BK364" s="154">
        <f>ROUND(I364*H364,2)</f>
        <v>0</v>
      </c>
      <c r="BL364" s="18" t="s">
        <v>241</v>
      </c>
      <c r="BM364" s="278" t="s">
        <v>596</v>
      </c>
    </row>
    <row r="365" s="2" customFormat="1" ht="24" customHeight="1">
      <c r="A365" s="41"/>
      <c r="B365" s="42"/>
      <c r="C365" s="267" t="s">
        <v>597</v>
      </c>
      <c r="D365" s="267" t="s">
        <v>162</v>
      </c>
      <c r="E365" s="268" t="s">
        <v>598</v>
      </c>
      <c r="F365" s="269" t="s">
        <v>599</v>
      </c>
      <c r="G365" s="270" t="s">
        <v>335</v>
      </c>
      <c r="H365" s="271">
        <v>126</v>
      </c>
      <c r="I365" s="272"/>
      <c r="J365" s="273">
        <f>ROUND(I365*H365,2)</f>
        <v>0</v>
      </c>
      <c r="K365" s="269" t="s">
        <v>1</v>
      </c>
      <c r="L365" s="44"/>
      <c r="M365" s="274" t="s">
        <v>1</v>
      </c>
      <c r="N365" s="275" t="s">
        <v>43</v>
      </c>
      <c r="O365" s="94"/>
      <c r="P365" s="276">
        <f>O365*H365</f>
        <v>0</v>
      </c>
      <c r="Q365" s="276">
        <v>0.00063000000000000003</v>
      </c>
      <c r="R365" s="276">
        <f>Q365*H365</f>
        <v>0.079380000000000006</v>
      </c>
      <c r="S365" s="276">
        <v>0</v>
      </c>
      <c r="T365" s="277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78" t="s">
        <v>241</v>
      </c>
      <c r="AT365" s="278" t="s">
        <v>162</v>
      </c>
      <c r="AU365" s="278" t="s">
        <v>87</v>
      </c>
      <c r="AY365" s="18" t="s">
        <v>159</v>
      </c>
      <c r="BE365" s="154">
        <f>IF(N365="základní",J365,0)</f>
        <v>0</v>
      </c>
      <c r="BF365" s="154">
        <f>IF(N365="snížená",J365,0)</f>
        <v>0</v>
      </c>
      <c r="BG365" s="154">
        <f>IF(N365="zákl. přenesená",J365,0)</f>
        <v>0</v>
      </c>
      <c r="BH365" s="154">
        <f>IF(N365="sníž. přenesená",J365,0)</f>
        <v>0</v>
      </c>
      <c r="BI365" s="154">
        <f>IF(N365="nulová",J365,0)</f>
        <v>0</v>
      </c>
      <c r="BJ365" s="18" t="s">
        <v>85</v>
      </c>
      <c r="BK365" s="154">
        <f>ROUND(I365*H365,2)</f>
        <v>0</v>
      </c>
      <c r="BL365" s="18" t="s">
        <v>241</v>
      </c>
      <c r="BM365" s="278" t="s">
        <v>600</v>
      </c>
    </row>
    <row r="366" s="2" customFormat="1" ht="24" customHeight="1">
      <c r="A366" s="41"/>
      <c r="B366" s="42"/>
      <c r="C366" s="267" t="s">
        <v>601</v>
      </c>
      <c r="D366" s="267" t="s">
        <v>162</v>
      </c>
      <c r="E366" s="268" t="s">
        <v>602</v>
      </c>
      <c r="F366" s="269" t="s">
        <v>603</v>
      </c>
      <c r="G366" s="270" t="s">
        <v>205</v>
      </c>
      <c r="H366" s="271">
        <v>738</v>
      </c>
      <c r="I366" s="272"/>
      <c r="J366" s="273">
        <f>ROUND(I366*H366,2)</f>
        <v>0</v>
      </c>
      <c r="K366" s="269" t="s">
        <v>166</v>
      </c>
      <c r="L366" s="44"/>
      <c r="M366" s="274" t="s">
        <v>1</v>
      </c>
      <c r="N366" s="275" t="s">
        <v>43</v>
      </c>
      <c r="O366" s="94"/>
      <c r="P366" s="276">
        <f>O366*H366</f>
        <v>0</v>
      </c>
      <c r="Q366" s="276">
        <v>0.00299</v>
      </c>
      <c r="R366" s="276">
        <f>Q366*H366</f>
        <v>2.20662</v>
      </c>
      <c r="S366" s="276">
        <v>0</v>
      </c>
      <c r="T366" s="277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78" t="s">
        <v>241</v>
      </c>
      <c r="AT366" s="278" t="s">
        <v>162</v>
      </c>
      <c r="AU366" s="278" t="s">
        <v>87</v>
      </c>
      <c r="AY366" s="18" t="s">
        <v>159</v>
      </c>
      <c r="BE366" s="154">
        <f>IF(N366="základní",J366,0)</f>
        <v>0</v>
      </c>
      <c r="BF366" s="154">
        <f>IF(N366="snížená",J366,0)</f>
        <v>0</v>
      </c>
      <c r="BG366" s="154">
        <f>IF(N366="zákl. přenesená",J366,0)</f>
        <v>0</v>
      </c>
      <c r="BH366" s="154">
        <f>IF(N366="sníž. přenesená",J366,0)</f>
        <v>0</v>
      </c>
      <c r="BI366" s="154">
        <f>IF(N366="nulová",J366,0)</f>
        <v>0</v>
      </c>
      <c r="BJ366" s="18" t="s">
        <v>85</v>
      </c>
      <c r="BK366" s="154">
        <f>ROUND(I366*H366,2)</f>
        <v>0</v>
      </c>
      <c r="BL366" s="18" t="s">
        <v>241</v>
      </c>
      <c r="BM366" s="278" t="s">
        <v>604</v>
      </c>
    </row>
    <row r="367" s="2" customFormat="1" ht="24" customHeight="1">
      <c r="A367" s="41"/>
      <c r="B367" s="42"/>
      <c r="C367" s="267" t="s">
        <v>605</v>
      </c>
      <c r="D367" s="267" t="s">
        <v>162</v>
      </c>
      <c r="E367" s="268" t="s">
        <v>606</v>
      </c>
      <c r="F367" s="269" t="s">
        <v>607</v>
      </c>
      <c r="G367" s="270" t="s">
        <v>205</v>
      </c>
      <c r="H367" s="271">
        <v>386</v>
      </c>
      <c r="I367" s="272"/>
      <c r="J367" s="273">
        <f>ROUND(I367*H367,2)</f>
        <v>0</v>
      </c>
      <c r="K367" s="269" t="s">
        <v>166</v>
      </c>
      <c r="L367" s="44"/>
      <c r="M367" s="274" t="s">
        <v>1</v>
      </c>
      <c r="N367" s="275" t="s">
        <v>43</v>
      </c>
      <c r="O367" s="94"/>
      <c r="P367" s="276">
        <f>O367*H367</f>
        <v>0</v>
      </c>
      <c r="Q367" s="276">
        <v>0.0026800000000000001</v>
      </c>
      <c r="R367" s="276">
        <f>Q367*H367</f>
        <v>1.0344800000000001</v>
      </c>
      <c r="S367" s="276">
        <v>0</v>
      </c>
      <c r="T367" s="277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78" t="s">
        <v>241</v>
      </c>
      <c r="AT367" s="278" t="s">
        <v>162</v>
      </c>
      <c r="AU367" s="278" t="s">
        <v>87</v>
      </c>
      <c r="AY367" s="18" t="s">
        <v>159</v>
      </c>
      <c r="BE367" s="154">
        <f>IF(N367="základní",J367,0)</f>
        <v>0</v>
      </c>
      <c r="BF367" s="154">
        <f>IF(N367="snížená",J367,0)</f>
        <v>0</v>
      </c>
      <c r="BG367" s="154">
        <f>IF(N367="zákl. přenesená",J367,0)</f>
        <v>0</v>
      </c>
      <c r="BH367" s="154">
        <f>IF(N367="sníž. přenesená",J367,0)</f>
        <v>0</v>
      </c>
      <c r="BI367" s="154">
        <f>IF(N367="nulová",J367,0)</f>
        <v>0</v>
      </c>
      <c r="BJ367" s="18" t="s">
        <v>85</v>
      </c>
      <c r="BK367" s="154">
        <f>ROUND(I367*H367,2)</f>
        <v>0</v>
      </c>
      <c r="BL367" s="18" t="s">
        <v>241</v>
      </c>
      <c r="BM367" s="278" t="s">
        <v>608</v>
      </c>
    </row>
    <row r="368" s="14" customFormat="1">
      <c r="A368" s="14"/>
      <c r="B368" s="290"/>
      <c r="C368" s="291"/>
      <c r="D368" s="281" t="s">
        <v>169</v>
      </c>
      <c r="E368" s="292" t="s">
        <v>1</v>
      </c>
      <c r="F368" s="293" t="s">
        <v>609</v>
      </c>
      <c r="G368" s="291"/>
      <c r="H368" s="294">
        <v>386</v>
      </c>
      <c r="I368" s="295"/>
      <c r="J368" s="291"/>
      <c r="K368" s="291"/>
      <c r="L368" s="296"/>
      <c r="M368" s="297"/>
      <c r="N368" s="298"/>
      <c r="O368" s="298"/>
      <c r="P368" s="298"/>
      <c r="Q368" s="298"/>
      <c r="R368" s="298"/>
      <c r="S368" s="298"/>
      <c r="T368" s="299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300" t="s">
        <v>169</v>
      </c>
      <c r="AU368" s="300" t="s">
        <v>87</v>
      </c>
      <c r="AV368" s="14" t="s">
        <v>87</v>
      </c>
      <c r="AW368" s="14" t="s">
        <v>32</v>
      </c>
      <c r="AX368" s="14" t="s">
        <v>85</v>
      </c>
      <c r="AY368" s="300" t="s">
        <v>159</v>
      </c>
    </row>
    <row r="369" s="2" customFormat="1" ht="24" customHeight="1">
      <c r="A369" s="41"/>
      <c r="B369" s="42"/>
      <c r="C369" s="267" t="s">
        <v>610</v>
      </c>
      <c r="D369" s="267" t="s">
        <v>162</v>
      </c>
      <c r="E369" s="268" t="s">
        <v>611</v>
      </c>
      <c r="F369" s="269" t="s">
        <v>612</v>
      </c>
      <c r="G369" s="270" t="s">
        <v>205</v>
      </c>
      <c r="H369" s="271">
        <v>126</v>
      </c>
      <c r="I369" s="272"/>
      <c r="J369" s="273">
        <f>ROUND(I369*H369,2)</f>
        <v>0</v>
      </c>
      <c r="K369" s="269" t="s">
        <v>166</v>
      </c>
      <c r="L369" s="44"/>
      <c r="M369" s="274" t="s">
        <v>1</v>
      </c>
      <c r="N369" s="275" t="s">
        <v>43</v>
      </c>
      <c r="O369" s="94"/>
      <c r="P369" s="276">
        <f>O369*H369</f>
        <v>0</v>
      </c>
      <c r="Q369" s="276">
        <v>0.00034000000000000002</v>
      </c>
      <c r="R369" s="276">
        <f>Q369*H369</f>
        <v>0.042840000000000003</v>
      </c>
      <c r="S369" s="276">
        <v>0</v>
      </c>
      <c r="T369" s="277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78" t="s">
        <v>241</v>
      </c>
      <c r="AT369" s="278" t="s">
        <v>162</v>
      </c>
      <c r="AU369" s="278" t="s">
        <v>87</v>
      </c>
      <c r="AY369" s="18" t="s">
        <v>159</v>
      </c>
      <c r="BE369" s="154">
        <f>IF(N369="základní",J369,0)</f>
        <v>0</v>
      </c>
      <c r="BF369" s="154">
        <f>IF(N369="snížená",J369,0)</f>
        <v>0</v>
      </c>
      <c r="BG369" s="154">
        <f>IF(N369="zákl. přenesená",J369,0)</f>
        <v>0</v>
      </c>
      <c r="BH369" s="154">
        <f>IF(N369="sníž. přenesená",J369,0)</f>
        <v>0</v>
      </c>
      <c r="BI369" s="154">
        <f>IF(N369="nulová",J369,0)</f>
        <v>0</v>
      </c>
      <c r="BJ369" s="18" t="s">
        <v>85</v>
      </c>
      <c r="BK369" s="154">
        <f>ROUND(I369*H369,2)</f>
        <v>0</v>
      </c>
      <c r="BL369" s="18" t="s">
        <v>241</v>
      </c>
      <c r="BM369" s="278" t="s">
        <v>613</v>
      </c>
    </row>
    <row r="370" s="2" customFormat="1" ht="24" customHeight="1">
      <c r="A370" s="41"/>
      <c r="B370" s="42"/>
      <c r="C370" s="267" t="s">
        <v>614</v>
      </c>
      <c r="D370" s="267" t="s">
        <v>162</v>
      </c>
      <c r="E370" s="268" t="s">
        <v>615</v>
      </c>
      <c r="F370" s="269" t="s">
        <v>616</v>
      </c>
      <c r="G370" s="270" t="s">
        <v>335</v>
      </c>
      <c r="H370" s="271">
        <v>72</v>
      </c>
      <c r="I370" s="272"/>
      <c r="J370" s="273">
        <f>ROUND(I370*H370,2)</f>
        <v>0</v>
      </c>
      <c r="K370" s="269" t="s">
        <v>166</v>
      </c>
      <c r="L370" s="44"/>
      <c r="M370" s="274" t="s">
        <v>1</v>
      </c>
      <c r="N370" s="275" t="s">
        <v>43</v>
      </c>
      <c r="O370" s="94"/>
      <c r="P370" s="276">
        <f>O370*H370</f>
        <v>0</v>
      </c>
      <c r="Q370" s="276">
        <v>0.0018699999999999999</v>
      </c>
      <c r="R370" s="276">
        <f>Q370*H370</f>
        <v>0.13463999999999998</v>
      </c>
      <c r="S370" s="276">
        <v>0</v>
      </c>
      <c r="T370" s="277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78" t="s">
        <v>241</v>
      </c>
      <c r="AT370" s="278" t="s">
        <v>162</v>
      </c>
      <c r="AU370" s="278" t="s">
        <v>87</v>
      </c>
      <c r="AY370" s="18" t="s">
        <v>159</v>
      </c>
      <c r="BE370" s="154">
        <f>IF(N370="základní",J370,0)</f>
        <v>0</v>
      </c>
      <c r="BF370" s="154">
        <f>IF(N370="snížená",J370,0)</f>
        <v>0</v>
      </c>
      <c r="BG370" s="154">
        <f>IF(N370="zákl. přenesená",J370,0)</f>
        <v>0</v>
      </c>
      <c r="BH370" s="154">
        <f>IF(N370="sníž. přenesená",J370,0)</f>
        <v>0</v>
      </c>
      <c r="BI370" s="154">
        <f>IF(N370="nulová",J370,0)</f>
        <v>0</v>
      </c>
      <c r="BJ370" s="18" t="s">
        <v>85</v>
      </c>
      <c r="BK370" s="154">
        <f>ROUND(I370*H370,2)</f>
        <v>0</v>
      </c>
      <c r="BL370" s="18" t="s">
        <v>241</v>
      </c>
      <c r="BM370" s="278" t="s">
        <v>617</v>
      </c>
    </row>
    <row r="371" s="2" customFormat="1" ht="16.5" customHeight="1">
      <c r="A371" s="41"/>
      <c r="B371" s="42"/>
      <c r="C371" s="267" t="s">
        <v>618</v>
      </c>
      <c r="D371" s="267" t="s">
        <v>162</v>
      </c>
      <c r="E371" s="268" t="s">
        <v>619</v>
      </c>
      <c r="F371" s="269" t="s">
        <v>620</v>
      </c>
      <c r="G371" s="270" t="s">
        <v>335</v>
      </c>
      <c r="H371" s="271">
        <v>24</v>
      </c>
      <c r="I371" s="272"/>
      <c r="J371" s="273">
        <f>ROUND(I371*H371,2)</f>
        <v>0</v>
      </c>
      <c r="K371" s="269" t="s">
        <v>166</v>
      </c>
      <c r="L371" s="44"/>
      <c r="M371" s="274" t="s">
        <v>1</v>
      </c>
      <c r="N371" s="275" t="s">
        <v>43</v>
      </c>
      <c r="O371" s="94"/>
      <c r="P371" s="276">
        <f>O371*H371</f>
        <v>0</v>
      </c>
      <c r="Q371" s="276">
        <v>0.0015399999999999999</v>
      </c>
      <c r="R371" s="276">
        <f>Q371*H371</f>
        <v>0.03696</v>
      </c>
      <c r="S371" s="276">
        <v>0</v>
      </c>
      <c r="T371" s="277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78" t="s">
        <v>241</v>
      </c>
      <c r="AT371" s="278" t="s">
        <v>162</v>
      </c>
      <c r="AU371" s="278" t="s">
        <v>87</v>
      </c>
      <c r="AY371" s="18" t="s">
        <v>159</v>
      </c>
      <c r="BE371" s="154">
        <f>IF(N371="základní",J371,0)</f>
        <v>0</v>
      </c>
      <c r="BF371" s="154">
        <f>IF(N371="snížená",J371,0)</f>
        <v>0</v>
      </c>
      <c r="BG371" s="154">
        <f>IF(N371="zákl. přenesená",J371,0)</f>
        <v>0</v>
      </c>
      <c r="BH371" s="154">
        <f>IF(N371="sníž. přenesená",J371,0)</f>
        <v>0</v>
      </c>
      <c r="BI371" s="154">
        <f>IF(N371="nulová",J371,0)</f>
        <v>0</v>
      </c>
      <c r="BJ371" s="18" t="s">
        <v>85</v>
      </c>
      <c r="BK371" s="154">
        <f>ROUND(I371*H371,2)</f>
        <v>0</v>
      </c>
      <c r="BL371" s="18" t="s">
        <v>241</v>
      </c>
      <c r="BM371" s="278" t="s">
        <v>621</v>
      </c>
    </row>
    <row r="372" s="2" customFormat="1" ht="24" customHeight="1">
      <c r="A372" s="41"/>
      <c r="B372" s="42"/>
      <c r="C372" s="267" t="s">
        <v>622</v>
      </c>
      <c r="D372" s="267" t="s">
        <v>162</v>
      </c>
      <c r="E372" s="268" t="s">
        <v>623</v>
      </c>
      <c r="F372" s="269" t="s">
        <v>624</v>
      </c>
      <c r="G372" s="270" t="s">
        <v>335</v>
      </c>
      <c r="H372" s="271">
        <v>24</v>
      </c>
      <c r="I372" s="272"/>
      <c r="J372" s="273">
        <f>ROUND(I372*H372,2)</f>
        <v>0</v>
      </c>
      <c r="K372" s="269" t="s">
        <v>166</v>
      </c>
      <c r="L372" s="44"/>
      <c r="M372" s="274" t="s">
        <v>1</v>
      </c>
      <c r="N372" s="275" t="s">
        <v>43</v>
      </c>
      <c r="O372" s="94"/>
      <c r="P372" s="276">
        <f>O372*H372</f>
        <v>0</v>
      </c>
      <c r="Q372" s="276">
        <v>0.00022000000000000001</v>
      </c>
      <c r="R372" s="276">
        <f>Q372*H372</f>
        <v>0.00528</v>
      </c>
      <c r="S372" s="276">
        <v>0</v>
      </c>
      <c r="T372" s="277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78" t="s">
        <v>241</v>
      </c>
      <c r="AT372" s="278" t="s">
        <v>162</v>
      </c>
      <c r="AU372" s="278" t="s">
        <v>87</v>
      </c>
      <c r="AY372" s="18" t="s">
        <v>159</v>
      </c>
      <c r="BE372" s="154">
        <f>IF(N372="základní",J372,0)</f>
        <v>0</v>
      </c>
      <c r="BF372" s="154">
        <f>IF(N372="snížená",J372,0)</f>
        <v>0</v>
      </c>
      <c r="BG372" s="154">
        <f>IF(N372="zákl. přenesená",J372,0)</f>
        <v>0</v>
      </c>
      <c r="BH372" s="154">
        <f>IF(N372="sníž. přenesená",J372,0)</f>
        <v>0</v>
      </c>
      <c r="BI372" s="154">
        <f>IF(N372="nulová",J372,0)</f>
        <v>0</v>
      </c>
      <c r="BJ372" s="18" t="s">
        <v>85</v>
      </c>
      <c r="BK372" s="154">
        <f>ROUND(I372*H372,2)</f>
        <v>0</v>
      </c>
      <c r="BL372" s="18" t="s">
        <v>241</v>
      </c>
      <c r="BM372" s="278" t="s">
        <v>625</v>
      </c>
    </row>
    <row r="373" s="2" customFormat="1" ht="24" customHeight="1">
      <c r="A373" s="41"/>
      <c r="B373" s="42"/>
      <c r="C373" s="267" t="s">
        <v>626</v>
      </c>
      <c r="D373" s="267" t="s">
        <v>162</v>
      </c>
      <c r="E373" s="268" t="s">
        <v>627</v>
      </c>
      <c r="F373" s="269" t="s">
        <v>628</v>
      </c>
      <c r="G373" s="270" t="s">
        <v>516</v>
      </c>
      <c r="H373" s="271">
        <v>2000</v>
      </c>
      <c r="I373" s="272"/>
      <c r="J373" s="273">
        <f>ROUND(I373*H373,2)</f>
        <v>0</v>
      </c>
      <c r="K373" s="269" t="s">
        <v>166</v>
      </c>
      <c r="L373" s="44"/>
      <c r="M373" s="274" t="s">
        <v>1</v>
      </c>
      <c r="N373" s="275" t="s">
        <v>43</v>
      </c>
      <c r="O373" s="94"/>
      <c r="P373" s="276">
        <f>O373*H373</f>
        <v>0</v>
      </c>
      <c r="Q373" s="276">
        <v>8.0000000000000007E-05</v>
      </c>
      <c r="R373" s="276">
        <f>Q373*H373</f>
        <v>0.16</v>
      </c>
      <c r="S373" s="276">
        <v>0</v>
      </c>
      <c r="T373" s="277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78" t="s">
        <v>241</v>
      </c>
      <c r="AT373" s="278" t="s">
        <v>162</v>
      </c>
      <c r="AU373" s="278" t="s">
        <v>87</v>
      </c>
      <c r="AY373" s="18" t="s">
        <v>159</v>
      </c>
      <c r="BE373" s="154">
        <f>IF(N373="základní",J373,0)</f>
        <v>0</v>
      </c>
      <c r="BF373" s="154">
        <f>IF(N373="snížená",J373,0)</f>
        <v>0</v>
      </c>
      <c r="BG373" s="154">
        <f>IF(N373="zákl. přenesená",J373,0)</f>
        <v>0</v>
      </c>
      <c r="BH373" s="154">
        <f>IF(N373="sníž. přenesená",J373,0)</f>
        <v>0</v>
      </c>
      <c r="BI373" s="154">
        <f>IF(N373="nulová",J373,0)</f>
        <v>0</v>
      </c>
      <c r="BJ373" s="18" t="s">
        <v>85</v>
      </c>
      <c r="BK373" s="154">
        <f>ROUND(I373*H373,2)</f>
        <v>0</v>
      </c>
      <c r="BL373" s="18" t="s">
        <v>241</v>
      </c>
      <c r="BM373" s="278" t="s">
        <v>629</v>
      </c>
    </row>
    <row r="374" s="2" customFormat="1" ht="24" customHeight="1">
      <c r="A374" s="41"/>
      <c r="B374" s="42"/>
      <c r="C374" s="267" t="s">
        <v>630</v>
      </c>
      <c r="D374" s="267" t="s">
        <v>162</v>
      </c>
      <c r="E374" s="268" t="s">
        <v>631</v>
      </c>
      <c r="F374" s="269" t="s">
        <v>632</v>
      </c>
      <c r="G374" s="270" t="s">
        <v>198</v>
      </c>
      <c r="H374" s="271">
        <v>6</v>
      </c>
      <c r="I374" s="272"/>
      <c r="J374" s="273">
        <f>ROUND(I374*H374,2)</f>
        <v>0</v>
      </c>
      <c r="K374" s="269" t="s">
        <v>166</v>
      </c>
      <c r="L374" s="44"/>
      <c r="M374" s="274" t="s">
        <v>1</v>
      </c>
      <c r="N374" s="275" t="s">
        <v>43</v>
      </c>
      <c r="O374" s="94"/>
      <c r="P374" s="276">
        <f>O374*H374</f>
        <v>0</v>
      </c>
      <c r="Q374" s="276">
        <v>0.00233</v>
      </c>
      <c r="R374" s="276">
        <f>Q374*H374</f>
        <v>0.013979999999999999</v>
      </c>
      <c r="S374" s="276">
        <v>0</v>
      </c>
      <c r="T374" s="277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78" t="s">
        <v>241</v>
      </c>
      <c r="AT374" s="278" t="s">
        <v>162</v>
      </c>
      <c r="AU374" s="278" t="s">
        <v>87</v>
      </c>
      <c r="AY374" s="18" t="s">
        <v>159</v>
      </c>
      <c r="BE374" s="154">
        <f>IF(N374="základní",J374,0)</f>
        <v>0</v>
      </c>
      <c r="BF374" s="154">
        <f>IF(N374="snížená",J374,0)</f>
        <v>0</v>
      </c>
      <c r="BG374" s="154">
        <f>IF(N374="zákl. přenesená",J374,0)</f>
        <v>0</v>
      </c>
      <c r="BH374" s="154">
        <f>IF(N374="sníž. přenesená",J374,0)</f>
        <v>0</v>
      </c>
      <c r="BI374" s="154">
        <f>IF(N374="nulová",J374,0)</f>
        <v>0</v>
      </c>
      <c r="BJ374" s="18" t="s">
        <v>85</v>
      </c>
      <c r="BK374" s="154">
        <f>ROUND(I374*H374,2)</f>
        <v>0</v>
      </c>
      <c r="BL374" s="18" t="s">
        <v>241</v>
      </c>
      <c r="BM374" s="278" t="s">
        <v>633</v>
      </c>
    </row>
    <row r="375" s="2" customFormat="1" ht="24" customHeight="1">
      <c r="A375" s="41"/>
      <c r="B375" s="42"/>
      <c r="C375" s="267" t="s">
        <v>634</v>
      </c>
      <c r="D375" s="267" t="s">
        <v>162</v>
      </c>
      <c r="E375" s="268" t="s">
        <v>635</v>
      </c>
      <c r="F375" s="269" t="s">
        <v>636</v>
      </c>
      <c r="G375" s="270" t="s">
        <v>516</v>
      </c>
      <c r="H375" s="271">
        <v>7</v>
      </c>
      <c r="I375" s="272"/>
      <c r="J375" s="273">
        <f>ROUND(I375*H375,2)</f>
        <v>0</v>
      </c>
      <c r="K375" s="269" t="s">
        <v>166</v>
      </c>
      <c r="L375" s="44"/>
      <c r="M375" s="274" t="s">
        <v>1</v>
      </c>
      <c r="N375" s="275" t="s">
        <v>43</v>
      </c>
      <c r="O375" s="94"/>
      <c r="P375" s="276">
        <f>O375*H375</f>
        <v>0</v>
      </c>
      <c r="Q375" s="276">
        <v>0.00019000000000000001</v>
      </c>
      <c r="R375" s="276">
        <f>Q375*H375</f>
        <v>0.00133</v>
      </c>
      <c r="S375" s="276">
        <v>0</v>
      </c>
      <c r="T375" s="277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78" t="s">
        <v>241</v>
      </c>
      <c r="AT375" s="278" t="s">
        <v>162</v>
      </c>
      <c r="AU375" s="278" t="s">
        <v>87</v>
      </c>
      <c r="AY375" s="18" t="s">
        <v>159</v>
      </c>
      <c r="BE375" s="154">
        <f>IF(N375="základní",J375,0)</f>
        <v>0</v>
      </c>
      <c r="BF375" s="154">
        <f>IF(N375="snížená",J375,0)</f>
        <v>0</v>
      </c>
      <c r="BG375" s="154">
        <f>IF(N375="zákl. přenesená",J375,0)</f>
        <v>0</v>
      </c>
      <c r="BH375" s="154">
        <f>IF(N375="sníž. přenesená",J375,0)</f>
        <v>0</v>
      </c>
      <c r="BI375" s="154">
        <f>IF(N375="nulová",J375,0)</f>
        <v>0</v>
      </c>
      <c r="BJ375" s="18" t="s">
        <v>85</v>
      </c>
      <c r="BK375" s="154">
        <f>ROUND(I375*H375,2)</f>
        <v>0</v>
      </c>
      <c r="BL375" s="18" t="s">
        <v>241</v>
      </c>
      <c r="BM375" s="278" t="s">
        <v>637</v>
      </c>
    </row>
    <row r="376" s="2" customFormat="1" ht="24" customHeight="1">
      <c r="A376" s="41"/>
      <c r="B376" s="42"/>
      <c r="C376" s="267" t="s">
        <v>638</v>
      </c>
      <c r="D376" s="267" t="s">
        <v>162</v>
      </c>
      <c r="E376" s="268" t="s">
        <v>639</v>
      </c>
      <c r="F376" s="269" t="s">
        <v>640</v>
      </c>
      <c r="G376" s="270" t="s">
        <v>335</v>
      </c>
      <c r="H376" s="271">
        <v>126</v>
      </c>
      <c r="I376" s="272"/>
      <c r="J376" s="273">
        <f>ROUND(I376*H376,2)</f>
        <v>0</v>
      </c>
      <c r="K376" s="269" t="s">
        <v>166</v>
      </c>
      <c r="L376" s="44"/>
      <c r="M376" s="274" t="s">
        <v>1</v>
      </c>
      <c r="N376" s="275" t="s">
        <v>43</v>
      </c>
      <c r="O376" s="94"/>
      <c r="P376" s="276">
        <f>O376*H376</f>
        <v>0</v>
      </c>
      <c r="Q376" s="276">
        <v>0.0045900000000000003</v>
      </c>
      <c r="R376" s="276">
        <f>Q376*H376</f>
        <v>0.57834000000000008</v>
      </c>
      <c r="S376" s="276">
        <v>0</v>
      </c>
      <c r="T376" s="277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78" t="s">
        <v>241</v>
      </c>
      <c r="AT376" s="278" t="s">
        <v>162</v>
      </c>
      <c r="AU376" s="278" t="s">
        <v>87</v>
      </c>
      <c r="AY376" s="18" t="s">
        <v>159</v>
      </c>
      <c r="BE376" s="154">
        <f>IF(N376="základní",J376,0)</f>
        <v>0</v>
      </c>
      <c r="BF376" s="154">
        <f>IF(N376="snížená",J376,0)</f>
        <v>0</v>
      </c>
      <c r="BG376" s="154">
        <f>IF(N376="zákl. přenesená",J376,0)</f>
        <v>0</v>
      </c>
      <c r="BH376" s="154">
        <f>IF(N376="sníž. přenesená",J376,0)</f>
        <v>0</v>
      </c>
      <c r="BI376" s="154">
        <f>IF(N376="nulová",J376,0)</f>
        <v>0</v>
      </c>
      <c r="BJ376" s="18" t="s">
        <v>85</v>
      </c>
      <c r="BK376" s="154">
        <f>ROUND(I376*H376,2)</f>
        <v>0</v>
      </c>
      <c r="BL376" s="18" t="s">
        <v>241</v>
      </c>
      <c r="BM376" s="278" t="s">
        <v>641</v>
      </c>
    </row>
    <row r="377" s="2" customFormat="1" ht="24" customHeight="1">
      <c r="A377" s="41"/>
      <c r="B377" s="42"/>
      <c r="C377" s="267" t="s">
        <v>642</v>
      </c>
      <c r="D377" s="267" t="s">
        <v>162</v>
      </c>
      <c r="E377" s="268" t="s">
        <v>643</v>
      </c>
      <c r="F377" s="269" t="s">
        <v>644</v>
      </c>
      <c r="G377" s="270" t="s">
        <v>516</v>
      </c>
      <c r="H377" s="271">
        <v>4</v>
      </c>
      <c r="I377" s="272"/>
      <c r="J377" s="273">
        <f>ROUND(I377*H377,2)</f>
        <v>0</v>
      </c>
      <c r="K377" s="269" t="s">
        <v>166</v>
      </c>
      <c r="L377" s="44"/>
      <c r="M377" s="274" t="s">
        <v>1</v>
      </c>
      <c r="N377" s="275" t="s">
        <v>43</v>
      </c>
      <c r="O377" s="94"/>
      <c r="P377" s="276">
        <f>O377*H377</f>
        <v>0</v>
      </c>
      <c r="Q377" s="276">
        <v>0.00011</v>
      </c>
      <c r="R377" s="276">
        <f>Q377*H377</f>
        <v>0.00044000000000000002</v>
      </c>
      <c r="S377" s="276">
        <v>0</v>
      </c>
      <c r="T377" s="277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78" t="s">
        <v>241</v>
      </c>
      <c r="AT377" s="278" t="s">
        <v>162</v>
      </c>
      <c r="AU377" s="278" t="s">
        <v>87</v>
      </c>
      <c r="AY377" s="18" t="s">
        <v>159</v>
      </c>
      <c r="BE377" s="154">
        <f>IF(N377="základní",J377,0)</f>
        <v>0</v>
      </c>
      <c r="BF377" s="154">
        <f>IF(N377="snížená",J377,0)</f>
        <v>0</v>
      </c>
      <c r="BG377" s="154">
        <f>IF(N377="zákl. přenesená",J377,0)</f>
        <v>0</v>
      </c>
      <c r="BH377" s="154">
        <f>IF(N377="sníž. přenesená",J377,0)</f>
        <v>0</v>
      </c>
      <c r="BI377" s="154">
        <f>IF(N377="nulová",J377,0)</f>
        <v>0</v>
      </c>
      <c r="BJ377" s="18" t="s">
        <v>85</v>
      </c>
      <c r="BK377" s="154">
        <f>ROUND(I377*H377,2)</f>
        <v>0</v>
      </c>
      <c r="BL377" s="18" t="s">
        <v>241</v>
      </c>
      <c r="BM377" s="278" t="s">
        <v>645</v>
      </c>
    </row>
    <row r="378" s="2" customFormat="1" ht="24" customHeight="1">
      <c r="A378" s="41"/>
      <c r="B378" s="42"/>
      <c r="C378" s="267" t="s">
        <v>646</v>
      </c>
      <c r="D378" s="267" t="s">
        <v>162</v>
      </c>
      <c r="E378" s="268" t="s">
        <v>647</v>
      </c>
      <c r="F378" s="269" t="s">
        <v>648</v>
      </c>
      <c r="G378" s="270" t="s">
        <v>335</v>
      </c>
      <c r="H378" s="271">
        <v>15</v>
      </c>
      <c r="I378" s="272"/>
      <c r="J378" s="273">
        <f>ROUND(I378*H378,2)</f>
        <v>0</v>
      </c>
      <c r="K378" s="269" t="s">
        <v>166</v>
      </c>
      <c r="L378" s="44"/>
      <c r="M378" s="274" t="s">
        <v>1</v>
      </c>
      <c r="N378" s="275" t="s">
        <v>43</v>
      </c>
      <c r="O378" s="94"/>
      <c r="P378" s="276">
        <f>O378*H378</f>
        <v>0</v>
      </c>
      <c r="Q378" s="276">
        <v>0.0027699999999999999</v>
      </c>
      <c r="R378" s="276">
        <f>Q378*H378</f>
        <v>0.041549999999999997</v>
      </c>
      <c r="S378" s="276">
        <v>0</v>
      </c>
      <c r="T378" s="277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78" t="s">
        <v>241</v>
      </c>
      <c r="AT378" s="278" t="s">
        <v>162</v>
      </c>
      <c r="AU378" s="278" t="s">
        <v>87</v>
      </c>
      <c r="AY378" s="18" t="s">
        <v>159</v>
      </c>
      <c r="BE378" s="154">
        <f>IF(N378="základní",J378,0)</f>
        <v>0</v>
      </c>
      <c r="BF378" s="154">
        <f>IF(N378="snížená",J378,0)</f>
        <v>0</v>
      </c>
      <c r="BG378" s="154">
        <f>IF(N378="zákl. přenesená",J378,0)</f>
        <v>0</v>
      </c>
      <c r="BH378" s="154">
        <f>IF(N378="sníž. přenesená",J378,0)</f>
        <v>0</v>
      </c>
      <c r="BI378" s="154">
        <f>IF(N378="nulová",J378,0)</f>
        <v>0</v>
      </c>
      <c r="BJ378" s="18" t="s">
        <v>85</v>
      </c>
      <c r="BK378" s="154">
        <f>ROUND(I378*H378,2)</f>
        <v>0</v>
      </c>
      <c r="BL378" s="18" t="s">
        <v>241</v>
      </c>
      <c r="BM378" s="278" t="s">
        <v>649</v>
      </c>
    </row>
    <row r="379" s="2" customFormat="1" ht="24" customHeight="1">
      <c r="A379" s="41"/>
      <c r="B379" s="42"/>
      <c r="C379" s="267" t="s">
        <v>650</v>
      </c>
      <c r="D379" s="267" t="s">
        <v>162</v>
      </c>
      <c r="E379" s="268" t="s">
        <v>651</v>
      </c>
      <c r="F379" s="269" t="s">
        <v>652</v>
      </c>
      <c r="G379" s="270" t="s">
        <v>335</v>
      </c>
      <c r="H379" s="271">
        <v>112</v>
      </c>
      <c r="I379" s="272"/>
      <c r="J379" s="273">
        <f>ROUND(I379*H379,2)</f>
        <v>0</v>
      </c>
      <c r="K379" s="269" t="s">
        <v>166</v>
      </c>
      <c r="L379" s="44"/>
      <c r="M379" s="274" t="s">
        <v>1</v>
      </c>
      <c r="N379" s="275" t="s">
        <v>43</v>
      </c>
      <c r="O379" s="94"/>
      <c r="P379" s="276">
        <f>O379*H379</f>
        <v>0</v>
      </c>
      <c r="Q379" s="276">
        <v>0.0013799999999999999</v>
      </c>
      <c r="R379" s="276">
        <f>Q379*H379</f>
        <v>0.15456</v>
      </c>
      <c r="S379" s="276">
        <v>0</v>
      </c>
      <c r="T379" s="277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78" t="s">
        <v>241</v>
      </c>
      <c r="AT379" s="278" t="s">
        <v>162</v>
      </c>
      <c r="AU379" s="278" t="s">
        <v>87</v>
      </c>
      <c r="AY379" s="18" t="s">
        <v>159</v>
      </c>
      <c r="BE379" s="154">
        <f>IF(N379="základní",J379,0)</f>
        <v>0</v>
      </c>
      <c r="BF379" s="154">
        <f>IF(N379="snížená",J379,0)</f>
        <v>0</v>
      </c>
      <c r="BG379" s="154">
        <f>IF(N379="zákl. přenesená",J379,0)</f>
        <v>0</v>
      </c>
      <c r="BH379" s="154">
        <f>IF(N379="sníž. přenesená",J379,0)</f>
        <v>0</v>
      </c>
      <c r="BI379" s="154">
        <f>IF(N379="nulová",J379,0)</f>
        <v>0</v>
      </c>
      <c r="BJ379" s="18" t="s">
        <v>85</v>
      </c>
      <c r="BK379" s="154">
        <f>ROUND(I379*H379,2)</f>
        <v>0</v>
      </c>
      <c r="BL379" s="18" t="s">
        <v>241</v>
      </c>
      <c r="BM379" s="278" t="s">
        <v>653</v>
      </c>
    </row>
    <row r="380" s="2" customFormat="1" ht="24" customHeight="1">
      <c r="A380" s="41"/>
      <c r="B380" s="42"/>
      <c r="C380" s="267" t="s">
        <v>654</v>
      </c>
      <c r="D380" s="267" t="s">
        <v>162</v>
      </c>
      <c r="E380" s="268" t="s">
        <v>576</v>
      </c>
      <c r="F380" s="269" t="s">
        <v>577</v>
      </c>
      <c r="G380" s="270" t="s">
        <v>217</v>
      </c>
      <c r="H380" s="271">
        <v>4.4900000000000002</v>
      </c>
      <c r="I380" s="272"/>
      <c r="J380" s="273">
        <f>ROUND(I380*H380,2)</f>
        <v>0</v>
      </c>
      <c r="K380" s="269" t="s">
        <v>166</v>
      </c>
      <c r="L380" s="44"/>
      <c r="M380" s="274" t="s">
        <v>1</v>
      </c>
      <c r="N380" s="275" t="s">
        <v>43</v>
      </c>
      <c r="O380" s="94"/>
      <c r="P380" s="276">
        <f>O380*H380</f>
        <v>0</v>
      </c>
      <c r="Q380" s="276">
        <v>0</v>
      </c>
      <c r="R380" s="276">
        <f>Q380*H380</f>
        <v>0</v>
      </c>
      <c r="S380" s="276">
        <v>0</v>
      </c>
      <c r="T380" s="277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78" t="s">
        <v>241</v>
      </c>
      <c r="AT380" s="278" t="s">
        <v>162</v>
      </c>
      <c r="AU380" s="278" t="s">
        <v>87</v>
      </c>
      <c r="AY380" s="18" t="s">
        <v>159</v>
      </c>
      <c r="BE380" s="154">
        <f>IF(N380="základní",J380,0)</f>
        <v>0</v>
      </c>
      <c r="BF380" s="154">
        <f>IF(N380="snížená",J380,0)</f>
        <v>0</v>
      </c>
      <c r="BG380" s="154">
        <f>IF(N380="zákl. přenesená",J380,0)</f>
        <v>0</v>
      </c>
      <c r="BH380" s="154">
        <f>IF(N380="sníž. přenesená",J380,0)</f>
        <v>0</v>
      </c>
      <c r="BI380" s="154">
        <f>IF(N380="nulová",J380,0)</f>
        <v>0</v>
      </c>
      <c r="BJ380" s="18" t="s">
        <v>85</v>
      </c>
      <c r="BK380" s="154">
        <f>ROUND(I380*H380,2)</f>
        <v>0</v>
      </c>
      <c r="BL380" s="18" t="s">
        <v>241</v>
      </c>
      <c r="BM380" s="278" t="s">
        <v>655</v>
      </c>
    </row>
    <row r="381" s="2" customFormat="1" ht="24" customHeight="1">
      <c r="A381" s="41"/>
      <c r="B381" s="42"/>
      <c r="C381" s="267" t="s">
        <v>656</v>
      </c>
      <c r="D381" s="267" t="s">
        <v>162</v>
      </c>
      <c r="E381" s="268" t="s">
        <v>580</v>
      </c>
      <c r="F381" s="269" t="s">
        <v>581</v>
      </c>
      <c r="G381" s="270" t="s">
        <v>217</v>
      </c>
      <c r="H381" s="271">
        <v>4.4900000000000002</v>
      </c>
      <c r="I381" s="272"/>
      <c r="J381" s="273">
        <f>ROUND(I381*H381,2)</f>
        <v>0</v>
      </c>
      <c r="K381" s="269" t="s">
        <v>166</v>
      </c>
      <c r="L381" s="44"/>
      <c r="M381" s="274" t="s">
        <v>1</v>
      </c>
      <c r="N381" s="275" t="s">
        <v>43</v>
      </c>
      <c r="O381" s="94"/>
      <c r="P381" s="276">
        <f>O381*H381</f>
        <v>0</v>
      </c>
      <c r="Q381" s="276">
        <v>0</v>
      </c>
      <c r="R381" s="276">
        <f>Q381*H381</f>
        <v>0</v>
      </c>
      <c r="S381" s="276">
        <v>0</v>
      </c>
      <c r="T381" s="277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78" t="s">
        <v>241</v>
      </c>
      <c r="AT381" s="278" t="s">
        <v>162</v>
      </c>
      <c r="AU381" s="278" t="s">
        <v>87</v>
      </c>
      <c r="AY381" s="18" t="s">
        <v>159</v>
      </c>
      <c r="BE381" s="154">
        <f>IF(N381="základní",J381,0)</f>
        <v>0</v>
      </c>
      <c r="BF381" s="154">
        <f>IF(N381="snížená",J381,0)</f>
        <v>0</v>
      </c>
      <c r="BG381" s="154">
        <f>IF(N381="zákl. přenesená",J381,0)</f>
        <v>0</v>
      </c>
      <c r="BH381" s="154">
        <f>IF(N381="sníž. přenesená",J381,0)</f>
        <v>0</v>
      </c>
      <c r="BI381" s="154">
        <f>IF(N381="nulová",J381,0)</f>
        <v>0</v>
      </c>
      <c r="BJ381" s="18" t="s">
        <v>85</v>
      </c>
      <c r="BK381" s="154">
        <f>ROUND(I381*H381,2)</f>
        <v>0</v>
      </c>
      <c r="BL381" s="18" t="s">
        <v>241</v>
      </c>
      <c r="BM381" s="278" t="s">
        <v>657</v>
      </c>
    </row>
    <row r="382" s="12" customFormat="1" ht="22.8" customHeight="1">
      <c r="A382" s="12"/>
      <c r="B382" s="251"/>
      <c r="C382" s="252"/>
      <c r="D382" s="253" t="s">
        <v>77</v>
      </c>
      <c r="E382" s="265" t="s">
        <v>658</v>
      </c>
      <c r="F382" s="265" t="s">
        <v>659</v>
      </c>
      <c r="G382" s="252"/>
      <c r="H382" s="252"/>
      <c r="I382" s="255"/>
      <c r="J382" s="266">
        <f>BK382</f>
        <v>0</v>
      </c>
      <c r="K382" s="252"/>
      <c r="L382" s="257"/>
      <c r="M382" s="258"/>
      <c r="N382" s="259"/>
      <c r="O382" s="259"/>
      <c r="P382" s="260">
        <f>SUM(P383:P390)</f>
        <v>0</v>
      </c>
      <c r="Q382" s="259"/>
      <c r="R382" s="260">
        <f>SUM(R383:R390)</f>
        <v>0.10872</v>
      </c>
      <c r="S382" s="259"/>
      <c r="T382" s="261">
        <f>SUM(T383:T390)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62" t="s">
        <v>87</v>
      </c>
      <c r="AT382" s="263" t="s">
        <v>77</v>
      </c>
      <c r="AU382" s="263" t="s">
        <v>85</v>
      </c>
      <c r="AY382" s="262" t="s">
        <v>159</v>
      </c>
      <c r="BK382" s="264">
        <f>SUM(BK383:BK390)</f>
        <v>0</v>
      </c>
    </row>
    <row r="383" s="2" customFormat="1" ht="16.5" customHeight="1">
      <c r="A383" s="41"/>
      <c r="B383" s="42"/>
      <c r="C383" s="267" t="s">
        <v>660</v>
      </c>
      <c r="D383" s="267" t="s">
        <v>162</v>
      </c>
      <c r="E383" s="268" t="s">
        <v>661</v>
      </c>
      <c r="F383" s="269" t="s">
        <v>662</v>
      </c>
      <c r="G383" s="270" t="s">
        <v>516</v>
      </c>
      <c r="H383" s="271">
        <v>6</v>
      </c>
      <c r="I383" s="272"/>
      <c r="J383" s="273">
        <f>ROUND(I383*H383,2)</f>
        <v>0</v>
      </c>
      <c r="K383" s="269" t="s">
        <v>166</v>
      </c>
      <c r="L383" s="44"/>
      <c r="M383" s="274" t="s">
        <v>1</v>
      </c>
      <c r="N383" s="275" t="s">
        <v>43</v>
      </c>
      <c r="O383" s="94"/>
      <c r="P383" s="276">
        <f>O383*H383</f>
        <v>0</v>
      </c>
      <c r="Q383" s="276">
        <v>0</v>
      </c>
      <c r="R383" s="276">
        <f>Q383*H383</f>
        <v>0</v>
      </c>
      <c r="S383" s="276">
        <v>0</v>
      </c>
      <c r="T383" s="277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78" t="s">
        <v>241</v>
      </c>
      <c r="AT383" s="278" t="s">
        <v>162</v>
      </c>
      <c r="AU383" s="278" t="s">
        <v>87</v>
      </c>
      <c r="AY383" s="18" t="s">
        <v>159</v>
      </c>
      <c r="BE383" s="154">
        <f>IF(N383="základní",J383,0)</f>
        <v>0</v>
      </c>
      <c r="BF383" s="154">
        <f>IF(N383="snížená",J383,0)</f>
        <v>0</v>
      </c>
      <c r="BG383" s="154">
        <f>IF(N383="zákl. přenesená",J383,0)</f>
        <v>0</v>
      </c>
      <c r="BH383" s="154">
        <f>IF(N383="sníž. přenesená",J383,0)</f>
        <v>0</v>
      </c>
      <c r="BI383" s="154">
        <f>IF(N383="nulová",J383,0)</f>
        <v>0</v>
      </c>
      <c r="BJ383" s="18" t="s">
        <v>85</v>
      </c>
      <c r="BK383" s="154">
        <f>ROUND(I383*H383,2)</f>
        <v>0</v>
      </c>
      <c r="BL383" s="18" t="s">
        <v>241</v>
      </c>
      <c r="BM383" s="278" t="s">
        <v>663</v>
      </c>
    </row>
    <row r="384" s="2" customFormat="1" ht="16.5" customHeight="1">
      <c r="A384" s="41"/>
      <c r="B384" s="42"/>
      <c r="C384" s="312" t="s">
        <v>664</v>
      </c>
      <c r="D384" s="312" t="s">
        <v>263</v>
      </c>
      <c r="E384" s="313" t="s">
        <v>665</v>
      </c>
      <c r="F384" s="314" t="s">
        <v>666</v>
      </c>
      <c r="G384" s="315" t="s">
        <v>516</v>
      </c>
      <c r="H384" s="316">
        <v>6</v>
      </c>
      <c r="I384" s="317"/>
      <c r="J384" s="318">
        <f>ROUND(I384*H384,2)</f>
        <v>0</v>
      </c>
      <c r="K384" s="314" t="s">
        <v>166</v>
      </c>
      <c r="L384" s="319"/>
      <c r="M384" s="320" t="s">
        <v>1</v>
      </c>
      <c r="N384" s="321" t="s">
        <v>43</v>
      </c>
      <c r="O384" s="94"/>
      <c r="P384" s="276">
        <f>O384*H384</f>
        <v>0</v>
      </c>
      <c r="Q384" s="276">
        <v>0.0022200000000000002</v>
      </c>
      <c r="R384" s="276">
        <f>Q384*H384</f>
        <v>0.013320000000000002</v>
      </c>
      <c r="S384" s="276">
        <v>0</v>
      </c>
      <c r="T384" s="277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78" t="s">
        <v>266</v>
      </c>
      <c r="AT384" s="278" t="s">
        <v>263</v>
      </c>
      <c r="AU384" s="278" t="s">
        <v>87</v>
      </c>
      <c r="AY384" s="18" t="s">
        <v>159</v>
      </c>
      <c r="BE384" s="154">
        <f>IF(N384="základní",J384,0)</f>
        <v>0</v>
      </c>
      <c r="BF384" s="154">
        <f>IF(N384="snížená",J384,0)</f>
        <v>0</v>
      </c>
      <c r="BG384" s="154">
        <f>IF(N384="zákl. přenesená",J384,0)</f>
        <v>0</v>
      </c>
      <c r="BH384" s="154">
        <f>IF(N384="sníž. přenesená",J384,0)</f>
        <v>0</v>
      </c>
      <c r="BI384" s="154">
        <f>IF(N384="nulová",J384,0)</f>
        <v>0</v>
      </c>
      <c r="BJ384" s="18" t="s">
        <v>85</v>
      </c>
      <c r="BK384" s="154">
        <f>ROUND(I384*H384,2)</f>
        <v>0</v>
      </c>
      <c r="BL384" s="18" t="s">
        <v>241</v>
      </c>
      <c r="BM384" s="278" t="s">
        <v>667</v>
      </c>
    </row>
    <row r="385" s="2" customFormat="1" ht="16.5" customHeight="1">
      <c r="A385" s="41"/>
      <c r="B385" s="42"/>
      <c r="C385" s="267" t="s">
        <v>668</v>
      </c>
      <c r="D385" s="267" t="s">
        <v>162</v>
      </c>
      <c r="E385" s="268" t="s">
        <v>669</v>
      </c>
      <c r="F385" s="269" t="s">
        <v>670</v>
      </c>
      <c r="G385" s="270" t="s">
        <v>516</v>
      </c>
      <c r="H385" s="271">
        <v>14</v>
      </c>
      <c r="I385" s="272"/>
      <c r="J385" s="273">
        <f>ROUND(I385*H385,2)</f>
        <v>0</v>
      </c>
      <c r="K385" s="269" t="s">
        <v>166</v>
      </c>
      <c r="L385" s="44"/>
      <c r="M385" s="274" t="s">
        <v>1</v>
      </c>
      <c r="N385" s="275" t="s">
        <v>43</v>
      </c>
      <c r="O385" s="94"/>
      <c r="P385" s="276">
        <f>O385*H385</f>
        <v>0</v>
      </c>
      <c r="Q385" s="276">
        <v>0</v>
      </c>
      <c r="R385" s="276">
        <f>Q385*H385</f>
        <v>0</v>
      </c>
      <c r="S385" s="276">
        <v>0</v>
      </c>
      <c r="T385" s="277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78" t="s">
        <v>241</v>
      </c>
      <c r="AT385" s="278" t="s">
        <v>162</v>
      </c>
      <c r="AU385" s="278" t="s">
        <v>87</v>
      </c>
      <c r="AY385" s="18" t="s">
        <v>159</v>
      </c>
      <c r="BE385" s="154">
        <f>IF(N385="základní",J385,0)</f>
        <v>0</v>
      </c>
      <c r="BF385" s="154">
        <f>IF(N385="snížená",J385,0)</f>
        <v>0</v>
      </c>
      <c r="BG385" s="154">
        <f>IF(N385="zákl. přenesená",J385,0)</f>
        <v>0</v>
      </c>
      <c r="BH385" s="154">
        <f>IF(N385="sníž. přenesená",J385,0)</f>
        <v>0</v>
      </c>
      <c r="BI385" s="154">
        <f>IF(N385="nulová",J385,0)</f>
        <v>0</v>
      </c>
      <c r="BJ385" s="18" t="s">
        <v>85</v>
      </c>
      <c r="BK385" s="154">
        <f>ROUND(I385*H385,2)</f>
        <v>0</v>
      </c>
      <c r="BL385" s="18" t="s">
        <v>241</v>
      </c>
      <c r="BM385" s="278" t="s">
        <v>671</v>
      </c>
    </row>
    <row r="386" s="2" customFormat="1" ht="16.5" customHeight="1">
      <c r="A386" s="41"/>
      <c r="B386" s="42"/>
      <c r="C386" s="312" t="s">
        <v>672</v>
      </c>
      <c r="D386" s="312" t="s">
        <v>263</v>
      </c>
      <c r="E386" s="313" t="s">
        <v>673</v>
      </c>
      <c r="F386" s="314" t="s">
        <v>674</v>
      </c>
      <c r="G386" s="315" t="s">
        <v>675</v>
      </c>
      <c r="H386" s="316">
        <v>14</v>
      </c>
      <c r="I386" s="317"/>
      <c r="J386" s="318">
        <f>ROUND(I386*H386,2)</f>
        <v>0</v>
      </c>
      <c r="K386" s="314" t="s">
        <v>166</v>
      </c>
      <c r="L386" s="319"/>
      <c r="M386" s="320" t="s">
        <v>1</v>
      </c>
      <c r="N386" s="321" t="s">
        <v>43</v>
      </c>
      <c r="O386" s="94"/>
      <c r="P386" s="276">
        <f>O386*H386</f>
        <v>0</v>
      </c>
      <c r="Q386" s="276">
        <v>0.00059999999999999995</v>
      </c>
      <c r="R386" s="276">
        <f>Q386*H386</f>
        <v>0.0083999999999999995</v>
      </c>
      <c r="S386" s="276">
        <v>0</v>
      </c>
      <c r="T386" s="277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78" t="s">
        <v>266</v>
      </c>
      <c r="AT386" s="278" t="s">
        <v>263</v>
      </c>
      <c r="AU386" s="278" t="s">
        <v>87</v>
      </c>
      <c r="AY386" s="18" t="s">
        <v>159</v>
      </c>
      <c r="BE386" s="154">
        <f>IF(N386="základní",J386,0)</f>
        <v>0</v>
      </c>
      <c r="BF386" s="154">
        <f>IF(N386="snížená",J386,0)</f>
        <v>0</v>
      </c>
      <c r="BG386" s="154">
        <f>IF(N386="zákl. přenesená",J386,0)</f>
        <v>0</v>
      </c>
      <c r="BH386" s="154">
        <f>IF(N386="sníž. přenesená",J386,0)</f>
        <v>0</v>
      </c>
      <c r="BI386" s="154">
        <f>IF(N386="nulová",J386,0)</f>
        <v>0</v>
      </c>
      <c r="BJ386" s="18" t="s">
        <v>85</v>
      </c>
      <c r="BK386" s="154">
        <f>ROUND(I386*H386,2)</f>
        <v>0</v>
      </c>
      <c r="BL386" s="18" t="s">
        <v>241</v>
      </c>
      <c r="BM386" s="278" t="s">
        <v>676</v>
      </c>
    </row>
    <row r="387" s="2" customFormat="1" ht="16.5" customHeight="1">
      <c r="A387" s="41"/>
      <c r="B387" s="42"/>
      <c r="C387" s="267" t="s">
        <v>677</v>
      </c>
      <c r="D387" s="267" t="s">
        <v>162</v>
      </c>
      <c r="E387" s="268" t="s">
        <v>678</v>
      </c>
      <c r="F387" s="269" t="s">
        <v>679</v>
      </c>
      <c r="G387" s="270" t="s">
        <v>516</v>
      </c>
      <c r="H387" s="271">
        <v>10</v>
      </c>
      <c r="I387" s="272"/>
      <c r="J387" s="273">
        <f>ROUND(I387*H387,2)</f>
        <v>0</v>
      </c>
      <c r="K387" s="269" t="s">
        <v>166</v>
      </c>
      <c r="L387" s="44"/>
      <c r="M387" s="274" t="s">
        <v>1</v>
      </c>
      <c r="N387" s="275" t="s">
        <v>43</v>
      </c>
      <c r="O387" s="94"/>
      <c r="P387" s="276">
        <f>O387*H387</f>
        <v>0</v>
      </c>
      <c r="Q387" s="276">
        <v>0</v>
      </c>
      <c r="R387" s="276">
        <f>Q387*H387</f>
        <v>0</v>
      </c>
      <c r="S387" s="276">
        <v>0</v>
      </c>
      <c r="T387" s="277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78" t="s">
        <v>241</v>
      </c>
      <c r="AT387" s="278" t="s">
        <v>162</v>
      </c>
      <c r="AU387" s="278" t="s">
        <v>87</v>
      </c>
      <c r="AY387" s="18" t="s">
        <v>159</v>
      </c>
      <c r="BE387" s="154">
        <f>IF(N387="základní",J387,0)</f>
        <v>0</v>
      </c>
      <c r="BF387" s="154">
        <f>IF(N387="snížená",J387,0)</f>
        <v>0</v>
      </c>
      <c r="BG387" s="154">
        <f>IF(N387="zákl. přenesená",J387,0)</f>
        <v>0</v>
      </c>
      <c r="BH387" s="154">
        <f>IF(N387="sníž. přenesená",J387,0)</f>
        <v>0</v>
      </c>
      <c r="BI387" s="154">
        <f>IF(N387="nulová",J387,0)</f>
        <v>0</v>
      </c>
      <c r="BJ387" s="18" t="s">
        <v>85</v>
      </c>
      <c r="BK387" s="154">
        <f>ROUND(I387*H387,2)</f>
        <v>0</v>
      </c>
      <c r="BL387" s="18" t="s">
        <v>241</v>
      </c>
      <c r="BM387" s="278" t="s">
        <v>680</v>
      </c>
    </row>
    <row r="388" s="2" customFormat="1" ht="16.5" customHeight="1">
      <c r="A388" s="41"/>
      <c r="B388" s="42"/>
      <c r="C388" s="312" t="s">
        <v>681</v>
      </c>
      <c r="D388" s="312" t="s">
        <v>263</v>
      </c>
      <c r="E388" s="313" t="s">
        <v>682</v>
      </c>
      <c r="F388" s="314" t="s">
        <v>683</v>
      </c>
      <c r="G388" s="315" t="s">
        <v>516</v>
      </c>
      <c r="H388" s="316">
        <v>10</v>
      </c>
      <c r="I388" s="317"/>
      <c r="J388" s="318">
        <f>ROUND(I388*H388,2)</f>
        <v>0</v>
      </c>
      <c r="K388" s="314" t="s">
        <v>166</v>
      </c>
      <c r="L388" s="319"/>
      <c r="M388" s="320" t="s">
        <v>1</v>
      </c>
      <c r="N388" s="321" t="s">
        <v>43</v>
      </c>
      <c r="O388" s="94"/>
      <c r="P388" s="276">
        <f>O388*H388</f>
        <v>0</v>
      </c>
      <c r="Q388" s="276">
        <v>0.0086999999999999994</v>
      </c>
      <c r="R388" s="276">
        <f>Q388*H388</f>
        <v>0.086999999999999994</v>
      </c>
      <c r="S388" s="276">
        <v>0</v>
      </c>
      <c r="T388" s="277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78" t="s">
        <v>266</v>
      </c>
      <c r="AT388" s="278" t="s">
        <v>263</v>
      </c>
      <c r="AU388" s="278" t="s">
        <v>87</v>
      </c>
      <c r="AY388" s="18" t="s">
        <v>159</v>
      </c>
      <c r="BE388" s="154">
        <f>IF(N388="základní",J388,0)</f>
        <v>0</v>
      </c>
      <c r="BF388" s="154">
        <f>IF(N388="snížená",J388,0)</f>
        <v>0</v>
      </c>
      <c r="BG388" s="154">
        <f>IF(N388="zákl. přenesená",J388,0)</f>
        <v>0</v>
      </c>
      <c r="BH388" s="154">
        <f>IF(N388="sníž. přenesená",J388,0)</f>
        <v>0</v>
      </c>
      <c r="BI388" s="154">
        <f>IF(N388="nulová",J388,0)</f>
        <v>0</v>
      </c>
      <c r="BJ388" s="18" t="s">
        <v>85</v>
      </c>
      <c r="BK388" s="154">
        <f>ROUND(I388*H388,2)</f>
        <v>0</v>
      </c>
      <c r="BL388" s="18" t="s">
        <v>241</v>
      </c>
      <c r="BM388" s="278" t="s">
        <v>684</v>
      </c>
    </row>
    <row r="389" s="2" customFormat="1" ht="24" customHeight="1">
      <c r="A389" s="41"/>
      <c r="B389" s="42"/>
      <c r="C389" s="267" t="s">
        <v>685</v>
      </c>
      <c r="D389" s="267" t="s">
        <v>162</v>
      </c>
      <c r="E389" s="268" t="s">
        <v>686</v>
      </c>
      <c r="F389" s="269" t="s">
        <v>687</v>
      </c>
      <c r="G389" s="270" t="s">
        <v>217</v>
      </c>
      <c r="H389" s="271">
        <v>0.109</v>
      </c>
      <c r="I389" s="272"/>
      <c r="J389" s="273">
        <f>ROUND(I389*H389,2)</f>
        <v>0</v>
      </c>
      <c r="K389" s="269" t="s">
        <v>166</v>
      </c>
      <c r="L389" s="44"/>
      <c r="M389" s="274" t="s">
        <v>1</v>
      </c>
      <c r="N389" s="275" t="s">
        <v>43</v>
      </c>
      <c r="O389" s="94"/>
      <c r="P389" s="276">
        <f>O389*H389</f>
        <v>0</v>
      </c>
      <c r="Q389" s="276">
        <v>0</v>
      </c>
      <c r="R389" s="276">
        <f>Q389*H389</f>
        <v>0</v>
      </c>
      <c r="S389" s="276">
        <v>0</v>
      </c>
      <c r="T389" s="277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78" t="s">
        <v>241</v>
      </c>
      <c r="AT389" s="278" t="s">
        <v>162</v>
      </c>
      <c r="AU389" s="278" t="s">
        <v>87</v>
      </c>
      <c r="AY389" s="18" t="s">
        <v>159</v>
      </c>
      <c r="BE389" s="154">
        <f>IF(N389="základní",J389,0)</f>
        <v>0</v>
      </c>
      <c r="BF389" s="154">
        <f>IF(N389="snížená",J389,0)</f>
        <v>0</v>
      </c>
      <c r="BG389" s="154">
        <f>IF(N389="zákl. přenesená",J389,0)</f>
        <v>0</v>
      </c>
      <c r="BH389" s="154">
        <f>IF(N389="sníž. přenesená",J389,0)</f>
        <v>0</v>
      </c>
      <c r="BI389" s="154">
        <f>IF(N389="nulová",J389,0)</f>
        <v>0</v>
      </c>
      <c r="BJ389" s="18" t="s">
        <v>85</v>
      </c>
      <c r="BK389" s="154">
        <f>ROUND(I389*H389,2)</f>
        <v>0</v>
      </c>
      <c r="BL389" s="18" t="s">
        <v>241</v>
      </c>
      <c r="BM389" s="278" t="s">
        <v>688</v>
      </c>
    </row>
    <row r="390" s="2" customFormat="1" ht="24" customHeight="1">
      <c r="A390" s="41"/>
      <c r="B390" s="42"/>
      <c r="C390" s="267" t="s">
        <v>689</v>
      </c>
      <c r="D390" s="267" t="s">
        <v>162</v>
      </c>
      <c r="E390" s="268" t="s">
        <v>690</v>
      </c>
      <c r="F390" s="269" t="s">
        <v>691</v>
      </c>
      <c r="G390" s="270" t="s">
        <v>217</v>
      </c>
      <c r="H390" s="271">
        <v>0.109</v>
      </c>
      <c r="I390" s="272"/>
      <c r="J390" s="273">
        <f>ROUND(I390*H390,2)</f>
        <v>0</v>
      </c>
      <c r="K390" s="269" t="s">
        <v>166</v>
      </c>
      <c r="L390" s="44"/>
      <c r="M390" s="274" t="s">
        <v>1</v>
      </c>
      <c r="N390" s="275" t="s">
        <v>43</v>
      </c>
      <c r="O390" s="94"/>
      <c r="P390" s="276">
        <f>O390*H390</f>
        <v>0</v>
      </c>
      <c r="Q390" s="276">
        <v>0</v>
      </c>
      <c r="R390" s="276">
        <f>Q390*H390</f>
        <v>0</v>
      </c>
      <c r="S390" s="276">
        <v>0</v>
      </c>
      <c r="T390" s="277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78" t="s">
        <v>241</v>
      </c>
      <c r="AT390" s="278" t="s">
        <v>162</v>
      </c>
      <c r="AU390" s="278" t="s">
        <v>87</v>
      </c>
      <c r="AY390" s="18" t="s">
        <v>159</v>
      </c>
      <c r="BE390" s="154">
        <f>IF(N390="základní",J390,0)</f>
        <v>0</v>
      </c>
      <c r="BF390" s="154">
        <f>IF(N390="snížená",J390,0)</f>
        <v>0</v>
      </c>
      <c r="BG390" s="154">
        <f>IF(N390="zákl. přenesená",J390,0)</f>
        <v>0</v>
      </c>
      <c r="BH390" s="154">
        <f>IF(N390="sníž. přenesená",J390,0)</f>
        <v>0</v>
      </c>
      <c r="BI390" s="154">
        <f>IF(N390="nulová",J390,0)</f>
        <v>0</v>
      </c>
      <c r="BJ390" s="18" t="s">
        <v>85</v>
      </c>
      <c r="BK390" s="154">
        <f>ROUND(I390*H390,2)</f>
        <v>0</v>
      </c>
      <c r="BL390" s="18" t="s">
        <v>241</v>
      </c>
      <c r="BM390" s="278" t="s">
        <v>692</v>
      </c>
    </row>
    <row r="391" s="12" customFormat="1" ht="22.8" customHeight="1">
      <c r="A391" s="12"/>
      <c r="B391" s="251"/>
      <c r="C391" s="252"/>
      <c r="D391" s="253" t="s">
        <v>77</v>
      </c>
      <c r="E391" s="265" t="s">
        <v>693</v>
      </c>
      <c r="F391" s="265" t="s">
        <v>694</v>
      </c>
      <c r="G391" s="252"/>
      <c r="H391" s="252"/>
      <c r="I391" s="255"/>
      <c r="J391" s="266">
        <f>BK391</f>
        <v>0</v>
      </c>
      <c r="K391" s="252"/>
      <c r="L391" s="257"/>
      <c r="M391" s="258"/>
      <c r="N391" s="259"/>
      <c r="O391" s="259"/>
      <c r="P391" s="260">
        <f>SUM(P392:P396)</f>
        <v>0</v>
      </c>
      <c r="Q391" s="259"/>
      <c r="R391" s="260">
        <f>SUM(R392:R396)</f>
        <v>0.02946</v>
      </c>
      <c r="S391" s="259"/>
      <c r="T391" s="261">
        <f>SUM(T392:T396)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62" t="s">
        <v>87</v>
      </c>
      <c r="AT391" s="263" t="s">
        <v>77</v>
      </c>
      <c r="AU391" s="263" t="s">
        <v>85</v>
      </c>
      <c r="AY391" s="262" t="s">
        <v>159</v>
      </c>
      <c r="BK391" s="264">
        <f>SUM(BK392:BK396)</f>
        <v>0</v>
      </c>
    </row>
    <row r="392" s="2" customFormat="1" ht="16.5" customHeight="1">
      <c r="A392" s="41"/>
      <c r="B392" s="42"/>
      <c r="C392" s="267" t="s">
        <v>695</v>
      </c>
      <c r="D392" s="267" t="s">
        <v>162</v>
      </c>
      <c r="E392" s="268" t="s">
        <v>696</v>
      </c>
      <c r="F392" s="269" t="s">
        <v>697</v>
      </c>
      <c r="G392" s="270" t="s">
        <v>516</v>
      </c>
      <c r="H392" s="271">
        <v>1</v>
      </c>
      <c r="I392" s="272"/>
      <c r="J392" s="273">
        <f>ROUND(I392*H392,2)</f>
        <v>0</v>
      </c>
      <c r="K392" s="269" t="s">
        <v>166</v>
      </c>
      <c r="L392" s="44"/>
      <c r="M392" s="274" t="s">
        <v>1</v>
      </c>
      <c r="N392" s="275" t="s">
        <v>43</v>
      </c>
      <c r="O392" s="94"/>
      <c r="P392" s="276">
        <f>O392*H392</f>
        <v>0</v>
      </c>
      <c r="Q392" s="276">
        <v>0.00025999999999999998</v>
      </c>
      <c r="R392" s="276">
        <f>Q392*H392</f>
        <v>0.00025999999999999998</v>
      </c>
      <c r="S392" s="276">
        <v>0</v>
      </c>
      <c r="T392" s="277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78" t="s">
        <v>241</v>
      </c>
      <c r="AT392" s="278" t="s">
        <v>162</v>
      </c>
      <c r="AU392" s="278" t="s">
        <v>87</v>
      </c>
      <c r="AY392" s="18" t="s">
        <v>159</v>
      </c>
      <c r="BE392" s="154">
        <f>IF(N392="základní",J392,0)</f>
        <v>0</v>
      </c>
      <c r="BF392" s="154">
        <f>IF(N392="snížená",J392,0)</f>
        <v>0</v>
      </c>
      <c r="BG392" s="154">
        <f>IF(N392="zákl. přenesená",J392,0)</f>
        <v>0</v>
      </c>
      <c r="BH392" s="154">
        <f>IF(N392="sníž. přenesená",J392,0)</f>
        <v>0</v>
      </c>
      <c r="BI392" s="154">
        <f>IF(N392="nulová",J392,0)</f>
        <v>0</v>
      </c>
      <c r="BJ392" s="18" t="s">
        <v>85</v>
      </c>
      <c r="BK392" s="154">
        <f>ROUND(I392*H392,2)</f>
        <v>0</v>
      </c>
      <c r="BL392" s="18" t="s">
        <v>241</v>
      </c>
      <c r="BM392" s="278" t="s">
        <v>698</v>
      </c>
    </row>
    <row r="393" s="2" customFormat="1" ht="16.5" customHeight="1">
      <c r="A393" s="41"/>
      <c r="B393" s="42"/>
      <c r="C393" s="312" t="s">
        <v>699</v>
      </c>
      <c r="D393" s="312" t="s">
        <v>263</v>
      </c>
      <c r="E393" s="313" t="s">
        <v>700</v>
      </c>
      <c r="F393" s="314" t="s">
        <v>701</v>
      </c>
      <c r="G393" s="315" t="s">
        <v>516</v>
      </c>
      <c r="H393" s="316">
        <v>1</v>
      </c>
      <c r="I393" s="317"/>
      <c r="J393" s="318">
        <f>ROUND(I393*H393,2)</f>
        <v>0</v>
      </c>
      <c r="K393" s="314" t="s">
        <v>166</v>
      </c>
      <c r="L393" s="319"/>
      <c r="M393" s="320" t="s">
        <v>1</v>
      </c>
      <c r="N393" s="321" t="s">
        <v>43</v>
      </c>
      <c r="O393" s="94"/>
      <c r="P393" s="276">
        <f>O393*H393</f>
        <v>0</v>
      </c>
      <c r="Q393" s="276">
        <v>0.0253</v>
      </c>
      <c r="R393" s="276">
        <f>Q393*H393</f>
        <v>0.0253</v>
      </c>
      <c r="S393" s="276">
        <v>0</v>
      </c>
      <c r="T393" s="277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78" t="s">
        <v>266</v>
      </c>
      <c r="AT393" s="278" t="s">
        <v>263</v>
      </c>
      <c r="AU393" s="278" t="s">
        <v>87</v>
      </c>
      <c r="AY393" s="18" t="s">
        <v>159</v>
      </c>
      <c r="BE393" s="154">
        <f>IF(N393="základní",J393,0)</f>
        <v>0</v>
      </c>
      <c r="BF393" s="154">
        <f>IF(N393="snížená",J393,0)</f>
        <v>0</v>
      </c>
      <c r="BG393" s="154">
        <f>IF(N393="zákl. přenesená",J393,0)</f>
        <v>0</v>
      </c>
      <c r="BH393" s="154">
        <f>IF(N393="sníž. přenesená",J393,0)</f>
        <v>0</v>
      </c>
      <c r="BI393" s="154">
        <f>IF(N393="nulová",J393,0)</f>
        <v>0</v>
      </c>
      <c r="BJ393" s="18" t="s">
        <v>85</v>
      </c>
      <c r="BK393" s="154">
        <f>ROUND(I393*H393,2)</f>
        <v>0</v>
      </c>
      <c r="BL393" s="18" t="s">
        <v>241</v>
      </c>
      <c r="BM393" s="278" t="s">
        <v>702</v>
      </c>
    </row>
    <row r="394" s="2" customFormat="1" ht="24" customHeight="1">
      <c r="A394" s="41"/>
      <c r="B394" s="42"/>
      <c r="C394" s="312" t="s">
        <v>703</v>
      </c>
      <c r="D394" s="312" t="s">
        <v>263</v>
      </c>
      <c r="E394" s="313" t="s">
        <v>704</v>
      </c>
      <c r="F394" s="314" t="s">
        <v>705</v>
      </c>
      <c r="G394" s="315" t="s">
        <v>516</v>
      </c>
      <c r="H394" s="316">
        <v>1</v>
      </c>
      <c r="I394" s="317"/>
      <c r="J394" s="318">
        <f>ROUND(I394*H394,2)</f>
        <v>0</v>
      </c>
      <c r="K394" s="314" t="s">
        <v>166</v>
      </c>
      <c r="L394" s="319"/>
      <c r="M394" s="320" t="s">
        <v>1</v>
      </c>
      <c r="N394" s="321" t="s">
        <v>43</v>
      </c>
      <c r="O394" s="94"/>
      <c r="P394" s="276">
        <f>O394*H394</f>
        <v>0</v>
      </c>
      <c r="Q394" s="276">
        <v>0.0038999999999999998</v>
      </c>
      <c r="R394" s="276">
        <f>Q394*H394</f>
        <v>0.0038999999999999998</v>
      </c>
      <c r="S394" s="276">
        <v>0</v>
      </c>
      <c r="T394" s="277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78" t="s">
        <v>266</v>
      </c>
      <c r="AT394" s="278" t="s">
        <v>263</v>
      </c>
      <c r="AU394" s="278" t="s">
        <v>87</v>
      </c>
      <c r="AY394" s="18" t="s">
        <v>159</v>
      </c>
      <c r="BE394" s="154">
        <f>IF(N394="základní",J394,0)</f>
        <v>0</v>
      </c>
      <c r="BF394" s="154">
        <f>IF(N394="snížená",J394,0)</f>
        <v>0</v>
      </c>
      <c r="BG394" s="154">
        <f>IF(N394="zákl. přenesená",J394,0)</f>
        <v>0</v>
      </c>
      <c r="BH394" s="154">
        <f>IF(N394="sníž. přenesená",J394,0)</f>
        <v>0</v>
      </c>
      <c r="BI394" s="154">
        <f>IF(N394="nulová",J394,0)</f>
        <v>0</v>
      </c>
      <c r="BJ394" s="18" t="s">
        <v>85</v>
      </c>
      <c r="BK394" s="154">
        <f>ROUND(I394*H394,2)</f>
        <v>0</v>
      </c>
      <c r="BL394" s="18" t="s">
        <v>241</v>
      </c>
      <c r="BM394" s="278" t="s">
        <v>706</v>
      </c>
    </row>
    <row r="395" s="2" customFormat="1" ht="24" customHeight="1">
      <c r="A395" s="41"/>
      <c r="B395" s="42"/>
      <c r="C395" s="267" t="s">
        <v>707</v>
      </c>
      <c r="D395" s="267" t="s">
        <v>162</v>
      </c>
      <c r="E395" s="268" t="s">
        <v>708</v>
      </c>
      <c r="F395" s="269" t="s">
        <v>709</v>
      </c>
      <c r="G395" s="270" t="s">
        <v>217</v>
      </c>
      <c r="H395" s="271">
        <v>0.029000000000000001</v>
      </c>
      <c r="I395" s="272"/>
      <c r="J395" s="273">
        <f>ROUND(I395*H395,2)</f>
        <v>0</v>
      </c>
      <c r="K395" s="269" t="s">
        <v>166</v>
      </c>
      <c r="L395" s="44"/>
      <c r="M395" s="274" t="s">
        <v>1</v>
      </c>
      <c r="N395" s="275" t="s">
        <v>43</v>
      </c>
      <c r="O395" s="94"/>
      <c r="P395" s="276">
        <f>O395*H395</f>
        <v>0</v>
      </c>
      <c r="Q395" s="276">
        <v>0</v>
      </c>
      <c r="R395" s="276">
        <f>Q395*H395</f>
        <v>0</v>
      </c>
      <c r="S395" s="276">
        <v>0</v>
      </c>
      <c r="T395" s="277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78" t="s">
        <v>241</v>
      </c>
      <c r="AT395" s="278" t="s">
        <v>162</v>
      </c>
      <c r="AU395" s="278" t="s">
        <v>87</v>
      </c>
      <c r="AY395" s="18" t="s">
        <v>159</v>
      </c>
      <c r="BE395" s="154">
        <f>IF(N395="základní",J395,0)</f>
        <v>0</v>
      </c>
      <c r="BF395" s="154">
        <f>IF(N395="snížená",J395,0)</f>
        <v>0</v>
      </c>
      <c r="BG395" s="154">
        <f>IF(N395="zákl. přenesená",J395,0)</f>
        <v>0</v>
      </c>
      <c r="BH395" s="154">
        <f>IF(N395="sníž. přenesená",J395,0)</f>
        <v>0</v>
      </c>
      <c r="BI395" s="154">
        <f>IF(N395="nulová",J395,0)</f>
        <v>0</v>
      </c>
      <c r="BJ395" s="18" t="s">
        <v>85</v>
      </c>
      <c r="BK395" s="154">
        <f>ROUND(I395*H395,2)</f>
        <v>0</v>
      </c>
      <c r="BL395" s="18" t="s">
        <v>241</v>
      </c>
      <c r="BM395" s="278" t="s">
        <v>710</v>
      </c>
    </row>
    <row r="396" s="2" customFormat="1" ht="24" customHeight="1">
      <c r="A396" s="41"/>
      <c r="B396" s="42"/>
      <c r="C396" s="267" t="s">
        <v>711</v>
      </c>
      <c r="D396" s="267" t="s">
        <v>162</v>
      </c>
      <c r="E396" s="268" t="s">
        <v>712</v>
      </c>
      <c r="F396" s="269" t="s">
        <v>713</v>
      </c>
      <c r="G396" s="270" t="s">
        <v>217</v>
      </c>
      <c r="H396" s="271">
        <v>0.029000000000000001</v>
      </c>
      <c r="I396" s="272"/>
      <c r="J396" s="273">
        <f>ROUND(I396*H396,2)</f>
        <v>0</v>
      </c>
      <c r="K396" s="269" t="s">
        <v>166</v>
      </c>
      <c r="L396" s="44"/>
      <c r="M396" s="274" t="s">
        <v>1</v>
      </c>
      <c r="N396" s="275" t="s">
        <v>43</v>
      </c>
      <c r="O396" s="94"/>
      <c r="P396" s="276">
        <f>O396*H396</f>
        <v>0</v>
      </c>
      <c r="Q396" s="276">
        <v>0</v>
      </c>
      <c r="R396" s="276">
        <f>Q396*H396</f>
        <v>0</v>
      </c>
      <c r="S396" s="276">
        <v>0</v>
      </c>
      <c r="T396" s="277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78" t="s">
        <v>241</v>
      </c>
      <c r="AT396" s="278" t="s">
        <v>162</v>
      </c>
      <c r="AU396" s="278" t="s">
        <v>87</v>
      </c>
      <c r="AY396" s="18" t="s">
        <v>159</v>
      </c>
      <c r="BE396" s="154">
        <f>IF(N396="základní",J396,0)</f>
        <v>0</v>
      </c>
      <c r="BF396" s="154">
        <f>IF(N396="snížená",J396,0)</f>
        <v>0</v>
      </c>
      <c r="BG396" s="154">
        <f>IF(N396="zákl. přenesená",J396,0)</f>
        <v>0</v>
      </c>
      <c r="BH396" s="154">
        <f>IF(N396="sníž. přenesená",J396,0)</f>
        <v>0</v>
      </c>
      <c r="BI396" s="154">
        <f>IF(N396="nulová",J396,0)</f>
        <v>0</v>
      </c>
      <c r="BJ396" s="18" t="s">
        <v>85</v>
      </c>
      <c r="BK396" s="154">
        <f>ROUND(I396*H396,2)</f>
        <v>0</v>
      </c>
      <c r="BL396" s="18" t="s">
        <v>241</v>
      </c>
      <c r="BM396" s="278" t="s">
        <v>714</v>
      </c>
    </row>
    <row r="397" s="12" customFormat="1" ht="22.8" customHeight="1">
      <c r="A397" s="12"/>
      <c r="B397" s="251"/>
      <c r="C397" s="252"/>
      <c r="D397" s="253" t="s">
        <v>77</v>
      </c>
      <c r="E397" s="265" t="s">
        <v>715</v>
      </c>
      <c r="F397" s="265" t="s">
        <v>716</v>
      </c>
      <c r="G397" s="252"/>
      <c r="H397" s="252"/>
      <c r="I397" s="255"/>
      <c r="J397" s="266">
        <f>BK397</f>
        <v>0</v>
      </c>
      <c r="K397" s="252"/>
      <c r="L397" s="257"/>
      <c r="M397" s="258"/>
      <c r="N397" s="259"/>
      <c r="O397" s="259"/>
      <c r="P397" s="260">
        <f>SUM(P398:P404)</f>
        <v>0</v>
      </c>
      <c r="Q397" s="259"/>
      <c r="R397" s="260">
        <f>SUM(R398:R404)</f>
        <v>0.011510099999999999</v>
      </c>
      <c r="S397" s="259"/>
      <c r="T397" s="261">
        <f>SUM(T398:T404)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62" t="s">
        <v>87</v>
      </c>
      <c r="AT397" s="263" t="s">
        <v>77</v>
      </c>
      <c r="AU397" s="263" t="s">
        <v>85</v>
      </c>
      <c r="AY397" s="262" t="s">
        <v>159</v>
      </c>
      <c r="BK397" s="264">
        <f>SUM(BK398:BK404)</f>
        <v>0</v>
      </c>
    </row>
    <row r="398" s="2" customFormat="1" ht="24" customHeight="1">
      <c r="A398" s="41"/>
      <c r="B398" s="42"/>
      <c r="C398" s="267" t="s">
        <v>717</v>
      </c>
      <c r="D398" s="267" t="s">
        <v>162</v>
      </c>
      <c r="E398" s="268" t="s">
        <v>718</v>
      </c>
      <c r="F398" s="269" t="s">
        <v>719</v>
      </c>
      <c r="G398" s="270" t="s">
        <v>516</v>
      </c>
      <c r="H398" s="271">
        <v>3</v>
      </c>
      <c r="I398" s="272"/>
      <c r="J398" s="273">
        <f>ROUND(I398*H398,2)</f>
        <v>0</v>
      </c>
      <c r="K398" s="269" t="s">
        <v>166</v>
      </c>
      <c r="L398" s="44"/>
      <c r="M398" s="274" t="s">
        <v>1</v>
      </c>
      <c r="N398" s="275" t="s">
        <v>43</v>
      </c>
      <c r="O398" s="94"/>
      <c r="P398" s="276">
        <f>O398*H398</f>
        <v>0</v>
      </c>
      <c r="Q398" s="276">
        <v>0</v>
      </c>
      <c r="R398" s="276">
        <f>Q398*H398</f>
        <v>0</v>
      </c>
      <c r="S398" s="276">
        <v>0</v>
      </c>
      <c r="T398" s="277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78" t="s">
        <v>241</v>
      </c>
      <c r="AT398" s="278" t="s">
        <v>162</v>
      </c>
      <c r="AU398" s="278" t="s">
        <v>87</v>
      </c>
      <c r="AY398" s="18" t="s">
        <v>159</v>
      </c>
      <c r="BE398" s="154">
        <f>IF(N398="základní",J398,0)</f>
        <v>0</v>
      </c>
      <c r="BF398" s="154">
        <f>IF(N398="snížená",J398,0)</f>
        <v>0</v>
      </c>
      <c r="BG398" s="154">
        <f>IF(N398="zákl. přenesená",J398,0)</f>
        <v>0</v>
      </c>
      <c r="BH398" s="154">
        <f>IF(N398="sníž. přenesená",J398,0)</f>
        <v>0</v>
      </c>
      <c r="BI398" s="154">
        <f>IF(N398="nulová",J398,0)</f>
        <v>0</v>
      </c>
      <c r="BJ398" s="18" t="s">
        <v>85</v>
      </c>
      <c r="BK398" s="154">
        <f>ROUND(I398*H398,2)</f>
        <v>0</v>
      </c>
      <c r="BL398" s="18" t="s">
        <v>241</v>
      </c>
      <c r="BM398" s="278" t="s">
        <v>720</v>
      </c>
    </row>
    <row r="399" s="2" customFormat="1" ht="24" customHeight="1">
      <c r="A399" s="41"/>
      <c r="B399" s="42"/>
      <c r="C399" s="312" t="s">
        <v>721</v>
      </c>
      <c r="D399" s="312" t="s">
        <v>263</v>
      </c>
      <c r="E399" s="313" t="s">
        <v>722</v>
      </c>
      <c r="F399" s="314" t="s">
        <v>723</v>
      </c>
      <c r="G399" s="315" t="s">
        <v>198</v>
      </c>
      <c r="H399" s="316">
        <v>3</v>
      </c>
      <c r="I399" s="317"/>
      <c r="J399" s="318">
        <f>ROUND(I399*H399,2)</f>
        <v>0</v>
      </c>
      <c r="K399" s="314" t="s">
        <v>1</v>
      </c>
      <c r="L399" s="319"/>
      <c r="M399" s="320" t="s">
        <v>1</v>
      </c>
      <c r="N399" s="321" t="s">
        <v>43</v>
      </c>
      <c r="O399" s="94"/>
      <c r="P399" s="276">
        <f>O399*H399</f>
        <v>0</v>
      </c>
      <c r="Q399" s="276">
        <v>0</v>
      </c>
      <c r="R399" s="276">
        <f>Q399*H399</f>
        <v>0</v>
      </c>
      <c r="S399" s="276">
        <v>0</v>
      </c>
      <c r="T399" s="277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78" t="s">
        <v>266</v>
      </c>
      <c r="AT399" s="278" t="s">
        <v>263</v>
      </c>
      <c r="AU399" s="278" t="s">
        <v>87</v>
      </c>
      <c r="AY399" s="18" t="s">
        <v>159</v>
      </c>
      <c r="BE399" s="154">
        <f>IF(N399="základní",J399,0)</f>
        <v>0</v>
      </c>
      <c r="BF399" s="154">
        <f>IF(N399="snížená",J399,0)</f>
        <v>0</v>
      </c>
      <c r="BG399" s="154">
        <f>IF(N399="zákl. přenesená",J399,0)</f>
        <v>0</v>
      </c>
      <c r="BH399" s="154">
        <f>IF(N399="sníž. přenesená",J399,0)</f>
        <v>0</v>
      </c>
      <c r="BI399" s="154">
        <f>IF(N399="nulová",J399,0)</f>
        <v>0</v>
      </c>
      <c r="BJ399" s="18" t="s">
        <v>85</v>
      </c>
      <c r="BK399" s="154">
        <f>ROUND(I399*H399,2)</f>
        <v>0</v>
      </c>
      <c r="BL399" s="18" t="s">
        <v>241</v>
      </c>
      <c r="BM399" s="278" t="s">
        <v>724</v>
      </c>
    </row>
    <row r="400" s="2" customFormat="1" ht="24" customHeight="1">
      <c r="A400" s="41"/>
      <c r="B400" s="42"/>
      <c r="C400" s="267" t="s">
        <v>725</v>
      </c>
      <c r="D400" s="267" t="s">
        <v>162</v>
      </c>
      <c r="E400" s="268" t="s">
        <v>726</v>
      </c>
      <c r="F400" s="269" t="s">
        <v>727</v>
      </c>
      <c r="G400" s="270" t="s">
        <v>728</v>
      </c>
      <c r="H400" s="271">
        <v>164.43000000000001</v>
      </c>
      <c r="I400" s="272"/>
      <c r="J400" s="273">
        <f>ROUND(I400*H400,2)</f>
        <v>0</v>
      </c>
      <c r="K400" s="269" t="s">
        <v>166</v>
      </c>
      <c r="L400" s="44"/>
      <c r="M400" s="274" t="s">
        <v>1</v>
      </c>
      <c r="N400" s="275" t="s">
        <v>43</v>
      </c>
      <c r="O400" s="94"/>
      <c r="P400" s="276">
        <f>O400*H400</f>
        <v>0</v>
      </c>
      <c r="Q400" s="276">
        <v>6.9999999999999994E-05</v>
      </c>
      <c r="R400" s="276">
        <f>Q400*H400</f>
        <v>0.011510099999999999</v>
      </c>
      <c r="S400" s="276">
        <v>0</v>
      </c>
      <c r="T400" s="277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78" t="s">
        <v>241</v>
      </c>
      <c r="AT400" s="278" t="s">
        <v>162</v>
      </c>
      <c r="AU400" s="278" t="s">
        <v>87</v>
      </c>
      <c r="AY400" s="18" t="s">
        <v>159</v>
      </c>
      <c r="BE400" s="154">
        <f>IF(N400="základní",J400,0)</f>
        <v>0</v>
      </c>
      <c r="BF400" s="154">
        <f>IF(N400="snížená",J400,0)</f>
        <v>0</v>
      </c>
      <c r="BG400" s="154">
        <f>IF(N400="zákl. přenesená",J400,0)</f>
        <v>0</v>
      </c>
      <c r="BH400" s="154">
        <f>IF(N400="sníž. přenesená",J400,0)</f>
        <v>0</v>
      </c>
      <c r="BI400" s="154">
        <f>IF(N400="nulová",J400,0)</f>
        <v>0</v>
      </c>
      <c r="BJ400" s="18" t="s">
        <v>85</v>
      </c>
      <c r="BK400" s="154">
        <f>ROUND(I400*H400,2)</f>
        <v>0</v>
      </c>
      <c r="BL400" s="18" t="s">
        <v>241</v>
      </c>
      <c r="BM400" s="278" t="s">
        <v>729</v>
      </c>
    </row>
    <row r="401" s="13" customFormat="1">
      <c r="A401" s="13"/>
      <c r="B401" s="279"/>
      <c r="C401" s="280"/>
      <c r="D401" s="281" t="s">
        <v>169</v>
      </c>
      <c r="E401" s="282" t="s">
        <v>1</v>
      </c>
      <c r="F401" s="283" t="s">
        <v>730</v>
      </c>
      <c r="G401" s="280"/>
      <c r="H401" s="282" t="s">
        <v>1</v>
      </c>
      <c r="I401" s="284"/>
      <c r="J401" s="280"/>
      <c r="K401" s="280"/>
      <c r="L401" s="285"/>
      <c r="M401" s="286"/>
      <c r="N401" s="287"/>
      <c r="O401" s="287"/>
      <c r="P401" s="287"/>
      <c r="Q401" s="287"/>
      <c r="R401" s="287"/>
      <c r="S401" s="287"/>
      <c r="T401" s="28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89" t="s">
        <v>169</v>
      </c>
      <c r="AU401" s="289" t="s">
        <v>87</v>
      </c>
      <c r="AV401" s="13" t="s">
        <v>85</v>
      </c>
      <c r="AW401" s="13" t="s">
        <v>32</v>
      </c>
      <c r="AX401" s="13" t="s">
        <v>78</v>
      </c>
      <c r="AY401" s="289" t="s">
        <v>159</v>
      </c>
    </row>
    <row r="402" s="14" customFormat="1">
      <c r="A402" s="14"/>
      <c r="B402" s="290"/>
      <c r="C402" s="291"/>
      <c r="D402" s="281" t="s">
        <v>169</v>
      </c>
      <c r="E402" s="292" t="s">
        <v>1</v>
      </c>
      <c r="F402" s="293" t="s">
        <v>731</v>
      </c>
      <c r="G402" s="291"/>
      <c r="H402" s="294">
        <v>164.43000000000001</v>
      </c>
      <c r="I402" s="295"/>
      <c r="J402" s="291"/>
      <c r="K402" s="291"/>
      <c r="L402" s="296"/>
      <c r="M402" s="297"/>
      <c r="N402" s="298"/>
      <c r="O402" s="298"/>
      <c r="P402" s="298"/>
      <c r="Q402" s="298"/>
      <c r="R402" s="298"/>
      <c r="S402" s="298"/>
      <c r="T402" s="29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300" t="s">
        <v>169</v>
      </c>
      <c r="AU402" s="300" t="s">
        <v>87</v>
      </c>
      <c r="AV402" s="14" t="s">
        <v>87</v>
      </c>
      <c r="AW402" s="14" t="s">
        <v>32</v>
      </c>
      <c r="AX402" s="14" t="s">
        <v>85</v>
      </c>
      <c r="AY402" s="300" t="s">
        <v>159</v>
      </c>
    </row>
    <row r="403" s="2" customFormat="1" ht="24" customHeight="1">
      <c r="A403" s="41"/>
      <c r="B403" s="42"/>
      <c r="C403" s="267" t="s">
        <v>261</v>
      </c>
      <c r="D403" s="267" t="s">
        <v>162</v>
      </c>
      <c r="E403" s="268" t="s">
        <v>732</v>
      </c>
      <c r="F403" s="269" t="s">
        <v>733</v>
      </c>
      <c r="G403" s="270" t="s">
        <v>217</v>
      </c>
      <c r="H403" s="271">
        <v>0.050000000000000003</v>
      </c>
      <c r="I403" s="272"/>
      <c r="J403" s="273">
        <f>ROUND(I403*H403,2)</f>
        <v>0</v>
      </c>
      <c r="K403" s="269" t="s">
        <v>166</v>
      </c>
      <c r="L403" s="44"/>
      <c r="M403" s="274" t="s">
        <v>1</v>
      </c>
      <c r="N403" s="275" t="s">
        <v>43</v>
      </c>
      <c r="O403" s="94"/>
      <c r="P403" s="276">
        <f>O403*H403</f>
        <v>0</v>
      </c>
      <c r="Q403" s="276">
        <v>0</v>
      </c>
      <c r="R403" s="276">
        <f>Q403*H403</f>
        <v>0</v>
      </c>
      <c r="S403" s="276">
        <v>0</v>
      </c>
      <c r="T403" s="277">
        <f>S403*H403</f>
        <v>0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78" t="s">
        <v>241</v>
      </c>
      <c r="AT403" s="278" t="s">
        <v>162</v>
      </c>
      <c r="AU403" s="278" t="s">
        <v>87</v>
      </c>
      <c r="AY403" s="18" t="s">
        <v>159</v>
      </c>
      <c r="BE403" s="154">
        <f>IF(N403="základní",J403,0)</f>
        <v>0</v>
      </c>
      <c r="BF403" s="154">
        <f>IF(N403="snížená",J403,0)</f>
        <v>0</v>
      </c>
      <c r="BG403" s="154">
        <f>IF(N403="zákl. přenesená",J403,0)</f>
        <v>0</v>
      </c>
      <c r="BH403" s="154">
        <f>IF(N403="sníž. přenesená",J403,0)</f>
        <v>0</v>
      </c>
      <c r="BI403" s="154">
        <f>IF(N403="nulová",J403,0)</f>
        <v>0</v>
      </c>
      <c r="BJ403" s="18" t="s">
        <v>85</v>
      </c>
      <c r="BK403" s="154">
        <f>ROUND(I403*H403,2)</f>
        <v>0</v>
      </c>
      <c r="BL403" s="18" t="s">
        <v>241</v>
      </c>
      <c r="BM403" s="278" t="s">
        <v>734</v>
      </c>
    </row>
    <row r="404" s="2" customFormat="1" ht="24" customHeight="1">
      <c r="A404" s="41"/>
      <c r="B404" s="42"/>
      <c r="C404" s="267" t="s">
        <v>735</v>
      </c>
      <c r="D404" s="267" t="s">
        <v>162</v>
      </c>
      <c r="E404" s="268" t="s">
        <v>736</v>
      </c>
      <c r="F404" s="269" t="s">
        <v>737</v>
      </c>
      <c r="G404" s="270" t="s">
        <v>217</v>
      </c>
      <c r="H404" s="271">
        <v>0.050000000000000003</v>
      </c>
      <c r="I404" s="272"/>
      <c r="J404" s="273">
        <f>ROUND(I404*H404,2)</f>
        <v>0</v>
      </c>
      <c r="K404" s="269" t="s">
        <v>166</v>
      </c>
      <c r="L404" s="44"/>
      <c r="M404" s="274" t="s">
        <v>1</v>
      </c>
      <c r="N404" s="275" t="s">
        <v>43</v>
      </c>
      <c r="O404" s="94"/>
      <c r="P404" s="276">
        <f>O404*H404</f>
        <v>0</v>
      </c>
      <c r="Q404" s="276">
        <v>0</v>
      </c>
      <c r="R404" s="276">
        <f>Q404*H404</f>
        <v>0</v>
      </c>
      <c r="S404" s="276">
        <v>0</v>
      </c>
      <c r="T404" s="277">
        <f>S404*H404</f>
        <v>0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78" t="s">
        <v>241</v>
      </c>
      <c r="AT404" s="278" t="s">
        <v>162</v>
      </c>
      <c r="AU404" s="278" t="s">
        <v>87</v>
      </c>
      <c r="AY404" s="18" t="s">
        <v>159</v>
      </c>
      <c r="BE404" s="154">
        <f>IF(N404="základní",J404,0)</f>
        <v>0</v>
      </c>
      <c r="BF404" s="154">
        <f>IF(N404="snížená",J404,0)</f>
        <v>0</v>
      </c>
      <c r="BG404" s="154">
        <f>IF(N404="zákl. přenesená",J404,0)</f>
        <v>0</v>
      </c>
      <c r="BH404" s="154">
        <f>IF(N404="sníž. přenesená",J404,0)</f>
        <v>0</v>
      </c>
      <c r="BI404" s="154">
        <f>IF(N404="nulová",J404,0)</f>
        <v>0</v>
      </c>
      <c r="BJ404" s="18" t="s">
        <v>85</v>
      </c>
      <c r="BK404" s="154">
        <f>ROUND(I404*H404,2)</f>
        <v>0</v>
      </c>
      <c r="BL404" s="18" t="s">
        <v>241</v>
      </c>
      <c r="BM404" s="278" t="s">
        <v>738</v>
      </c>
    </row>
    <row r="405" s="12" customFormat="1" ht="22.8" customHeight="1">
      <c r="A405" s="12"/>
      <c r="B405" s="251"/>
      <c r="C405" s="252"/>
      <c r="D405" s="253" t="s">
        <v>77</v>
      </c>
      <c r="E405" s="265" t="s">
        <v>739</v>
      </c>
      <c r="F405" s="265" t="s">
        <v>740</v>
      </c>
      <c r="G405" s="252"/>
      <c r="H405" s="252"/>
      <c r="I405" s="255"/>
      <c r="J405" s="266">
        <f>BK405</f>
        <v>0</v>
      </c>
      <c r="K405" s="252"/>
      <c r="L405" s="257"/>
      <c r="M405" s="258"/>
      <c r="N405" s="259"/>
      <c r="O405" s="259"/>
      <c r="P405" s="260">
        <f>SUM(P406:P411)</f>
        <v>0</v>
      </c>
      <c r="Q405" s="259"/>
      <c r="R405" s="260">
        <f>SUM(R406:R411)</f>
        <v>0.4418999999999999</v>
      </c>
      <c r="S405" s="259"/>
      <c r="T405" s="261">
        <f>SUM(T406:T411)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62" t="s">
        <v>87</v>
      </c>
      <c r="AT405" s="263" t="s">
        <v>77</v>
      </c>
      <c r="AU405" s="263" t="s">
        <v>85</v>
      </c>
      <c r="AY405" s="262" t="s">
        <v>159</v>
      </c>
      <c r="BK405" s="264">
        <f>SUM(BK406:BK411)</f>
        <v>0</v>
      </c>
    </row>
    <row r="406" s="2" customFormat="1" ht="24" customHeight="1">
      <c r="A406" s="41"/>
      <c r="B406" s="42"/>
      <c r="C406" s="267" t="s">
        <v>741</v>
      </c>
      <c r="D406" s="267" t="s">
        <v>162</v>
      </c>
      <c r="E406" s="268" t="s">
        <v>742</v>
      </c>
      <c r="F406" s="269" t="s">
        <v>743</v>
      </c>
      <c r="G406" s="270" t="s">
        <v>205</v>
      </c>
      <c r="H406" s="271">
        <v>2850</v>
      </c>
      <c r="I406" s="272"/>
      <c r="J406" s="273">
        <f>ROUND(I406*H406,2)</f>
        <v>0</v>
      </c>
      <c r="K406" s="269" t="s">
        <v>1</v>
      </c>
      <c r="L406" s="44"/>
      <c r="M406" s="274" t="s">
        <v>1</v>
      </c>
      <c r="N406" s="275" t="s">
        <v>43</v>
      </c>
      <c r="O406" s="94"/>
      <c r="P406" s="276">
        <f>O406*H406</f>
        <v>0</v>
      </c>
      <c r="Q406" s="276">
        <v>0</v>
      </c>
      <c r="R406" s="276">
        <f>Q406*H406</f>
        <v>0</v>
      </c>
      <c r="S406" s="276">
        <v>0</v>
      </c>
      <c r="T406" s="277">
        <f>S406*H406</f>
        <v>0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78" t="s">
        <v>241</v>
      </c>
      <c r="AT406" s="278" t="s">
        <v>162</v>
      </c>
      <c r="AU406" s="278" t="s">
        <v>87</v>
      </c>
      <c r="AY406" s="18" t="s">
        <v>159</v>
      </c>
      <c r="BE406" s="154">
        <f>IF(N406="základní",J406,0)</f>
        <v>0</v>
      </c>
      <c r="BF406" s="154">
        <f>IF(N406="snížená",J406,0)</f>
        <v>0</v>
      </c>
      <c r="BG406" s="154">
        <f>IF(N406="zákl. přenesená",J406,0)</f>
        <v>0</v>
      </c>
      <c r="BH406" s="154">
        <f>IF(N406="sníž. přenesená",J406,0)</f>
        <v>0</v>
      </c>
      <c r="BI406" s="154">
        <f>IF(N406="nulová",J406,0)</f>
        <v>0</v>
      </c>
      <c r="BJ406" s="18" t="s">
        <v>85</v>
      </c>
      <c r="BK406" s="154">
        <f>ROUND(I406*H406,2)</f>
        <v>0</v>
      </c>
      <c r="BL406" s="18" t="s">
        <v>241</v>
      </c>
      <c r="BM406" s="278" t="s">
        <v>744</v>
      </c>
    </row>
    <row r="407" s="2" customFormat="1" ht="24" customHeight="1">
      <c r="A407" s="41"/>
      <c r="B407" s="42"/>
      <c r="C407" s="267" t="s">
        <v>745</v>
      </c>
      <c r="D407" s="267" t="s">
        <v>162</v>
      </c>
      <c r="E407" s="268" t="s">
        <v>746</v>
      </c>
      <c r="F407" s="269" t="s">
        <v>747</v>
      </c>
      <c r="G407" s="270" t="s">
        <v>205</v>
      </c>
      <c r="H407" s="271">
        <v>2850</v>
      </c>
      <c r="I407" s="272"/>
      <c r="J407" s="273">
        <f>ROUND(I407*H407,2)</f>
        <v>0</v>
      </c>
      <c r="K407" s="269" t="s">
        <v>166</v>
      </c>
      <c r="L407" s="44"/>
      <c r="M407" s="274" t="s">
        <v>1</v>
      </c>
      <c r="N407" s="275" t="s">
        <v>43</v>
      </c>
      <c r="O407" s="94"/>
      <c r="P407" s="276">
        <f>O407*H407</f>
        <v>0</v>
      </c>
      <c r="Q407" s="276">
        <v>0.00014999999999999999</v>
      </c>
      <c r="R407" s="276">
        <f>Q407*H407</f>
        <v>0.42749999999999994</v>
      </c>
      <c r="S407" s="276">
        <v>0</v>
      </c>
      <c r="T407" s="277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78" t="s">
        <v>241</v>
      </c>
      <c r="AT407" s="278" t="s">
        <v>162</v>
      </c>
      <c r="AU407" s="278" t="s">
        <v>87</v>
      </c>
      <c r="AY407" s="18" t="s">
        <v>159</v>
      </c>
      <c r="BE407" s="154">
        <f>IF(N407="základní",J407,0)</f>
        <v>0</v>
      </c>
      <c r="BF407" s="154">
        <f>IF(N407="snížená",J407,0)</f>
        <v>0</v>
      </c>
      <c r="BG407" s="154">
        <f>IF(N407="zákl. přenesená",J407,0)</f>
        <v>0</v>
      </c>
      <c r="BH407" s="154">
        <f>IF(N407="sníž. přenesená",J407,0)</f>
        <v>0</v>
      </c>
      <c r="BI407" s="154">
        <f>IF(N407="nulová",J407,0)</f>
        <v>0</v>
      </c>
      <c r="BJ407" s="18" t="s">
        <v>85</v>
      </c>
      <c r="BK407" s="154">
        <f>ROUND(I407*H407,2)</f>
        <v>0</v>
      </c>
      <c r="BL407" s="18" t="s">
        <v>241</v>
      </c>
      <c r="BM407" s="278" t="s">
        <v>748</v>
      </c>
    </row>
    <row r="408" s="2" customFormat="1" ht="36" customHeight="1">
      <c r="A408" s="41"/>
      <c r="B408" s="42"/>
      <c r="C408" s="267" t="s">
        <v>749</v>
      </c>
      <c r="D408" s="267" t="s">
        <v>162</v>
      </c>
      <c r="E408" s="268" t="s">
        <v>750</v>
      </c>
      <c r="F408" s="269" t="s">
        <v>751</v>
      </c>
      <c r="G408" s="270" t="s">
        <v>311</v>
      </c>
      <c r="H408" s="271">
        <v>1</v>
      </c>
      <c r="I408" s="272"/>
      <c r="J408" s="273">
        <f>ROUND(I408*H408,2)</f>
        <v>0</v>
      </c>
      <c r="K408" s="269" t="s">
        <v>1</v>
      </c>
      <c r="L408" s="44"/>
      <c r="M408" s="274" t="s">
        <v>1</v>
      </c>
      <c r="N408" s="275" t="s">
        <v>43</v>
      </c>
      <c r="O408" s="94"/>
      <c r="P408" s="276">
        <f>O408*H408</f>
        <v>0</v>
      </c>
      <c r="Q408" s="276">
        <v>0.001</v>
      </c>
      <c r="R408" s="276">
        <f>Q408*H408</f>
        <v>0.001</v>
      </c>
      <c r="S408" s="276">
        <v>0</v>
      </c>
      <c r="T408" s="277">
        <f>S408*H408</f>
        <v>0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78" t="s">
        <v>241</v>
      </c>
      <c r="AT408" s="278" t="s">
        <v>162</v>
      </c>
      <c r="AU408" s="278" t="s">
        <v>87</v>
      </c>
      <c r="AY408" s="18" t="s">
        <v>159</v>
      </c>
      <c r="BE408" s="154">
        <f>IF(N408="základní",J408,0)</f>
        <v>0</v>
      </c>
      <c r="BF408" s="154">
        <f>IF(N408="snížená",J408,0)</f>
        <v>0</v>
      </c>
      <c r="BG408" s="154">
        <f>IF(N408="zákl. přenesená",J408,0)</f>
        <v>0</v>
      </c>
      <c r="BH408" s="154">
        <f>IF(N408="sníž. přenesená",J408,0)</f>
        <v>0</v>
      </c>
      <c r="BI408" s="154">
        <f>IF(N408="nulová",J408,0)</f>
        <v>0</v>
      </c>
      <c r="BJ408" s="18" t="s">
        <v>85</v>
      </c>
      <c r="BK408" s="154">
        <f>ROUND(I408*H408,2)</f>
        <v>0</v>
      </c>
      <c r="BL408" s="18" t="s">
        <v>241</v>
      </c>
      <c r="BM408" s="278" t="s">
        <v>752</v>
      </c>
    </row>
    <row r="409" s="2" customFormat="1" ht="16.5" customHeight="1">
      <c r="A409" s="41"/>
      <c r="B409" s="42"/>
      <c r="C409" s="312" t="s">
        <v>753</v>
      </c>
      <c r="D409" s="312" t="s">
        <v>263</v>
      </c>
      <c r="E409" s="313" t="s">
        <v>754</v>
      </c>
      <c r="F409" s="314" t="s">
        <v>755</v>
      </c>
      <c r="G409" s="315" t="s">
        <v>516</v>
      </c>
      <c r="H409" s="316">
        <v>1</v>
      </c>
      <c r="I409" s="317"/>
      <c r="J409" s="318">
        <f>ROUND(I409*H409,2)</f>
        <v>0</v>
      </c>
      <c r="K409" s="314" t="s">
        <v>1</v>
      </c>
      <c r="L409" s="319"/>
      <c r="M409" s="320" t="s">
        <v>1</v>
      </c>
      <c r="N409" s="321" t="s">
        <v>43</v>
      </c>
      <c r="O409" s="94"/>
      <c r="P409" s="276">
        <f>O409*H409</f>
        <v>0</v>
      </c>
      <c r="Q409" s="276">
        <v>0.0057999999999999996</v>
      </c>
      <c r="R409" s="276">
        <f>Q409*H409</f>
        <v>0.0057999999999999996</v>
      </c>
      <c r="S409" s="276">
        <v>0</v>
      </c>
      <c r="T409" s="277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78" t="s">
        <v>266</v>
      </c>
      <c r="AT409" s="278" t="s">
        <v>263</v>
      </c>
      <c r="AU409" s="278" t="s">
        <v>87</v>
      </c>
      <c r="AY409" s="18" t="s">
        <v>159</v>
      </c>
      <c r="BE409" s="154">
        <f>IF(N409="základní",J409,0)</f>
        <v>0</v>
      </c>
      <c r="BF409" s="154">
        <f>IF(N409="snížená",J409,0)</f>
        <v>0</v>
      </c>
      <c r="BG409" s="154">
        <f>IF(N409="zákl. přenesená",J409,0)</f>
        <v>0</v>
      </c>
      <c r="BH409" s="154">
        <f>IF(N409="sníž. přenesená",J409,0)</f>
        <v>0</v>
      </c>
      <c r="BI409" s="154">
        <f>IF(N409="nulová",J409,0)</f>
        <v>0</v>
      </c>
      <c r="BJ409" s="18" t="s">
        <v>85</v>
      </c>
      <c r="BK409" s="154">
        <f>ROUND(I409*H409,2)</f>
        <v>0</v>
      </c>
      <c r="BL409" s="18" t="s">
        <v>241</v>
      </c>
      <c r="BM409" s="278" t="s">
        <v>756</v>
      </c>
    </row>
    <row r="410" s="2" customFormat="1" ht="24" customHeight="1">
      <c r="A410" s="41"/>
      <c r="B410" s="42"/>
      <c r="C410" s="267" t="s">
        <v>757</v>
      </c>
      <c r="D410" s="267" t="s">
        <v>162</v>
      </c>
      <c r="E410" s="268" t="s">
        <v>758</v>
      </c>
      <c r="F410" s="269" t="s">
        <v>759</v>
      </c>
      <c r="G410" s="270" t="s">
        <v>198</v>
      </c>
      <c r="H410" s="271">
        <v>2</v>
      </c>
      <c r="I410" s="272"/>
      <c r="J410" s="273">
        <f>ROUND(I410*H410,2)</f>
        <v>0</v>
      </c>
      <c r="K410" s="269" t="s">
        <v>1</v>
      </c>
      <c r="L410" s="44"/>
      <c r="M410" s="274" t="s">
        <v>1</v>
      </c>
      <c r="N410" s="275" t="s">
        <v>43</v>
      </c>
      <c r="O410" s="94"/>
      <c r="P410" s="276">
        <f>O410*H410</f>
        <v>0</v>
      </c>
      <c r="Q410" s="276">
        <v>0.00029999999999999997</v>
      </c>
      <c r="R410" s="276">
        <f>Q410*H410</f>
        <v>0.00059999999999999995</v>
      </c>
      <c r="S410" s="276">
        <v>0</v>
      </c>
      <c r="T410" s="277">
        <f>S410*H410</f>
        <v>0</v>
      </c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R410" s="278" t="s">
        <v>241</v>
      </c>
      <c r="AT410" s="278" t="s">
        <v>162</v>
      </c>
      <c r="AU410" s="278" t="s">
        <v>87</v>
      </c>
      <c r="AY410" s="18" t="s">
        <v>159</v>
      </c>
      <c r="BE410" s="154">
        <f>IF(N410="základní",J410,0)</f>
        <v>0</v>
      </c>
      <c r="BF410" s="154">
        <f>IF(N410="snížená",J410,0)</f>
        <v>0</v>
      </c>
      <c r="BG410" s="154">
        <f>IF(N410="zákl. přenesená",J410,0)</f>
        <v>0</v>
      </c>
      <c r="BH410" s="154">
        <f>IF(N410="sníž. přenesená",J410,0)</f>
        <v>0</v>
      </c>
      <c r="BI410" s="154">
        <f>IF(N410="nulová",J410,0)</f>
        <v>0</v>
      </c>
      <c r="BJ410" s="18" t="s">
        <v>85</v>
      </c>
      <c r="BK410" s="154">
        <f>ROUND(I410*H410,2)</f>
        <v>0</v>
      </c>
      <c r="BL410" s="18" t="s">
        <v>241</v>
      </c>
      <c r="BM410" s="278" t="s">
        <v>760</v>
      </c>
    </row>
    <row r="411" s="2" customFormat="1" ht="16.5" customHeight="1">
      <c r="A411" s="41"/>
      <c r="B411" s="42"/>
      <c r="C411" s="312" t="s">
        <v>761</v>
      </c>
      <c r="D411" s="312" t="s">
        <v>263</v>
      </c>
      <c r="E411" s="313" t="s">
        <v>762</v>
      </c>
      <c r="F411" s="314" t="s">
        <v>763</v>
      </c>
      <c r="G411" s="315" t="s">
        <v>335</v>
      </c>
      <c r="H411" s="316">
        <v>2</v>
      </c>
      <c r="I411" s="317"/>
      <c r="J411" s="318">
        <f>ROUND(I411*H411,2)</f>
        <v>0</v>
      </c>
      <c r="K411" s="314" t="s">
        <v>1</v>
      </c>
      <c r="L411" s="319"/>
      <c r="M411" s="320" t="s">
        <v>1</v>
      </c>
      <c r="N411" s="321" t="s">
        <v>43</v>
      </c>
      <c r="O411" s="94"/>
      <c r="P411" s="276">
        <f>O411*H411</f>
        <v>0</v>
      </c>
      <c r="Q411" s="276">
        <v>0.0035000000000000001</v>
      </c>
      <c r="R411" s="276">
        <f>Q411*H411</f>
        <v>0.0070000000000000001</v>
      </c>
      <c r="S411" s="276">
        <v>0</v>
      </c>
      <c r="T411" s="277">
        <f>S411*H411</f>
        <v>0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78" t="s">
        <v>266</v>
      </c>
      <c r="AT411" s="278" t="s">
        <v>263</v>
      </c>
      <c r="AU411" s="278" t="s">
        <v>87</v>
      </c>
      <c r="AY411" s="18" t="s">
        <v>159</v>
      </c>
      <c r="BE411" s="154">
        <f>IF(N411="základní",J411,0)</f>
        <v>0</v>
      </c>
      <c r="BF411" s="154">
        <f>IF(N411="snížená",J411,0)</f>
        <v>0</v>
      </c>
      <c r="BG411" s="154">
        <f>IF(N411="zákl. přenesená",J411,0)</f>
        <v>0</v>
      </c>
      <c r="BH411" s="154">
        <f>IF(N411="sníž. přenesená",J411,0)</f>
        <v>0</v>
      </c>
      <c r="BI411" s="154">
        <f>IF(N411="nulová",J411,0)</f>
        <v>0</v>
      </c>
      <c r="BJ411" s="18" t="s">
        <v>85</v>
      </c>
      <c r="BK411" s="154">
        <f>ROUND(I411*H411,2)</f>
        <v>0</v>
      </c>
      <c r="BL411" s="18" t="s">
        <v>241</v>
      </c>
      <c r="BM411" s="278" t="s">
        <v>764</v>
      </c>
    </row>
    <row r="412" s="12" customFormat="1" ht="25.92" customHeight="1">
      <c r="A412" s="12"/>
      <c r="B412" s="251"/>
      <c r="C412" s="252"/>
      <c r="D412" s="253" t="s">
        <v>77</v>
      </c>
      <c r="E412" s="254" t="s">
        <v>765</v>
      </c>
      <c r="F412" s="254" t="s">
        <v>766</v>
      </c>
      <c r="G412" s="252"/>
      <c r="H412" s="252"/>
      <c r="I412" s="255"/>
      <c r="J412" s="256">
        <f>BK412</f>
        <v>0</v>
      </c>
      <c r="K412" s="252"/>
      <c r="L412" s="257"/>
      <c r="M412" s="258"/>
      <c r="N412" s="259"/>
      <c r="O412" s="259"/>
      <c r="P412" s="260">
        <f>P413</f>
        <v>0</v>
      </c>
      <c r="Q412" s="259"/>
      <c r="R412" s="260">
        <f>R413</f>
        <v>0</v>
      </c>
      <c r="S412" s="259"/>
      <c r="T412" s="261">
        <f>T413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62" t="s">
        <v>167</v>
      </c>
      <c r="AT412" s="263" t="s">
        <v>77</v>
      </c>
      <c r="AU412" s="263" t="s">
        <v>78</v>
      </c>
      <c r="AY412" s="262" t="s">
        <v>159</v>
      </c>
      <c r="BK412" s="264">
        <f>BK413</f>
        <v>0</v>
      </c>
    </row>
    <row r="413" s="2" customFormat="1" ht="16.5" customHeight="1">
      <c r="A413" s="41"/>
      <c r="B413" s="42"/>
      <c r="C413" s="267" t="s">
        <v>767</v>
      </c>
      <c r="D413" s="267" t="s">
        <v>162</v>
      </c>
      <c r="E413" s="268" t="s">
        <v>768</v>
      </c>
      <c r="F413" s="269" t="s">
        <v>769</v>
      </c>
      <c r="G413" s="270" t="s">
        <v>770</v>
      </c>
      <c r="H413" s="271">
        <v>8</v>
      </c>
      <c r="I413" s="272"/>
      <c r="J413" s="273">
        <f>ROUND(I413*H413,2)</f>
        <v>0</v>
      </c>
      <c r="K413" s="269" t="s">
        <v>166</v>
      </c>
      <c r="L413" s="44"/>
      <c r="M413" s="333" t="s">
        <v>1</v>
      </c>
      <c r="N413" s="334" t="s">
        <v>43</v>
      </c>
      <c r="O413" s="335"/>
      <c r="P413" s="336">
        <f>O413*H413</f>
        <v>0</v>
      </c>
      <c r="Q413" s="336">
        <v>0</v>
      </c>
      <c r="R413" s="336">
        <f>Q413*H413</f>
        <v>0</v>
      </c>
      <c r="S413" s="336">
        <v>0</v>
      </c>
      <c r="T413" s="337">
        <f>S413*H413</f>
        <v>0</v>
      </c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R413" s="278" t="s">
        <v>771</v>
      </c>
      <c r="AT413" s="278" t="s">
        <v>162</v>
      </c>
      <c r="AU413" s="278" t="s">
        <v>85</v>
      </c>
      <c r="AY413" s="18" t="s">
        <v>159</v>
      </c>
      <c r="BE413" s="154">
        <f>IF(N413="základní",J413,0)</f>
        <v>0</v>
      </c>
      <c r="BF413" s="154">
        <f>IF(N413="snížená",J413,0)</f>
        <v>0</v>
      </c>
      <c r="BG413" s="154">
        <f>IF(N413="zákl. přenesená",J413,0)</f>
        <v>0</v>
      </c>
      <c r="BH413" s="154">
        <f>IF(N413="sníž. přenesená",J413,0)</f>
        <v>0</v>
      </c>
      <c r="BI413" s="154">
        <f>IF(N413="nulová",J413,0)</f>
        <v>0</v>
      </c>
      <c r="BJ413" s="18" t="s">
        <v>85</v>
      </c>
      <c r="BK413" s="154">
        <f>ROUND(I413*H413,2)</f>
        <v>0</v>
      </c>
      <c r="BL413" s="18" t="s">
        <v>771</v>
      </c>
      <c r="BM413" s="278" t="s">
        <v>772</v>
      </c>
    </row>
    <row r="414" s="2" customFormat="1" ht="6.96" customHeight="1">
      <c r="A414" s="41"/>
      <c r="B414" s="69"/>
      <c r="C414" s="70"/>
      <c r="D414" s="70"/>
      <c r="E414" s="70"/>
      <c r="F414" s="70"/>
      <c r="G414" s="70"/>
      <c r="H414" s="70"/>
      <c r="I414" s="210"/>
      <c r="J414" s="70"/>
      <c r="K414" s="70"/>
      <c r="L414" s="44"/>
      <c r="M414" s="41"/>
      <c r="O414" s="41"/>
      <c r="P414" s="41"/>
      <c r="Q414" s="41"/>
      <c r="R414" s="41"/>
      <c r="S414" s="41"/>
      <c r="T414" s="41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</row>
  </sheetData>
  <sheetProtection sheet="1" autoFilter="0" formatColumns="0" formatRows="0" objects="1" scenarios="1" spinCount="100000" saltValue="OI1oNOyd3dObbpkVKlzbMCqBI8Xh7xgtuFjcm52L19xyVaTWODv6IldoUsPQS1ceyW8TYWS+lMH8q1sfLakzzg==" hashValue="hClH4Ns6sO53MBpO9rIOBy8U9kUWr84qkwgHWWve5koYvL3hCvPBKWfaF64V7GflMH6A7coy7yDM021bJ5EKiA==" algorithmName="SHA-512" password="CC35"/>
  <autoFilter ref="C143:K413"/>
  <mergeCells count="14">
    <mergeCell ref="E7:H7"/>
    <mergeCell ref="E9:H9"/>
    <mergeCell ref="E18:H18"/>
    <mergeCell ref="E27:H27"/>
    <mergeCell ref="E85:H85"/>
    <mergeCell ref="E87:H87"/>
    <mergeCell ref="D118:F118"/>
    <mergeCell ref="D119:F119"/>
    <mergeCell ref="D120:F120"/>
    <mergeCell ref="D121:F121"/>
    <mergeCell ref="D122:F122"/>
    <mergeCell ref="E134:H13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62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6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63"/>
      <c r="C3" s="164"/>
      <c r="D3" s="164"/>
      <c r="E3" s="164"/>
      <c r="F3" s="164"/>
      <c r="G3" s="164"/>
      <c r="H3" s="164"/>
      <c r="I3" s="165"/>
      <c r="J3" s="164"/>
      <c r="K3" s="164"/>
      <c r="L3" s="21"/>
      <c r="AT3" s="18" t="s">
        <v>87</v>
      </c>
    </row>
    <row r="4" s="1" customFormat="1" ht="24.96" customHeight="1">
      <c r="B4" s="21"/>
      <c r="D4" s="166" t="s">
        <v>108</v>
      </c>
      <c r="I4" s="162"/>
      <c r="L4" s="21"/>
      <c r="M4" s="167" t="s">
        <v>10</v>
      </c>
      <c r="AT4" s="18" t="s">
        <v>4</v>
      </c>
    </row>
    <row r="5" s="1" customFormat="1" ht="6.96" customHeight="1">
      <c r="B5" s="21"/>
      <c r="I5" s="162"/>
      <c r="L5" s="21"/>
    </row>
    <row r="6" s="1" customFormat="1" ht="12" customHeight="1">
      <c r="B6" s="21"/>
      <c r="D6" s="168" t="s">
        <v>16</v>
      </c>
      <c r="I6" s="162"/>
      <c r="L6" s="21"/>
    </row>
    <row r="7" s="1" customFormat="1" ht="16.5" customHeight="1">
      <c r="B7" s="21"/>
      <c r="E7" s="169" t="str">
        <f>'Rekapitulace stavby'!K6</f>
        <v>ZŠ Karlova Varnsdorf</v>
      </c>
      <c r="F7" s="168"/>
      <c r="G7" s="168"/>
      <c r="H7" s="168"/>
      <c r="I7" s="162"/>
      <c r="L7" s="21"/>
    </row>
    <row r="8" s="1" customFormat="1" ht="12" customHeight="1">
      <c r="B8" s="21"/>
      <c r="D8" s="168" t="s">
        <v>109</v>
      </c>
      <c r="I8" s="162"/>
      <c r="L8" s="21"/>
    </row>
    <row r="9" s="2" customFormat="1" ht="16.5" customHeight="1">
      <c r="A9" s="41"/>
      <c r="B9" s="44"/>
      <c r="C9" s="41"/>
      <c r="D9" s="41"/>
      <c r="E9" s="169" t="s">
        <v>110</v>
      </c>
      <c r="F9" s="41"/>
      <c r="G9" s="41"/>
      <c r="H9" s="41"/>
      <c r="I9" s="170"/>
      <c r="J9" s="41"/>
      <c r="K9" s="41"/>
      <c r="L9" s="66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4"/>
      <c r="C10" s="41"/>
      <c r="D10" s="168" t="s">
        <v>773</v>
      </c>
      <c r="E10" s="41"/>
      <c r="F10" s="41"/>
      <c r="G10" s="41"/>
      <c r="H10" s="41"/>
      <c r="I10" s="170"/>
      <c r="J10" s="41"/>
      <c r="K10" s="41"/>
      <c r="L10" s="66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4"/>
      <c r="C11" s="41"/>
      <c r="D11" s="41"/>
      <c r="E11" s="171" t="s">
        <v>774</v>
      </c>
      <c r="F11" s="41"/>
      <c r="G11" s="41"/>
      <c r="H11" s="41"/>
      <c r="I11" s="170"/>
      <c r="J11" s="41"/>
      <c r="K11" s="41"/>
      <c r="L11" s="66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4"/>
      <c r="C12" s="41"/>
      <c r="D12" s="41"/>
      <c r="E12" s="41"/>
      <c r="F12" s="41"/>
      <c r="G12" s="41"/>
      <c r="H12" s="41"/>
      <c r="I12" s="170"/>
      <c r="J12" s="41"/>
      <c r="K12" s="41"/>
      <c r="L12" s="66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4"/>
      <c r="C13" s="41"/>
      <c r="D13" s="168" t="s">
        <v>18</v>
      </c>
      <c r="E13" s="41"/>
      <c r="F13" s="144" t="s">
        <v>1</v>
      </c>
      <c r="G13" s="41"/>
      <c r="H13" s="41"/>
      <c r="I13" s="172" t="s">
        <v>19</v>
      </c>
      <c r="J13" s="144" t="s">
        <v>1</v>
      </c>
      <c r="K13" s="41"/>
      <c r="L13" s="66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4"/>
      <c r="C14" s="41"/>
      <c r="D14" s="168" t="s">
        <v>20</v>
      </c>
      <c r="E14" s="41"/>
      <c r="F14" s="144" t="s">
        <v>775</v>
      </c>
      <c r="G14" s="41"/>
      <c r="H14" s="41"/>
      <c r="I14" s="172" t="s">
        <v>22</v>
      </c>
      <c r="J14" s="173" t="str">
        <f>'Rekapitulace stavby'!AN8</f>
        <v>30. 7. 2018</v>
      </c>
      <c r="K14" s="41"/>
      <c r="L14" s="66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4"/>
      <c r="C15" s="41"/>
      <c r="D15" s="41"/>
      <c r="E15" s="41"/>
      <c r="F15" s="41"/>
      <c r="G15" s="41"/>
      <c r="H15" s="41"/>
      <c r="I15" s="170"/>
      <c r="J15" s="41"/>
      <c r="K15" s="41"/>
      <c r="L15" s="66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4"/>
      <c r="C16" s="41"/>
      <c r="D16" s="168" t="s">
        <v>24</v>
      </c>
      <c r="E16" s="41"/>
      <c r="F16" s="41"/>
      <c r="G16" s="41"/>
      <c r="H16" s="41"/>
      <c r="I16" s="172" t="s">
        <v>25</v>
      </c>
      <c r="J16" s="144" t="str">
        <f>IF('Rekapitulace stavby'!AN10="","",'Rekapitulace stavby'!AN10)</f>
        <v/>
      </c>
      <c r="K16" s="41"/>
      <c r="L16" s="66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4"/>
      <c r="C17" s="41"/>
      <c r="D17" s="41"/>
      <c r="E17" s="144" t="str">
        <f>IF('Rekapitulace stavby'!E11="","",'Rekapitulace stavby'!E11)</f>
        <v>Město Varnsdorf</v>
      </c>
      <c r="F17" s="41"/>
      <c r="G17" s="41"/>
      <c r="H17" s="41"/>
      <c r="I17" s="172" t="s">
        <v>27</v>
      </c>
      <c r="J17" s="144" t="str">
        <f>IF('Rekapitulace stavby'!AN11="","",'Rekapitulace stavby'!AN11)</f>
        <v/>
      </c>
      <c r="K17" s="41"/>
      <c r="L17" s="66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4"/>
      <c r="C18" s="41"/>
      <c r="D18" s="41"/>
      <c r="E18" s="41"/>
      <c r="F18" s="41"/>
      <c r="G18" s="41"/>
      <c r="H18" s="41"/>
      <c r="I18" s="170"/>
      <c r="J18" s="41"/>
      <c r="K18" s="41"/>
      <c r="L18" s="66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4"/>
      <c r="C19" s="41"/>
      <c r="D19" s="168" t="s">
        <v>28</v>
      </c>
      <c r="E19" s="41"/>
      <c r="F19" s="41"/>
      <c r="G19" s="41"/>
      <c r="H19" s="41"/>
      <c r="I19" s="172" t="s">
        <v>25</v>
      </c>
      <c r="J19" s="34" t="str">
        <f>'Rekapitulace stavby'!AN13</f>
        <v>Vyplň údaj</v>
      </c>
      <c r="K19" s="41"/>
      <c r="L19" s="66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4"/>
      <c r="C20" s="41"/>
      <c r="D20" s="41"/>
      <c r="E20" s="34" t="str">
        <f>'Rekapitulace stavby'!E14</f>
        <v>Vyplň údaj</v>
      </c>
      <c r="F20" s="144"/>
      <c r="G20" s="144"/>
      <c r="H20" s="144"/>
      <c r="I20" s="172" t="s">
        <v>27</v>
      </c>
      <c r="J20" s="34" t="str">
        <f>'Rekapitulace stavby'!AN14</f>
        <v>Vyplň údaj</v>
      </c>
      <c r="K20" s="41"/>
      <c r="L20" s="66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4"/>
      <c r="C21" s="41"/>
      <c r="D21" s="41"/>
      <c r="E21" s="41"/>
      <c r="F21" s="41"/>
      <c r="G21" s="41"/>
      <c r="H21" s="41"/>
      <c r="I21" s="170"/>
      <c r="J21" s="41"/>
      <c r="K21" s="41"/>
      <c r="L21" s="66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4"/>
      <c r="C22" s="41"/>
      <c r="D22" s="168" t="s">
        <v>30</v>
      </c>
      <c r="E22" s="41"/>
      <c r="F22" s="41"/>
      <c r="G22" s="41"/>
      <c r="H22" s="41"/>
      <c r="I22" s="172" t="s">
        <v>25</v>
      </c>
      <c r="J22" s="144" t="str">
        <f>IF('Rekapitulace stavby'!AN16="","",'Rekapitulace stavby'!AN16)</f>
        <v/>
      </c>
      <c r="K22" s="41"/>
      <c r="L22" s="66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4"/>
      <c r="C23" s="41"/>
      <c r="D23" s="41"/>
      <c r="E23" s="144" t="str">
        <f>IF('Rekapitulace stavby'!E17="","",'Rekapitulace stavby'!E17)</f>
        <v>FORWOOD, Ing. Václav Jára</v>
      </c>
      <c r="F23" s="41"/>
      <c r="G23" s="41"/>
      <c r="H23" s="41"/>
      <c r="I23" s="172" t="s">
        <v>27</v>
      </c>
      <c r="J23" s="144" t="str">
        <f>IF('Rekapitulace stavby'!AN17="","",'Rekapitulace stavby'!AN17)</f>
        <v/>
      </c>
      <c r="K23" s="41"/>
      <c r="L23" s="66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4"/>
      <c r="C24" s="41"/>
      <c r="D24" s="41"/>
      <c r="E24" s="41"/>
      <c r="F24" s="41"/>
      <c r="G24" s="41"/>
      <c r="H24" s="41"/>
      <c r="I24" s="170"/>
      <c r="J24" s="41"/>
      <c r="K24" s="41"/>
      <c r="L24" s="66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4"/>
      <c r="C25" s="41"/>
      <c r="D25" s="168" t="s">
        <v>33</v>
      </c>
      <c r="E25" s="41"/>
      <c r="F25" s="41"/>
      <c r="G25" s="41"/>
      <c r="H25" s="41"/>
      <c r="I25" s="172" t="s">
        <v>25</v>
      </c>
      <c r="J25" s="144" t="str">
        <f>IF('Rekapitulace stavby'!AN19="","",'Rekapitulace stavby'!AN19)</f>
        <v/>
      </c>
      <c r="K25" s="41"/>
      <c r="L25" s="66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4"/>
      <c r="C26" s="41"/>
      <c r="D26" s="41"/>
      <c r="E26" s="144" t="str">
        <f>IF('Rekapitulace stavby'!E20="","",'Rekapitulace stavby'!E20)</f>
        <v>Bc. Zuzana Kosáková</v>
      </c>
      <c r="F26" s="41"/>
      <c r="G26" s="41"/>
      <c r="H26" s="41"/>
      <c r="I26" s="172" t="s">
        <v>27</v>
      </c>
      <c r="J26" s="144" t="str">
        <f>IF('Rekapitulace stavby'!AN20="","",'Rekapitulace stavby'!AN20)</f>
        <v/>
      </c>
      <c r="K26" s="41"/>
      <c r="L26" s="66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4"/>
      <c r="C27" s="41"/>
      <c r="D27" s="41"/>
      <c r="E27" s="41"/>
      <c r="F27" s="41"/>
      <c r="G27" s="41"/>
      <c r="H27" s="41"/>
      <c r="I27" s="170"/>
      <c r="J27" s="41"/>
      <c r="K27" s="41"/>
      <c r="L27" s="66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4"/>
      <c r="C28" s="41"/>
      <c r="D28" s="168" t="s">
        <v>35</v>
      </c>
      <c r="E28" s="41"/>
      <c r="F28" s="41"/>
      <c r="G28" s="41"/>
      <c r="H28" s="41"/>
      <c r="I28" s="170"/>
      <c r="J28" s="41"/>
      <c r="K28" s="41"/>
      <c r="L28" s="66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74"/>
      <c r="B29" s="175"/>
      <c r="C29" s="174"/>
      <c r="D29" s="174"/>
      <c r="E29" s="176" t="s">
        <v>1</v>
      </c>
      <c r="F29" s="176"/>
      <c r="G29" s="176"/>
      <c r="H29" s="176"/>
      <c r="I29" s="177"/>
      <c r="J29" s="174"/>
      <c r="K29" s="174"/>
      <c r="L29" s="178"/>
      <c r="S29" s="174"/>
      <c r="T29" s="174"/>
      <c r="U29" s="174"/>
      <c r="V29" s="174"/>
      <c r="W29" s="174"/>
      <c r="X29" s="174"/>
      <c r="Y29" s="174"/>
      <c r="Z29" s="174"/>
      <c r="AA29" s="174"/>
      <c r="AB29" s="174"/>
      <c r="AC29" s="174"/>
      <c r="AD29" s="174"/>
      <c r="AE29" s="174"/>
    </row>
    <row r="30" s="2" customFormat="1" ht="6.96" customHeight="1">
      <c r="A30" s="41"/>
      <c r="B30" s="44"/>
      <c r="C30" s="41"/>
      <c r="D30" s="41"/>
      <c r="E30" s="41"/>
      <c r="F30" s="41"/>
      <c r="G30" s="41"/>
      <c r="H30" s="41"/>
      <c r="I30" s="170"/>
      <c r="J30" s="41"/>
      <c r="K30" s="41"/>
      <c r="L30" s="66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4"/>
      <c r="C31" s="41"/>
      <c r="D31" s="179"/>
      <c r="E31" s="179"/>
      <c r="F31" s="179"/>
      <c r="G31" s="179"/>
      <c r="H31" s="179"/>
      <c r="I31" s="180"/>
      <c r="J31" s="179"/>
      <c r="K31" s="179"/>
      <c r="L31" s="66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4"/>
      <c r="C32" s="41"/>
      <c r="D32" s="144" t="s">
        <v>112</v>
      </c>
      <c r="E32" s="41"/>
      <c r="F32" s="41"/>
      <c r="G32" s="41"/>
      <c r="H32" s="41"/>
      <c r="I32" s="170"/>
      <c r="J32" s="181">
        <f>J98</f>
        <v>0</v>
      </c>
      <c r="K32" s="41"/>
      <c r="L32" s="66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4"/>
      <c r="C33" s="41"/>
      <c r="D33" s="182" t="s">
        <v>102</v>
      </c>
      <c r="E33" s="41"/>
      <c r="F33" s="41"/>
      <c r="G33" s="41"/>
      <c r="H33" s="41"/>
      <c r="I33" s="170"/>
      <c r="J33" s="181">
        <f>J107</f>
        <v>0</v>
      </c>
      <c r="K33" s="41"/>
      <c r="L33" s="66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4"/>
      <c r="C34" s="41"/>
      <c r="D34" s="183" t="s">
        <v>38</v>
      </c>
      <c r="E34" s="41"/>
      <c r="F34" s="41"/>
      <c r="G34" s="41"/>
      <c r="H34" s="41"/>
      <c r="I34" s="170"/>
      <c r="J34" s="184">
        <f>ROUND(J32 + J33, 2)</f>
        <v>0</v>
      </c>
      <c r="K34" s="41"/>
      <c r="L34" s="66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4"/>
      <c r="C35" s="41"/>
      <c r="D35" s="179"/>
      <c r="E35" s="179"/>
      <c r="F35" s="179"/>
      <c r="G35" s="179"/>
      <c r="H35" s="179"/>
      <c r="I35" s="180"/>
      <c r="J35" s="179"/>
      <c r="K35" s="179"/>
      <c r="L35" s="66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4"/>
      <c r="C36" s="41"/>
      <c r="D36" s="41"/>
      <c r="E36" s="41"/>
      <c r="F36" s="185" t="s">
        <v>40</v>
      </c>
      <c r="G36" s="41"/>
      <c r="H36" s="41"/>
      <c r="I36" s="186" t="s">
        <v>39</v>
      </c>
      <c r="J36" s="185" t="s">
        <v>41</v>
      </c>
      <c r="K36" s="41"/>
      <c r="L36" s="66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4"/>
      <c r="C37" s="41"/>
      <c r="D37" s="187" t="s">
        <v>42</v>
      </c>
      <c r="E37" s="168" t="s">
        <v>43</v>
      </c>
      <c r="F37" s="188">
        <f>ROUND((SUM(BE107:BE114) + SUM(BE136:BE210)),  2)</f>
        <v>0</v>
      </c>
      <c r="G37" s="41"/>
      <c r="H37" s="41"/>
      <c r="I37" s="189">
        <v>0.20999999999999999</v>
      </c>
      <c r="J37" s="188">
        <f>ROUND(((SUM(BE107:BE114) + SUM(BE136:BE210))*I37),  2)</f>
        <v>0</v>
      </c>
      <c r="K37" s="41"/>
      <c r="L37" s="66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4"/>
      <c r="C38" s="41"/>
      <c r="D38" s="41"/>
      <c r="E38" s="168" t="s">
        <v>44</v>
      </c>
      <c r="F38" s="188">
        <f>ROUND((SUM(BF107:BF114) + SUM(BF136:BF210)),  2)</f>
        <v>0</v>
      </c>
      <c r="G38" s="41"/>
      <c r="H38" s="41"/>
      <c r="I38" s="189">
        <v>0.14999999999999999</v>
      </c>
      <c r="J38" s="188">
        <f>ROUND(((SUM(BF107:BF114) + SUM(BF136:BF210))*I38),  2)</f>
        <v>0</v>
      </c>
      <c r="K38" s="41"/>
      <c r="L38" s="66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4"/>
      <c r="C39" s="41"/>
      <c r="D39" s="41"/>
      <c r="E39" s="168" t="s">
        <v>45</v>
      </c>
      <c r="F39" s="188">
        <f>ROUND((SUM(BG107:BG114) + SUM(BG136:BG210)),  2)</f>
        <v>0</v>
      </c>
      <c r="G39" s="41"/>
      <c r="H39" s="41"/>
      <c r="I39" s="189">
        <v>0.20999999999999999</v>
      </c>
      <c r="J39" s="188">
        <f>0</f>
        <v>0</v>
      </c>
      <c r="K39" s="41"/>
      <c r="L39" s="66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4"/>
      <c r="C40" s="41"/>
      <c r="D40" s="41"/>
      <c r="E40" s="168" t="s">
        <v>46</v>
      </c>
      <c r="F40" s="188">
        <f>ROUND((SUM(BH107:BH114) + SUM(BH136:BH210)),  2)</f>
        <v>0</v>
      </c>
      <c r="G40" s="41"/>
      <c r="H40" s="41"/>
      <c r="I40" s="189">
        <v>0.14999999999999999</v>
      </c>
      <c r="J40" s="188">
        <f>0</f>
        <v>0</v>
      </c>
      <c r="K40" s="41"/>
      <c r="L40" s="66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4"/>
      <c r="C41" s="41"/>
      <c r="D41" s="41"/>
      <c r="E41" s="168" t="s">
        <v>47</v>
      </c>
      <c r="F41" s="188">
        <f>ROUND((SUM(BI107:BI114) + SUM(BI136:BI210)),  2)</f>
        <v>0</v>
      </c>
      <c r="G41" s="41"/>
      <c r="H41" s="41"/>
      <c r="I41" s="189">
        <v>0</v>
      </c>
      <c r="J41" s="188">
        <f>0</f>
        <v>0</v>
      </c>
      <c r="K41" s="41"/>
      <c r="L41" s="66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4"/>
      <c r="C42" s="41"/>
      <c r="D42" s="41"/>
      <c r="E42" s="41"/>
      <c r="F42" s="41"/>
      <c r="G42" s="41"/>
      <c r="H42" s="41"/>
      <c r="I42" s="170"/>
      <c r="J42" s="41"/>
      <c r="K42" s="41"/>
      <c r="L42" s="66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4"/>
      <c r="C43" s="190"/>
      <c r="D43" s="191" t="s">
        <v>48</v>
      </c>
      <c r="E43" s="192"/>
      <c r="F43" s="192"/>
      <c r="G43" s="193" t="s">
        <v>49</v>
      </c>
      <c r="H43" s="194" t="s">
        <v>50</v>
      </c>
      <c r="I43" s="195"/>
      <c r="J43" s="196">
        <f>SUM(J34:J41)</f>
        <v>0</v>
      </c>
      <c r="K43" s="197"/>
      <c r="L43" s="66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44"/>
      <c r="C44" s="41"/>
      <c r="D44" s="41"/>
      <c r="E44" s="41"/>
      <c r="F44" s="41"/>
      <c r="G44" s="41"/>
      <c r="H44" s="41"/>
      <c r="I44" s="170"/>
      <c r="J44" s="41"/>
      <c r="K44" s="41"/>
      <c r="L44" s="66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1" customFormat="1" ht="14.4" customHeight="1">
      <c r="B45" s="21"/>
      <c r="I45" s="162"/>
      <c r="L45" s="21"/>
    </row>
    <row r="46" s="1" customFormat="1" ht="14.4" customHeight="1">
      <c r="B46" s="21"/>
      <c r="I46" s="162"/>
      <c r="L46" s="21"/>
    </row>
    <row r="47" s="1" customFormat="1" ht="14.4" customHeight="1">
      <c r="B47" s="21"/>
      <c r="I47" s="162"/>
      <c r="L47" s="21"/>
    </row>
    <row r="48" s="1" customFormat="1" ht="14.4" customHeight="1">
      <c r="B48" s="21"/>
      <c r="I48" s="162"/>
      <c r="L48" s="21"/>
    </row>
    <row r="49" s="1" customFormat="1" ht="14.4" customHeight="1">
      <c r="B49" s="21"/>
      <c r="I49" s="162"/>
      <c r="L49" s="21"/>
    </row>
    <row r="50" s="2" customFormat="1" ht="14.4" customHeight="1">
      <c r="B50" s="66"/>
      <c r="D50" s="198" t="s">
        <v>51</v>
      </c>
      <c r="E50" s="199"/>
      <c r="F50" s="199"/>
      <c r="G50" s="198" t="s">
        <v>52</v>
      </c>
      <c r="H50" s="199"/>
      <c r="I50" s="200"/>
      <c r="J50" s="199"/>
      <c r="K50" s="199"/>
      <c r="L50" s="66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1"/>
      <c r="B61" s="44"/>
      <c r="C61" s="41"/>
      <c r="D61" s="201" t="s">
        <v>53</v>
      </c>
      <c r="E61" s="202"/>
      <c r="F61" s="203" t="s">
        <v>54</v>
      </c>
      <c r="G61" s="201" t="s">
        <v>53</v>
      </c>
      <c r="H61" s="202"/>
      <c r="I61" s="204"/>
      <c r="J61" s="205" t="s">
        <v>54</v>
      </c>
      <c r="K61" s="202"/>
      <c r="L61" s="66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1"/>
      <c r="B65" s="44"/>
      <c r="C65" s="41"/>
      <c r="D65" s="198" t="s">
        <v>55</v>
      </c>
      <c r="E65" s="206"/>
      <c r="F65" s="206"/>
      <c r="G65" s="198" t="s">
        <v>56</v>
      </c>
      <c r="H65" s="206"/>
      <c r="I65" s="207"/>
      <c r="J65" s="206"/>
      <c r="K65" s="206"/>
      <c r="L65" s="66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1"/>
      <c r="B76" s="44"/>
      <c r="C76" s="41"/>
      <c r="D76" s="201" t="s">
        <v>53</v>
      </c>
      <c r="E76" s="202"/>
      <c r="F76" s="203" t="s">
        <v>54</v>
      </c>
      <c r="G76" s="201" t="s">
        <v>53</v>
      </c>
      <c r="H76" s="202"/>
      <c r="I76" s="204"/>
      <c r="J76" s="205" t="s">
        <v>54</v>
      </c>
      <c r="K76" s="202"/>
      <c r="L76" s="66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208"/>
      <c r="C77" s="209"/>
      <c r="D77" s="209"/>
      <c r="E77" s="209"/>
      <c r="F77" s="209"/>
      <c r="G77" s="209"/>
      <c r="H77" s="209"/>
      <c r="I77" s="210"/>
      <c r="J77" s="209"/>
      <c r="K77" s="209"/>
      <c r="L77" s="66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211"/>
      <c r="C81" s="212"/>
      <c r="D81" s="212"/>
      <c r="E81" s="212"/>
      <c r="F81" s="212"/>
      <c r="G81" s="212"/>
      <c r="H81" s="212"/>
      <c r="I81" s="213"/>
      <c r="J81" s="212"/>
      <c r="K81" s="212"/>
      <c r="L81" s="66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4" t="s">
        <v>113</v>
      </c>
      <c r="D82" s="43"/>
      <c r="E82" s="43"/>
      <c r="F82" s="43"/>
      <c r="G82" s="43"/>
      <c r="H82" s="43"/>
      <c r="I82" s="170"/>
      <c r="J82" s="43"/>
      <c r="K82" s="43"/>
      <c r="L82" s="66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170"/>
      <c r="J83" s="43"/>
      <c r="K83" s="43"/>
      <c r="L83" s="66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3" t="s">
        <v>16</v>
      </c>
      <c r="D84" s="43"/>
      <c r="E84" s="43"/>
      <c r="F84" s="43"/>
      <c r="G84" s="43"/>
      <c r="H84" s="43"/>
      <c r="I84" s="170"/>
      <c r="J84" s="43"/>
      <c r="K84" s="43"/>
      <c r="L84" s="66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214" t="str">
        <f>E7</f>
        <v>ZŠ Karlova Varnsdorf</v>
      </c>
      <c r="F85" s="33"/>
      <c r="G85" s="33"/>
      <c r="H85" s="33"/>
      <c r="I85" s="170"/>
      <c r="J85" s="43"/>
      <c r="K85" s="43"/>
      <c r="L85" s="66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" customFormat="1" ht="12" customHeight="1">
      <c r="B86" s="22"/>
      <c r="C86" s="33" t="s">
        <v>109</v>
      </c>
      <c r="D86" s="23"/>
      <c r="E86" s="23"/>
      <c r="F86" s="23"/>
      <c r="G86" s="23"/>
      <c r="H86" s="23"/>
      <c r="I86" s="162"/>
      <c r="J86" s="23"/>
      <c r="K86" s="23"/>
      <c r="L86" s="21"/>
    </row>
    <row r="87" s="2" customFormat="1" ht="16.5" customHeight="1">
      <c r="A87" s="41"/>
      <c r="B87" s="42"/>
      <c r="C87" s="43"/>
      <c r="D87" s="43"/>
      <c r="E87" s="214" t="s">
        <v>110</v>
      </c>
      <c r="F87" s="43"/>
      <c r="G87" s="43"/>
      <c r="H87" s="43"/>
      <c r="I87" s="170"/>
      <c r="J87" s="43"/>
      <c r="K87" s="43"/>
      <c r="L87" s="66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3" t="s">
        <v>773</v>
      </c>
      <c r="D88" s="43"/>
      <c r="E88" s="43"/>
      <c r="F88" s="43"/>
      <c r="G88" s="43"/>
      <c r="H88" s="43"/>
      <c r="I88" s="170"/>
      <c r="J88" s="43"/>
      <c r="K88" s="43"/>
      <c r="L88" s="66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6.5" customHeight="1">
      <c r="A89" s="41"/>
      <c r="B89" s="42"/>
      <c r="C89" s="43"/>
      <c r="D89" s="43"/>
      <c r="E89" s="79" t="str">
        <f>E11</f>
        <v>M21 - D+M Hromosvodu</v>
      </c>
      <c r="F89" s="43"/>
      <c r="G89" s="43"/>
      <c r="H89" s="43"/>
      <c r="I89" s="170"/>
      <c r="J89" s="43"/>
      <c r="K89" s="43"/>
      <c r="L89" s="66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170"/>
      <c r="J90" s="43"/>
      <c r="K90" s="43"/>
      <c r="L90" s="66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3" t="s">
        <v>20</v>
      </c>
      <c r="D91" s="43"/>
      <c r="E91" s="43"/>
      <c r="F91" s="28" t="str">
        <f>F14</f>
        <v xml:space="preserve"> </v>
      </c>
      <c r="G91" s="43"/>
      <c r="H91" s="43"/>
      <c r="I91" s="172" t="s">
        <v>22</v>
      </c>
      <c r="J91" s="82" t="str">
        <f>IF(J14="","",J14)</f>
        <v>30. 7. 2018</v>
      </c>
      <c r="K91" s="43"/>
      <c r="L91" s="66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170"/>
      <c r="J92" s="43"/>
      <c r="K92" s="43"/>
      <c r="L92" s="66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27.9" customHeight="1">
      <c r="A93" s="41"/>
      <c r="B93" s="42"/>
      <c r="C93" s="33" t="s">
        <v>24</v>
      </c>
      <c r="D93" s="43"/>
      <c r="E93" s="43"/>
      <c r="F93" s="28" t="str">
        <f>E17</f>
        <v>Město Varnsdorf</v>
      </c>
      <c r="G93" s="43"/>
      <c r="H93" s="43"/>
      <c r="I93" s="172" t="s">
        <v>30</v>
      </c>
      <c r="J93" s="37" t="str">
        <f>E23</f>
        <v>FORWOOD, Ing. Václav Jára</v>
      </c>
      <c r="K93" s="43"/>
      <c r="L93" s="66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27.9" customHeight="1">
      <c r="A94" s="41"/>
      <c r="B94" s="42"/>
      <c r="C94" s="33" t="s">
        <v>28</v>
      </c>
      <c r="D94" s="43"/>
      <c r="E94" s="43"/>
      <c r="F94" s="28" t="str">
        <f>IF(E20="","",E20)</f>
        <v>Vyplň údaj</v>
      </c>
      <c r="G94" s="43"/>
      <c r="H94" s="43"/>
      <c r="I94" s="172" t="s">
        <v>33</v>
      </c>
      <c r="J94" s="37" t="str">
        <f>E26</f>
        <v>Bc. Zuzana Kosáková</v>
      </c>
      <c r="K94" s="43"/>
      <c r="L94" s="66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170"/>
      <c r="J95" s="43"/>
      <c r="K95" s="43"/>
      <c r="L95" s="66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29.28" customHeight="1">
      <c r="A96" s="41"/>
      <c r="B96" s="42"/>
      <c r="C96" s="215" t="s">
        <v>114</v>
      </c>
      <c r="D96" s="160"/>
      <c r="E96" s="160"/>
      <c r="F96" s="160"/>
      <c r="G96" s="160"/>
      <c r="H96" s="160"/>
      <c r="I96" s="216"/>
      <c r="J96" s="217" t="s">
        <v>115</v>
      </c>
      <c r="K96" s="160"/>
      <c r="L96" s="66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0.32" customHeight="1">
      <c r="A97" s="41"/>
      <c r="B97" s="42"/>
      <c r="C97" s="43"/>
      <c r="D97" s="43"/>
      <c r="E97" s="43"/>
      <c r="F97" s="43"/>
      <c r="G97" s="43"/>
      <c r="H97" s="43"/>
      <c r="I97" s="170"/>
      <c r="J97" s="43"/>
      <c r="K97" s="43"/>
      <c r="L97" s="66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22.8" customHeight="1">
      <c r="A98" s="41"/>
      <c r="B98" s="42"/>
      <c r="C98" s="218" t="s">
        <v>116</v>
      </c>
      <c r="D98" s="43"/>
      <c r="E98" s="43"/>
      <c r="F98" s="43"/>
      <c r="G98" s="43"/>
      <c r="H98" s="43"/>
      <c r="I98" s="170"/>
      <c r="J98" s="113">
        <f>J136</f>
        <v>0</v>
      </c>
      <c r="K98" s="43"/>
      <c r="L98" s="66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U98" s="18" t="s">
        <v>117</v>
      </c>
    </row>
    <row r="99" s="9" customFormat="1" ht="24.96" customHeight="1">
      <c r="A99" s="9"/>
      <c r="B99" s="219"/>
      <c r="C99" s="220"/>
      <c r="D99" s="221" t="s">
        <v>776</v>
      </c>
      <c r="E99" s="222"/>
      <c r="F99" s="222"/>
      <c r="G99" s="222"/>
      <c r="H99" s="222"/>
      <c r="I99" s="223"/>
      <c r="J99" s="224">
        <f>J137</f>
        <v>0</v>
      </c>
      <c r="K99" s="220"/>
      <c r="L99" s="22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219"/>
      <c r="C100" s="220"/>
      <c r="D100" s="221" t="s">
        <v>777</v>
      </c>
      <c r="E100" s="222"/>
      <c r="F100" s="222"/>
      <c r="G100" s="222"/>
      <c r="H100" s="222"/>
      <c r="I100" s="223"/>
      <c r="J100" s="224">
        <f>J173</f>
        <v>0</v>
      </c>
      <c r="K100" s="220"/>
      <c r="L100" s="22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219"/>
      <c r="C101" s="220"/>
      <c r="D101" s="221" t="s">
        <v>778</v>
      </c>
      <c r="E101" s="222"/>
      <c r="F101" s="222"/>
      <c r="G101" s="222"/>
      <c r="H101" s="222"/>
      <c r="I101" s="223"/>
      <c r="J101" s="224">
        <f>J177</f>
        <v>0</v>
      </c>
      <c r="K101" s="220"/>
      <c r="L101" s="22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219"/>
      <c r="C102" s="220"/>
      <c r="D102" s="221" t="s">
        <v>779</v>
      </c>
      <c r="E102" s="222"/>
      <c r="F102" s="222"/>
      <c r="G102" s="222"/>
      <c r="H102" s="222"/>
      <c r="I102" s="223"/>
      <c r="J102" s="224">
        <f>J196</f>
        <v>0</v>
      </c>
      <c r="K102" s="220"/>
      <c r="L102" s="22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219"/>
      <c r="C103" s="220"/>
      <c r="D103" s="221" t="s">
        <v>780</v>
      </c>
      <c r="E103" s="222"/>
      <c r="F103" s="222"/>
      <c r="G103" s="222"/>
      <c r="H103" s="222"/>
      <c r="I103" s="223"/>
      <c r="J103" s="224">
        <f>J206</f>
        <v>0</v>
      </c>
      <c r="K103" s="220"/>
      <c r="L103" s="22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219"/>
      <c r="C104" s="220"/>
      <c r="D104" s="221" t="s">
        <v>781</v>
      </c>
      <c r="E104" s="222"/>
      <c r="F104" s="222"/>
      <c r="G104" s="222"/>
      <c r="H104" s="222"/>
      <c r="I104" s="223"/>
      <c r="J104" s="224">
        <f>J208</f>
        <v>0</v>
      </c>
      <c r="K104" s="220"/>
      <c r="L104" s="22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41"/>
      <c r="B105" s="42"/>
      <c r="C105" s="43"/>
      <c r="D105" s="43"/>
      <c r="E105" s="43"/>
      <c r="F105" s="43"/>
      <c r="G105" s="43"/>
      <c r="H105" s="43"/>
      <c r="I105" s="170"/>
      <c r="J105" s="43"/>
      <c r="K105" s="43"/>
      <c r="L105" s="66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  <row r="106" s="2" customFormat="1" ht="6.96" customHeight="1">
      <c r="A106" s="41"/>
      <c r="B106" s="42"/>
      <c r="C106" s="43"/>
      <c r="D106" s="43"/>
      <c r="E106" s="43"/>
      <c r="F106" s="43"/>
      <c r="G106" s="43"/>
      <c r="H106" s="43"/>
      <c r="I106" s="170"/>
      <c r="J106" s="43"/>
      <c r="K106" s="43"/>
      <c r="L106" s="66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  <row r="107" s="2" customFormat="1" ht="29.28" customHeight="1">
      <c r="A107" s="41"/>
      <c r="B107" s="42"/>
      <c r="C107" s="218" t="s">
        <v>136</v>
      </c>
      <c r="D107" s="43"/>
      <c r="E107" s="43"/>
      <c r="F107" s="43"/>
      <c r="G107" s="43"/>
      <c r="H107" s="43"/>
      <c r="I107" s="170"/>
      <c r="J107" s="232">
        <f>ROUND(J108 + J109 + J110 + J111 + J112 + J113,2)</f>
        <v>0</v>
      </c>
      <c r="K107" s="43"/>
      <c r="L107" s="66"/>
      <c r="N107" s="233" t="s">
        <v>42</v>
      </c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</row>
    <row r="108" s="2" customFormat="1" ht="18" customHeight="1">
      <c r="A108" s="41"/>
      <c r="B108" s="42"/>
      <c r="C108" s="43"/>
      <c r="D108" s="155" t="s">
        <v>137</v>
      </c>
      <c r="E108" s="150"/>
      <c r="F108" s="150"/>
      <c r="G108" s="43"/>
      <c r="H108" s="43"/>
      <c r="I108" s="170"/>
      <c r="J108" s="151">
        <v>0</v>
      </c>
      <c r="K108" s="43"/>
      <c r="L108" s="234"/>
      <c r="M108" s="235"/>
      <c r="N108" s="236" t="s">
        <v>43</v>
      </c>
      <c r="O108" s="235"/>
      <c r="P108" s="235"/>
      <c r="Q108" s="235"/>
      <c r="R108" s="235"/>
      <c r="S108" s="170"/>
      <c r="T108" s="170"/>
      <c r="U108" s="170"/>
      <c r="V108" s="170"/>
      <c r="W108" s="170"/>
      <c r="X108" s="170"/>
      <c r="Y108" s="170"/>
      <c r="Z108" s="170"/>
      <c r="AA108" s="170"/>
      <c r="AB108" s="170"/>
      <c r="AC108" s="170"/>
      <c r="AD108" s="170"/>
      <c r="AE108" s="170"/>
      <c r="AF108" s="235"/>
      <c r="AG108" s="235"/>
      <c r="AH108" s="235"/>
      <c r="AI108" s="235"/>
      <c r="AJ108" s="235"/>
      <c r="AK108" s="235"/>
      <c r="AL108" s="235"/>
      <c r="AM108" s="235"/>
      <c r="AN108" s="235"/>
      <c r="AO108" s="235"/>
      <c r="AP108" s="235"/>
      <c r="AQ108" s="235"/>
      <c r="AR108" s="235"/>
      <c r="AS108" s="235"/>
      <c r="AT108" s="235"/>
      <c r="AU108" s="235"/>
      <c r="AV108" s="235"/>
      <c r="AW108" s="235"/>
      <c r="AX108" s="235"/>
      <c r="AY108" s="237" t="s">
        <v>97</v>
      </c>
      <c r="AZ108" s="235"/>
      <c r="BA108" s="235"/>
      <c r="BB108" s="235"/>
      <c r="BC108" s="235"/>
      <c r="BD108" s="235"/>
      <c r="BE108" s="238">
        <f>IF(N108="základní",J108,0)</f>
        <v>0</v>
      </c>
      <c r="BF108" s="238">
        <f>IF(N108="snížená",J108,0)</f>
        <v>0</v>
      </c>
      <c r="BG108" s="238">
        <f>IF(N108="zákl. přenesená",J108,0)</f>
        <v>0</v>
      </c>
      <c r="BH108" s="238">
        <f>IF(N108="sníž. přenesená",J108,0)</f>
        <v>0</v>
      </c>
      <c r="BI108" s="238">
        <f>IF(N108="nulová",J108,0)</f>
        <v>0</v>
      </c>
      <c r="BJ108" s="237" t="s">
        <v>85</v>
      </c>
      <c r="BK108" s="235"/>
      <c r="BL108" s="235"/>
      <c r="BM108" s="235"/>
    </row>
    <row r="109" s="2" customFormat="1" ht="18" customHeight="1">
      <c r="A109" s="41"/>
      <c r="B109" s="42"/>
      <c r="C109" s="43"/>
      <c r="D109" s="155" t="s">
        <v>138</v>
      </c>
      <c r="E109" s="150"/>
      <c r="F109" s="150"/>
      <c r="G109" s="43"/>
      <c r="H109" s="43"/>
      <c r="I109" s="170"/>
      <c r="J109" s="151">
        <v>0</v>
      </c>
      <c r="K109" s="43"/>
      <c r="L109" s="234"/>
      <c r="M109" s="235"/>
      <c r="N109" s="236" t="s">
        <v>43</v>
      </c>
      <c r="O109" s="235"/>
      <c r="P109" s="235"/>
      <c r="Q109" s="235"/>
      <c r="R109" s="235"/>
      <c r="S109" s="170"/>
      <c r="T109" s="170"/>
      <c r="U109" s="170"/>
      <c r="V109" s="170"/>
      <c r="W109" s="170"/>
      <c r="X109" s="170"/>
      <c r="Y109" s="170"/>
      <c r="Z109" s="170"/>
      <c r="AA109" s="170"/>
      <c r="AB109" s="170"/>
      <c r="AC109" s="170"/>
      <c r="AD109" s="170"/>
      <c r="AE109" s="170"/>
      <c r="AF109" s="235"/>
      <c r="AG109" s="235"/>
      <c r="AH109" s="235"/>
      <c r="AI109" s="235"/>
      <c r="AJ109" s="235"/>
      <c r="AK109" s="235"/>
      <c r="AL109" s="235"/>
      <c r="AM109" s="235"/>
      <c r="AN109" s="235"/>
      <c r="AO109" s="235"/>
      <c r="AP109" s="235"/>
      <c r="AQ109" s="235"/>
      <c r="AR109" s="235"/>
      <c r="AS109" s="235"/>
      <c r="AT109" s="235"/>
      <c r="AU109" s="235"/>
      <c r="AV109" s="235"/>
      <c r="AW109" s="235"/>
      <c r="AX109" s="235"/>
      <c r="AY109" s="237" t="s">
        <v>97</v>
      </c>
      <c r="AZ109" s="235"/>
      <c r="BA109" s="235"/>
      <c r="BB109" s="235"/>
      <c r="BC109" s="235"/>
      <c r="BD109" s="235"/>
      <c r="BE109" s="238">
        <f>IF(N109="základní",J109,0)</f>
        <v>0</v>
      </c>
      <c r="BF109" s="238">
        <f>IF(N109="snížená",J109,0)</f>
        <v>0</v>
      </c>
      <c r="BG109" s="238">
        <f>IF(N109="zákl. přenesená",J109,0)</f>
        <v>0</v>
      </c>
      <c r="BH109" s="238">
        <f>IF(N109="sníž. přenesená",J109,0)</f>
        <v>0</v>
      </c>
      <c r="BI109" s="238">
        <f>IF(N109="nulová",J109,0)</f>
        <v>0</v>
      </c>
      <c r="BJ109" s="237" t="s">
        <v>85</v>
      </c>
      <c r="BK109" s="235"/>
      <c r="BL109" s="235"/>
      <c r="BM109" s="235"/>
    </row>
    <row r="110" s="2" customFormat="1" ht="18" customHeight="1">
      <c r="A110" s="41"/>
      <c r="B110" s="42"/>
      <c r="C110" s="43"/>
      <c r="D110" s="155" t="s">
        <v>139</v>
      </c>
      <c r="E110" s="150"/>
      <c r="F110" s="150"/>
      <c r="G110" s="43"/>
      <c r="H110" s="43"/>
      <c r="I110" s="170"/>
      <c r="J110" s="151">
        <v>0</v>
      </c>
      <c r="K110" s="43"/>
      <c r="L110" s="234"/>
      <c r="M110" s="235"/>
      <c r="N110" s="236" t="s">
        <v>43</v>
      </c>
      <c r="O110" s="235"/>
      <c r="P110" s="235"/>
      <c r="Q110" s="235"/>
      <c r="R110" s="235"/>
      <c r="S110" s="170"/>
      <c r="T110" s="170"/>
      <c r="U110" s="170"/>
      <c r="V110" s="170"/>
      <c r="W110" s="170"/>
      <c r="X110" s="170"/>
      <c r="Y110" s="170"/>
      <c r="Z110" s="170"/>
      <c r="AA110" s="170"/>
      <c r="AB110" s="170"/>
      <c r="AC110" s="170"/>
      <c r="AD110" s="170"/>
      <c r="AE110" s="170"/>
      <c r="AF110" s="235"/>
      <c r="AG110" s="235"/>
      <c r="AH110" s="235"/>
      <c r="AI110" s="235"/>
      <c r="AJ110" s="235"/>
      <c r="AK110" s="235"/>
      <c r="AL110" s="235"/>
      <c r="AM110" s="235"/>
      <c r="AN110" s="235"/>
      <c r="AO110" s="235"/>
      <c r="AP110" s="235"/>
      <c r="AQ110" s="235"/>
      <c r="AR110" s="235"/>
      <c r="AS110" s="235"/>
      <c r="AT110" s="235"/>
      <c r="AU110" s="235"/>
      <c r="AV110" s="235"/>
      <c r="AW110" s="235"/>
      <c r="AX110" s="235"/>
      <c r="AY110" s="237" t="s">
        <v>97</v>
      </c>
      <c r="AZ110" s="235"/>
      <c r="BA110" s="235"/>
      <c r="BB110" s="235"/>
      <c r="BC110" s="235"/>
      <c r="BD110" s="235"/>
      <c r="BE110" s="238">
        <f>IF(N110="základní",J110,0)</f>
        <v>0</v>
      </c>
      <c r="BF110" s="238">
        <f>IF(N110="snížená",J110,0)</f>
        <v>0</v>
      </c>
      <c r="BG110" s="238">
        <f>IF(N110="zákl. přenesená",J110,0)</f>
        <v>0</v>
      </c>
      <c r="BH110" s="238">
        <f>IF(N110="sníž. přenesená",J110,0)</f>
        <v>0</v>
      </c>
      <c r="BI110" s="238">
        <f>IF(N110="nulová",J110,0)</f>
        <v>0</v>
      </c>
      <c r="BJ110" s="237" t="s">
        <v>85</v>
      </c>
      <c r="BK110" s="235"/>
      <c r="BL110" s="235"/>
      <c r="BM110" s="235"/>
    </row>
    <row r="111" s="2" customFormat="1" ht="18" customHeight="1">
      <c r="A111" s="41"/>
      <c r="B111" s="42"/>
      <c r="C111" s="43"/>
      <c r="D111" s="155" t="s">
        <v>140</v>
      </c>
      <c r="E111" s="150"/>
      <c r="F111" s="150"/>
      <c r="G111" s="43"/>
      <c r="H111" s="43"/>
      <c r="I111" s="170"/>
      <c r="J111" s="151">
        <v>0</v>
      </c>
      <c r="K111" s="43"/>
      <c r="L111" s="234"/>
      <c r="M111" s="235"/>
      <c r="N111" s="236" t="s">
        <v>43</v>
      </c>
      <c r="O111" s="235"/>
      <c r="P111" s="235"/>
      <c r="Q111" s="235"/>
      <c r="R111" s="235"/>
      <c r="S111" s="170"/>
      <c r="T111" s="170"/>
      <c r="U111" s="170"/>
      <c r="V111" s="170"/>
      <c r="W111" s="170"/>
      <c r="X111" s="170"/>
      <c r="Y111" s="170"/>
      <c r="Z111" s="170"/>
      <c r="AA111" s="170"/>
      <c r="AB111" s="170"/>
      <c r="AC111" s="170"/>
      <c r="AD111" s="170"/>
      <c r="AE111" s="170"/>
      <c r="AF111" s="235"/>
      <c r="AG111" s="235"/>
      <c r="AH111" s="235"/>
      <c r="AI111" s="235"/>
      <c r="AJ111" s="235"/>
      <c r="AK111" s="235"/>
      <c r="AL111" s="235"/>
      <c r="AM111" s="235"/>
      <c r="AN111" s="235"/>
      <c r="AO111" s="235"/>
      <c r="AP111" s="235"/>
      <c r="AQ111" s="235"/>
      <c r="AR111" s="235"/>
      <c r="AS111" s="235"/>
      <c r="AT111" s="235"/>
      <c r="AU111" s="235"/>
      <c r="AV111" s="235"/>
      <c r="AW111" s="235"/>
      <c r="AX111" s="235"/>
      <c r="AY111" s="237" t="s">
        <v>97</v>
      </c>
      <c r="AZ111" s="235"/>
      <c r="BA111" s="235"/>
      <c r="BB111" s="235"/>
      <c r="BC111" s="235"/>
      <c r="BD111" s="235"/>
      <c r="BE111" s="238">
        <f>IF(N111="základní",J111,0)</f>
        <v>0</v>
      </c>
      <c r="BF111" s="238">
        <f>IF(N111="snížená",J111,0)</f>
        <v>0</v>
      </c>
      <c r="BG111" s="238">
        <f>IF(N111="zákl. přenesená",J111,0)</f>
        <v>0</v>
      </c>
      <c r="BH111" s="238">
        <f>IF(N111="sníž. přenesená",J111,0)</f>
        <v>0</v>
      </c>
      <c r="BI111" s="238">
        <f>IF(N111="nulová",J111,0)</f>
        <v>0</v>
      </c>
      <c r="BJ111" s="237" t="s">
        <v>85</v>
      </c>
      <c r="BK111" s="235"/>
      <c r="BL111" s="235"/>
      <c r="BM111" s="235"/>
    </row>
    <row r="112" s="2" customFormat="1" ht="18" customHeight="1">
      <c r="A112" s="41"/>
      <c r="B112" s="42"/>
      <c r="C112" s="43"/>
      <c r="D112" s="155" t="s">
        <v>141</v>
      </c>
      <c r="E112" s="150"/>
      <c r="F112" s="150"/>
      <c r="G112" s="43"/>
      <c r="H112" s="43"/>
      <c r="I112" s="170"/>
      <c r="J112" s="151">
        <v>0</v>
      </c>
      <c r="K112" s="43"/>
      <c r="L112" s="234"/>
      <c r="M112" s="235"/>
      <c r="N112" s="236" t="s">
        <v>43</v>
      </c>
      <c r="O112" s="235"/>
      <c r="P112" s="235"/>
      <c r="Q112" s="235"/>
      <c r="R112" s="235"/>
      <c r="S112" s="170"/>
      <c r="T112" s="170"/>
      <c r="U112" s="170"/>
      <c r="V112" s="170"/>
      <c r="W112" s="170"/>
      <c r="X112" s="170"/>
      <c r="Y112" s="170"/>
      <c r="Z112" s="170"/>
      <c r="AA112" s="170"/>
      <c r="AB112" s="170"/>
      <c r="AC112" s="170"/>
      <c r="AD112" s="170"/>
      <c r="AE112" s="170"/>
      <c r="AF112" s="235"/>
      <c r="AG112" s="235"/>
      <c r="AH112" s="235"/>
      <c r="AI112" s="235"/>
      <c r="AJ112" s="235"/>
      <c r="AK112" s="235"/>
      <c r="AL112" s="235"/>
      <c r="AM112" s="235"/>
      <c r="AN112" s="235"/>
      <c r="AO112" s="235"/>
      <c r="AP112" s="235"/>
      <c r="AQ112" s="235"/>
      <c r="AR112" s="235"/>
      <c r="AS112" s="235"/>
      <c r="AT112" s="235"/>
      <c r="AU112" s="235"/>
      <c r="AV112" s="235"/>
      <c r="AW112" s="235"/>
      <c r="AX112" s="235"/>
      <c r="AY112" s="237" t="s">
        <v>97</v>
      </c>
      <c r="AZ112" s="235"/>
      <c r="BA112" s="235"/>
      <c r="BB112" s="235"/>
      <c r="BC112" s="235"/>
      <c r="BD112" s="235"/>
      <c r="BE112" s="238">
        <f>IF(N112="základní",J112,0)</f>
        <v>0</v>
      </c>
      <c r="BF112" s="238">
        <f>IF(N112="snížená",J112,0)</f>
        <v>0</v>
      </c>
      <c r="BG112" s="238">
        <f>IF(N112="zákl. přenesená",J112,0)</f>
        <v>0</v>
      </c>
      <c r="BH112" s="238">
        <f>IF(N112="sníž. přenesená",J112,0)</f>
        <v>0</v>
      </c>
      <c r="BI112" s="238">
        <f>IF(N112="nulová",J112,0)</f>
        <v>0</v>
      </c>
      <c r="BJ112" s="237" t="s">
        <v>85</v>
      </c>
      <c r="BK112" s="235"/>
      <c r="BL112" s="235"/>
      <c r="BM112" s="235"/>
    </row>
    <row r="113" s="2" customFormat="1" ht="18" customHeight="1">
      <c r="A113" s="41"/>
      <c r="B113" s="42"/>
      <c r="C113" s="43"/>
      <c r="D113" s="150" t="s">
        <v>142</v>
      </c>
      <c r="E113" s="43"/>
      <c r="F113" s="43"/>
      <c r="G113" s="43"/>
      <c r="H113" s="43"/>
      <c r="I113" s="170"/>
      <c r="J113" s="151">
        <f>ROUND(J32*T113,2)</f>
        <v>0</v>
      </c>
      <c r="K113" s="43"/>
      <c r="L113" s="234"/>
      <c r="M113" s="235"/>
      <c r="N113" s="236" t="s">
        <v>43</v>
      </c>
      <c r="O113" s="235"/>
      <c r="P113" s="235"/>
      <c r="Q113" s="235"/>
      <c r="R113" s="235"/>
      <c r="S113" s="170"/>
      <c r="T113" s="170"/>
      <c r="U113" s="170"/>
      <c r="V113" s="170"/>
      <c r="W113" s="170"/>
      <c r="X113" s="170"/>
      <c r="Y113" s="170"/>
      <c r="Z113" s="170"/>
      <c r="AA113" s="170"/>
      <c r="AB113" s="170"/>
      <c r="AC113" s="170"/>
      <c r="AD113" s="170"/>
      <c r="AE113" s="170"/>
      <c r="AF113" s="235"/>
      <c r="AG113" s="235"/>
      <c r="AH113" s="235"/>
      <c r="AI113" s="235"/>
      <c r="AJ113" s="235"/>
      <c r="AK113" s="235"/>
      <c r="AL113" s="235"/>
      <c r="AM113" s="235"/>
      <c r="AN113" s="235"/>
      <c r="AO113" s="235"/>
      <c r="AP113" s="235"/>
      <c r="AQ113" s="235"/>
      <c r="AR113" s="235"/>
      <c r="AS113" s="235"/>
      <c r="AT113" s="235"/>
      <c r="AU113" s="235"/>
      <c r="AV113" s="235"/>
      <c r="AW113" s="235"/>
      <c r="AX113" s="235"/>
      <c r="AY113" s="237" t="s">
        <v>143</v>
      </c>
      <c r="AZ113" s="235"/>
      <c r="BA113" s="235"/>
      <c r="BB113" s="235"/>
      <c r="BC113" s="235"/>
      <c r="BD113" s="235"/>
      <c r="BE113" s="238">
        <f>IF(N113="základní",J113,0)</f>
        <v>0</v>
      </c>
      <c r="BF113" s="238">
        <f>IF(N113="snížená",J113,0)</f>
        <v>0</v>
      </c>
      <c r="BG113" s="238">
        <f>IF(N113="zákl. přenesená",J113,0)</f>
        <v>0</v>
      </c>
      <c r="BH113" s="238">
        <f>IF(N113="sníž. přenesená",J113,0)</f>
        <v>0</v>
      </c>
      <c r="BI113" s="238">
        <f>IF(N113="nulová",J113,0)</f>
        <v>0</v>
      </c>
      <c r="BJ113" s="237" t="s">
        <v>85</v>
      </c>
      <c r="BK113" s="235"/>
      <c r="BL113" s="235"/>
      <c r="BM113" s="235"/>
    </row>
    <row r="114" s="2" customFormat="1">
      <c r="A114" s="41"/>
      <c r="B114" s="42"/>
      <c r="C114" s="43"/>
      <c r="D114" s="43"/>
      <c r="E114" s="43"/>
      <c r="F114" s="43"/>
      <c r="G114" s="43"/>
      <c r="H114" s="43"/>
      <c r="I114" s="170"/>
      <c r="J114" s="43"/>
      <c r="K114" s="43"/>
      <c r="L114" s="66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</row>
    <row r="115" s="2" customFormat="1" ht="29.28" customHeight="1">
      <c r="A115" s="41"/>
      <c r="B115" s="42"/>
      <c r="C115" s="159" t="s">
        <v>107</v>
      </c>
      <c r="D115" s="160"/>
      <c r="E115" s="160"/>
      <c r="F115" s="160"/>
      <c r="G115" s="160"/>
      <c r="H115" s="160"/>
      <c r="I115" s="216"/>
      <c r="J115" s="161">
        <f>ROUND(J98+J107,2)</f>
        <v>0</v>
      </c>
      <c r="K115" s="160"/>
      <c r="L115" s="66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</row>
    <row r="116" s="2" customFormat="1" ht="6.96" customHeight="1">
      <c r="A116" s="41"/>
      <c r="B116" s="69"/>
      <c r="C116" s="70"/>
      <c r="D116" s="70"/>
      <c r="E116" s="70"/>
      <c r="F116" s="70"/>
      <c r="G116" s="70"/>
      <c r="H116" s="70"/>
      <c r="I116" s="210"/>
      <c r="J116" s="70"/>
      <c r="K116" s="70"/>
      <c r="L116" s="66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</row>
    <row r="120" s="2" customFormat="1" ht="6.96" customHeight="1">
      <c r="A120" s="41"/>
      <c r="B120" s="71"/>
      <c r="C120" s="72"/>
      <c r="D120" s="72"/>
      <c r="E120" s="72"/>
      <c r="F120" s="72"/>
      <c r="G120" s="72"/>
      <c r="H120" s="72"/>
      <c r="I120" s="213"/>
      <c r="J120" s="72"/>
      <c r="K120" s="72"/>
      <c r="L120" s="66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</row>
    <row r="121" s="2" customFormat="1" ht="24.96" customHeight="1">
      <c r="A121" s="41"/>
      <c r="B121" s="42"/>
      <c r="C121" s="24" t="s">
        <v>144</v>
      </c>
      <c r="D121" s="43"/>
      <c r="E121" s="43"/>
      <c r="F121" s="43"/>
      <c r="G121" s="43"/>
      <c r="H121" s="43"/>
      <c r="I121" s="170"/>
      <c r="J121" s="43"/>
      <c r="K121" s="43"/>
      <c r="L121" s="66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</row>
    <row r="122" s="2" customFormat="1" ht="6.96" customHeight="1">
      <c r="A122" s="41"/>
      <c r="B122" s="42"/>
      <c r="C122" s="43"/>
      <c r="D122" s="43"/>
      <c r="E122" s="43"/>
      <c r="F122" s="43"/>
      <c r="G122" s="43"/>
      <c r="H122" s="43"/>
      <c r="I122" s="170"/>
      <c r="J122" s="43"/>
      <c r="K122" s="43"/>
      <c r="L122" s="66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</row>
    <row r="123" s="2" customFormat="1" ht="12" customHeight="1">
      <c r="A123" s="41"/>
      <c r="B123" s="42"/>
      <c r="C123" s="33" t="s">
        <v>16</v>
      </c>
      <c r="D123" s="43"/>
      <c r="E123" s="43"/>
      <c r="F123" s="43"/>
      <c r="G123" s="43"/>
      <c r="H123" s="43"/>
      <c r="I123" s="170"/>
      <c r="J123" s="43"/>
      <c r="K123" s="43"/>
      <c r="L123" s="66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</row>
    <row r="124" s="2" customFormat="1" ht="16.5" customHeight="1">
      <c r="A124" s="41"/>
      <c r="B124" s="42"/>
      <c r="C124" s="43"/>
      <c r="D124" s="43"/>
      <c r="E124" s="214" t="str">
        <f>E7</f>
        <v>ZŠ Karlova Varnsdorf</v>
      </c>
      <c r="F124" s="33"/>
      <c r="G124" s="33"/>
      <c r="H124" s="33"/>
      <c r="I124" s="170"/>
      <c r="J124" s="43"/>
      <c r="K124" s="43"/>
      <c r="L124" s="66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</row>
    <row r="125" s="1" customFormat="1" ht="12" customHeight="1">
      <c r="B125" s="22"/>
      <c r="C125" s="33" t="s">
        <v>109</v>
      </c>
      <c r="D125" s="23"/>
      <c r="E125" s="23"/>
      <c r="F125" s="23"/>
      <c r="G125" s="23"/>
      <c r="H125" s="23"/>
      <c r="I125" s="162"/>
      <c r="J125" s="23"/>
      <c r="K125" s="23"/>
      <c r="L125" s="21"/>
    </row>
    <row r="126" s="2" customFormat="1" ht="16.5" customHeight="1">
      <c r="A126" s="41"/>
      <c r="B126" s="42"/>
      <c r="C126" s="43"/>
      <c r="D126" s="43"/>
      <c r="E126" s="214" t="s">
        <v>110</v>
      </c>
      <c r="F126" s="43"/>
      <c r="G126" s="43"/>
      <c r="H126" s="43"/>
      <c r="I126" s="170"/>
      <c r="J126" s="43"/>
      <c r="K126" s="43"/>
      <c r="L126" s="66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</row>
    <row r="127" s="2" customFormat="1" ht="12" customHeight="1">
      <c r="A127" s="41"/>
      <c r="B127" s="42"/>
      <c r="C127" s="33" t="s">
        <v>773</v>
      </c>
      <c r="D127" s="43"/>
      <c r="E127" s="43"/>
      <c r="F127" s="43"/>
      <c r="G127" s="43"/>
      <c r="H127" s="43"/>
      <c r="I127" s="170"/>
      <c r="J127" s="43"/>
      <c r="K127" s="43"/>
      <c r="L127" s="66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</row>
    <row r="128" s="2" customFormat="1" ht="16.5" customHeight="1">
      <c r="A128" s="41"/>
      <c r="B128" s="42"/>
      <c r="C128" s="43"/>
      <c r="D128" s="43"/>
      <c r="E128" s="79" t="str">
        <f>E11</f>
        <v>M21 - D+M Hromosvodu</v>
      </c>
      <c r="F128" s="43"/>
      <c r="G128" s="43"/>
      <c r="H128" s="43"/>
      <c r="I128" s="170"/>
      <c r="J128" s="43"/>
      <c r="K128" s="43"/>
      <c r="L128" s="66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</row>
    <row r="129" s="2" customFormat="1" ht="6.96" customHeight="1">
      <c r="A129" s="41"/>
      <c r="B129" s="42"/>
      <c r="C129" s="43"/>
      <c r="D129" s="43"/>
      <c r="E129" s="43"/>
      <c r="F129" s="43"/>
      <c r="G129" s="43"/>
      <c r="H129" s="43"/>
      <c r="I129" s="170"/>
      <c r="J129" s="43"/>
      <c r="K129" s="43"/>
      <c r="L129" s="66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</row>
    <row r="130" s="2" customFormat="1" ht="12" customHeight="1">
      <c r="A130" s="41"/>
      <c r="B130" s="42"/>
      <c r="C130" s="33" t="s">
        <v>20</v>
      </c>
      <c r="D130" s="43"/>
      <c r="E130" s="43"/>
      <c r="F130" s="28" t="str">
        <f>F14</f>
        <v xml:space="preserve"> </v>
      </c>
      <c r="G130" s="43"/>
      <c r="H130" s="43"/>
      <c r="I130" s="172" t="s">
        <v>22</v>
      </c>
      <c r="J130" s="82" t="str">
        <f>IF(J14="","",J14)</f>
        <v>30. 7. 2018</v>
      </c>
      <c r="K130" s="43"/>
      <c r="L130" s="66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</row>
    <row r="131" s="2" customFormat="1" ht="6.96" customHeight="1">
      <c r="A131" s="41"/>
      <c r="B131" s="42"/>
      <c r="C131" s="43"/>
      <c r="D131" s="43"/>
      <c r="E131" s="43"/>
      <c r="F131" s="43"/>
      <c r="G131" s="43"/>
      <c r="H131" s="43"/>
      <c r="I131" s="170"/>
      <c r="J131" s="43"/>
      <c r="K131" s="43"/>
      <c r="L131" s="66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</row>
    <row r="132" s="2" customFormat="1" ht="27.9" customHeight="1">
      <c r="A132" s="41"/>
      <c r="B132" s="42"/>
      <c r="C132" s="33" t="s">
        <v>24</v>
      </c>
      <c r="D132" s="43"/>
      <c r="E132" s="43"/>
      <c r="F132" s="28" t="str">
        <f>E17</f>
        <v>Město Varnsdorf</v>
      </c>
      <c r="G132" s="43"/>
      <c r="H132" s="43"/>
      <c r="I132" s="172" t="s">
        <v>30</v>
      </c>
      <c r="J132" s="37" t="str">
        <f>E23</f>
        <v>FORWOOD, Ing. Václav Jára</v>
      </c>
      <c r="K132" s="43"/>
      <c r="L132" s="66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</row>
    <row r="133" s="2" customFormat="1" ht="27.9" customHeight="1">
      <c r="A133" s="41"/>
      <c r="B133" s="42"/>
      <c r="C133" s="33" t="s">
        <v>28</v>
      </c>
      <c r="D133" s="43"/>
      <c r="E133" s="43"/>
      <c r="F133" s="28" t="str">
        <f>IF(E20="","",E20)</f>
        <v>Vyplň údaj</v>
      </c>
      <c r="G133" s="43"/>
      <c r="H133" s="43"/>
      <c r="I133" s="172" t="s">
        <v>33</v>
      </c>
      <c r="J133" s="37" t="str">
        <f>E26</f>
        <v>Bc. Zuzana Kosáková</v>
      </c>
      <c r="K133" s="43"/>
      <c r="L133" s="66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</row>
    <row r="134" s="2" customFormat="1" ht="10.32" customHeight="1">
      <c r="A134" s="41"/>
      <c r="B134" s="42"/>
      <c r="C134" s="43"/>
      <c r="D134" s="43"/>
      <c r="E134" s="43"/>
      <c r="F134" s="43"/>
      <c r="G134" s="43"/>
      <c r="H134" s="43"/>
      <c r="I134" s="170"/>
      <c r="J134" s="43"/>
      <c r="K134" s="43"/>
      <c r="L134" s="66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</row>
    <row r="135" s="11" customFormat="1" ht="29.28" customHeight="1">
      <c r="A135" s="239"/>
      <c r="B135" s="240"/>
      <c r="C135" s="241" t="s">
        <v>145</v>
      </c>
      <c r="D135" s="242" t="s">
        <v>63</v>
      </c>
      <c r="E135" s="242" t="s">
        <v>59</v>
      </c>
      <c r="F135" s="242" t="s">
        <v>60</v>
      </c>
      <c r="G135" s="242" t="s">
        <v>146</v>
      </c>
      <c r="H135" s="242" t="s">
        <v>147</v>
      </c>
      <c r="I135" s="243" t="s">
        <v>148</v>
      </c>
      <c r="J135" s="242" t="s">
        <v>115</v>
      </c>
      <c r="K135" s="244" t="s">
        <v>149</v>
      </c>
      <c r="L135" s="245"/>
      <c r="M135" s="103" t="s">
        <v>1</v>
      </c>
      <c r="N135" s="104" t="s">
        <v>42</v>
      </c>
      <c r="O135" s="104" t="s">
        <v>150</v>
      </c>
      <c r="P135" s="104" t="s">
        <v>151</v>
      </c>
      <c r="Q135" s="104" t="s">
        <v>152</v>
      </c>
      <c r="R135" s="104" t="s">
        <v>153</v>
      </c>
      <c r="S135" s="104" t="s">
        <v>154</v>
      </c>
      <c r="T135" s="105" t="s">
        <v>155</v>
      </c>
      <c r="U135" s="239"/>
      <c r="V135" s="239"/>
      <c r="W135" s="239"/>
      <c r="X135" s="239"/>
      <c r="Y135" s="239"/>
      <c r="Z135" s="239"/>
      <c r="AA135" s="239"/>
      <c r="AB135" s="239"/>
      <c r="AC135" s="239"/>
      <c r="AD135" s="239"/>
      <c r="AE135" s="239"/>
    </row>
    <row r="136" s="2" customFormat="1" ht="22.8" customHeight="1">
      <c r="A136" s="41"/>
      <c r="B136" s="42"/>
      <c r="C136" s="110" t="s">
        <v>156</v>
      </c>
      <c r="D136" s="43"/>
      <c r="E136" s="43"/>
      <c r="F136" s="43"/>
      <c r="G136" s="43"/>
      <c r="H136" s="43"/>
      <c r="I136" s="170"/>
      <c r="J136" s="246">
        <f>BK136</f>
        <v>0</v>
      </c>
      <c r="K136" s="43"/>
      <c r="L136" s="44"/>
      <c r="M136" s="106"/>
      <c r="N136" s="247"/>
      <c r="O136" s="107"/>
      <c r="P136" s="248">
        <f>P137+P173+P177+P196+P206+P208</f>
        <v>0</v>
      </c>
      <c r="Q136" s="107"/>
      <c r="R136" s="248">
        <f>R137+R173+R177+R196+R206+R208</f>
        <v>0</v>
      </c>
      <c r="S136" s="107"/>
      <c r="T136" s="249">
        <f>T137+T173+T177+T196+T206+T208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18" t="s">
        <v>77</v>
      </c>
      <c r="AU136" s="18" t="s">
        <v>117</v>
      </c>
      <c r="BK136" s="250">
        <f>BK137+BK173+BK177+BK196+BK206+BK208</f>
        <v>0</v>
      </c>
    </row>
    <row r="137" s="12" customFormat="1" ht="25.92" customHeight="1">
      <c r="A137" s="12"/>
      <c r="B137" s="251"/>
      <c r="C137" s="252"/>
      <c r="D137" s="253" t="s">
        <v>77</v>
      </c>
      <c r="E137" s="254" t="s">
        <v>7</v>
      </c>
      <c r="F137" s="254" t="s">
        <v>782</v>
      </c>
      <c r="G137" s="252"/>
      <c r="H137" s="252"/>
      <c r="I137" s="255"/>
      <c r="J137" s="256">
        <f>BK137</f>
        <v>0</v>
      </c>
      <c r="K137" s="252"/>
      <c r="L137" s="257"/>
      <c r="M137" s="258"/>
      <c r="N137" s="259"/>
      <c r="O137" s="259"/>
      <c r="P137" s="260">
        <f>SUM(P138:P172)</f>
        <v>0</v>
      </c>
      <c r="Q137" s="259"/>
      <c r="R137" s="260">
        <f>SUM(R138:R172)</f>
        <v>0</v>
      </c>
      <c r="S137" s="259"/>
      <c r="T137" s="261">
        <f>SUM(T138:T172)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62" t="s">
        <v>160</v>
      </c>
      <c r="AT137" s="263" t="s">
        <v>77</v>
      </c>
      <c r="AU137" s="263" t="s">
        <v>78</v>
      </c>
      <c r="AY137" s="262" t="s">
        <v>159</v>
      </c>
      <c r="BK137" s="264">
        <f>SUM(BK138:BK172)</f>
        <v>0</v>
      </c>
    </row>
    <row r="138" s="2" customFormat="1" ht="16.5" customHeight="1">
      <c r="A138" s="41"/>
      <c r="B138" s="42"/>
      <c r="C138" s="267" t="s">
        <v>85</v>
      </c>
      <c r="D138" s="267" t="s">
        <v>162</v>
      </c>
      <c r="E138" s="268" t="s">
        <v>783</v>
      </c>
      <c r="F138" s="269" t="s">
        <v>784</v>
      </c>
      <c r="G138" s="270" t="s">
        <v>335</v>
      </c>
      <c r="H138" s="271">
        <v>480</v>
      </c>
      <c r="I138" s="272"/>
      <c r="J138" s="273">
        <f>ROUND(I138*H138,2)</f>
        <v>0</v>
      </c>
      <c r="K138" s="269" t="s">
        <v>1</v>
      </c>
      <c r="L138" s="44"/>
      <c r="M138" s="274" t="s">
        <v>1</v>
      </c>
      <c r="N138" s="275" t="s">
        <v>43</v>
      </c>
      <c r="O138" s="94"/>
      <c r="P138" s="276">
        <f>O138*H138</f>
        <v>0</v>
      </c>
      <c r="Q138" s="276">
        <v>0</v>
      </c>
      <c r="R138" s="276">
        <f>Q138*H138</f>
        <v>0</v>
      </c>
      <c r="S138" s="276">
        <v>0</v>
      </c>
      <c r="T138" s="27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78" t="s">
        <v>518</v>
      </c>
      <c r="AT138" s="278" t="s">
        <v>162</v>
      </c>
      <c r="AU138" s="278" t="s">
        <v>85</v>
      </c>
      <c r="AY138" s="18" t="s">
        <v>159</v>
      </c>
      <c r="BE138" s="154">
        <f>IF(N138="základní",J138,0)</f>
        <v>0</v>
      </c>
      <c r="BF138" s="154">
        <f>IF(N138="snížená",J138,0)</f>
        <v>0</v>
      </c>
      <c r="BG138" s="154">
        <f>IF(N138="zákl. přenesená",J138,0)</f>
        <v>0</v>
      </c>
      <c r="BH138" s="154">
        <f>IF(N138="sníž. přenesená",J138,0)</f>
        <v>0</v>
      </c>
      <c r="BI138" s="154">
        <f>IF(N138="nulová",J138,0)</f>
        <v>0</v>
      </c>
      <c r="BJ138" s="18" t="s">
        <v>85</v>
      </c>
      <c r="BK138" s="154">
        <f>ROUND(I138*H138,2)</f>
        <v>0</v>
      </c>
      <c r="BL138" s="18" t="s">
        <v>518</v>
      </c>
      <c r="BM138" s="278" t="s">
        <v>87</v>
      </c>
    </row>
    <row r="139" s="2" customFormat="1" ht="16.5" customHeight="1">
      <c r="A139" s="41"/>
      <c r="B139" s="42"/>
      <c r="C139" s="267" t="s">
        <v>87</v>
      </c>
      <c r="D139" s="267" t="s">
        <v>162</v>
      </c>
      <c r="E139" s="268" t="s">
        <v>785</v>
      </c>
      <c r="F139" s="269" t="s">
        <v>786</v>
      </c>
      <c r="G139" s="270" t="s">
        <v>198</v>
      </c>
      <c r="H139" s="271">
        <v>10</v>
      </c>
      <c r="I139" s="272"/>
      <c r="J139" s="273">
        <f>ROUND(I139*H139,2)</f>
        <v>0</v>
      </c>
      <c r="K139" s="269" t="s">
        <v>1</v>
      </c>
      <c r="L139" s="44"/>
      <c r="M139" s="274" t="s">
        <v>1</v>
      </c>
      <c r="N139" s="275" t="s">
        <v>43</v>
      </c>
      <c r="O139" s="94"/>
      <c r="P139" s="276">
        <f>O139*H139</f>
        <v>0</v>
      </c>
      <c r="Q139" s="276">
        <v>0</v>
      </c>
      <c r="R139" s="276">
        <f>Q139*H139</f>
        <v>0</v>
      </c>
      <c r="S139" s="276">
        <v>0</v>
      </c>
      <c r="T139" s="27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78" t="s">
        <v>518</v>
      </c>
      <c r="AT139" s="278" t="s">
        <v>162</v>
      </c>
      <c r="AU139" s="278" t="s">
        <v>85</v>
      </c>
      <c r="AY139" s="18" t="s">
        <v>159</v>
      </c>
      <c r="BE139" s="154">
        <f>IF(N139="základní",J139,0)</f>
        <v>0</v>
      </c>
      <c r="BF139" s="154">
        <f>IF(N139="snížená",J139,0)</f>
        <v>0</v>
      </c>
      <c r="BG139" s="154">
        <f>IF(N139="zákl. přenesená",J139,0)</f>
        <v>0</v>
      </c>
      <c r="BH139" s="154">
        <f>IF(N139="sníž. přenesená",J139,0)</f>
        <v>0</v>
      </c>
      <c r="BI139" s="154">
        <f>IF(N139="nulová",J139,0)</f>
        <v>0</v>
      </c>
      <c r="BJ139" s="18" t="s">
        <v>85</v>
      </c>
      <c r="BK139" s="154">
        <f>ROUND(I139*H139,2)</f>
        <v>0</v>
      </c>
      <c r="BL139" s="18" t="s">
        <v>518</v>
      </c>
      <c r="BM139" s="278" t="s">
        <v>167</v>
      </c>
    </row>
    <row r="140" s="2" customFormat="1" ht="16.5" customHeight="1">
      <c r="A140" s="41"/>
      <c r="B140" s="42"/>
      <c r="C140" s="267" t="s">
        <v>160</v>
      </c>
      <c r="D140" s="267" t="s">
        <v>162</v>
      </c>
      <c r="E140" s="268" t="s">
        <v>787</v>
      </c>
      <c r="F140" s="269" t="s">
        <v>788</v>
      </c>
      <c r="G140" s="270" t="s">
        <v>198</v>
      </c>
      <c r="H140" s="271">
        <v>3</v>
      </c>
      <c r="I140" s="272"/>
      <c r="J140" s="273">
        <f>ROUND(I140*H140,2)</f>
        <v>0</v>
      </c>
      <c r="K140" s="269" t="s">
        <v>1</v>
      </c>
      <c r="L140" s="44"/>
      <c r="M140" s="274" t="s">
        <v>1</v>
      </c>
      <c r="N140" s="275" t="s">
        <v>43</v>
      </c>
      <c r="O140" s="94"/>
      <c r="P140" s="276">
        <f>O140*H140</f>
        <v>0</v>
      </c>
      <c r="Q140" s="276">
        <v>0</v>
      </c>
      <c r="R140" s="276">
        <f>Q140*H140</f>
        <v>0</v>
      </c>
      <c r="S140" s="276">
        <v>0</v>
      </c>
      <c r="T140" s="27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78" t="s">
        <v>518</v>
      </c>
      <c r="AT140" s="278" t="s">
        <v>162</v>
      </c>
      <c r="AU140" s="278" t="s">
        <v>85</v>
      </c>
      <c r="AY140" s="18" t="s">
        <v>159</v>
      </c>
      <c r="BE140" s="154">
        <f>IF(N140="základní",J140,0)</f>
        <v>0</v>
      </c>
      <c r="BF140" s="154">
        <f>IF(N140="snížená",J140,0)</f>
        <v>0</v>
      </c>
      <c r="BG140" s="154">
        <f>IF(N140="zákl. přenesená",J140,0)</f>
        <v>0</v>
      </c>
      <c r="BH140" s="154">
        <f>IF(N140="sníž. přenesená",J140,0)</f>
        <v>0</v>
      </c>
      <c r="BI140" s="154">
        <f>IF(N140="nulová",J140,0)</f>
        <v>0</v>
      </c>
      <c r="BJ140" s="18" t="s">
        <v>85</v>
      </c>
      <c r="BK140" s="154">
        <f>ROUND(I140*H140,2)</f>
        <v>0</v>
      </c>
      <c r="BL140" s="18" t="s">
        <v>518</v>
      </c>
      <c r="BM140" s="278" t="s">
        <v>185</v>
      </c>
    </row>
    <row r="141" s="2" customFormat="1" ht="16.5" customHeight="1">
      <c r="A141" s="41"/>
      <c r="B141" s="42"/>
      <c r="C141" s="267" t="s">
        <v>167</v>
      </c>
      <c r="D141" s="267" t="s">
        <v>162</v>
      </c>
      <c r="E141" s="268" t="s">
        <v>789</v>
      </c>
      <c r="F141" s="269" t="s">
        <v>790</v>
      </c>
      <c r="G141" s="270" t="s">
        <v>198</v>
      </c>
      <c r="H141" s="271">
        <v>3</v>
      </c>
      <c r="I141" s="272"/>
      <c r="J141" s="273">
        <f>ROUND(I141*H141,2)</f>
        <v>0</v>
      </c>
      <c r="K141" s="269" t="s">
        <v>1</v>
      </c>
      <c r="L141" s="44"/>
      <c r="M141" s="274" t="s">
        <v>1</v>
      </c>
      <c r="N141" s="275" t="s">
        <v>43</v>
      </c>
      <c r="O141" s="94"/>
      <c r="P141" s="276">
        <f>O141*H141</f>
        <v>0</v>
      </c>
      <c r="Q141" s="276">
        <v>0</v>
      </c>
      <c r="R141" s="276">
        <f>Q141*H141</f>
        <v>0</v>
      </c>
      <c r="S141" s="276">
        <v>0</v>
      </c>
      <c r="T141" s="277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78" t="s">
        <v>518</v>
      </c>
      <c r="AT141" s="278" t="s">
        <v>162</v>
      </c>
      <c r="AU141" s="278" t="s">
        <v>85</v>
      </c>
      <c r="AY141" s="18" t="s">
        <v>159</v>
      </c>
      <c r="BE141" s="154">
        <f>IF(N141="základní",J141,0)</f>
        <v>0</v>
      </c>
      <c r="BF141" s="154">
        <f>IF(N141="snížená",J141,0)</f>
        <v>0</v>
      </c>
      <c r="BG141" s="154">
        <f>IF(N141="zákl. přenesená",J141,0)</f>
        <v>0</v>
      </c>
      <c r="BH141" s="154">
        <f>IF(N141="sníž. přenesená",J141,0)</f>
        <v>0</v>
      </c>
      <c r="BI141" s="154">
        <f>IF(N141="nulová",J141,0)</f>
        <v>0</v>
      </c>
      <c r="BJ141" s="18" t="s">
        <v>85</v>
      </c>
      <c r="BK141" s="154">
        <f>ROUND(I141*H141,2)</f>
        <v>0</v>
      </c>
      <c r="BL141" s="18" t="s">
        <v>518</v>
      </c>
      <c r="BM141" s="278" t="s">
        <v>202</v>
      </c>
    </row>
    <row r="142" s="2" customFormat="1" ht="16.5" customHeight="1">
      <c r="A142" s="41"/>
      <c r="B142" s="42"/>
      <c r="C142" s="267" t="s">
        <v>171</v>
      </c>
      <c r="D142" s="267" t="s">
        <v>162</v>
      </c>
      <c r="E142" s="268" t="s">
        <v>791</v>
      </c>
      <c r="F142" s="269" t="s">
        <v>792</v>
      </c>
      <c r="G142" s="270" t="s">
        <v>198</v>
      </c>
      <c r="H142" s="271">
        <v>3</v>
      </c>
      <c r="I142" s="272"/>
      <c r="J142" s="273">
        <f>ROUND(I142*H142,2)</f>
        <v>0</v>
      </c>
      <c r="K142" s="269" t="s">
        <v>1</v>
      </c>
      <c r="L142" s="44"/>
      <c r="M142" s="274" t="s">
        <v>1</v>
      </c>
      <c r="N142" s="275" t="s">
        <v>43</v>
      </c>
      <c r="O142" s="94"/>
      <c r="P142" s="276">
        <f>O142*H142</f>
        <v>0</v>
      </c>
      <c r="Q142" s="276">
        <v>0</v>
      </c>
      <c r="R142" s="276">
        <f>Q142*H142</f>
        <v>0</v>
      </c>
      <c r="S142" s="276">
        <v>0</v>
      </c>
      <c r="T142" s="27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78" t="s">
        <v>518</v>
      </c>
      <c r="AT142" s="278" t="s">
        <v>162</v>
      </c>
      <c r="AU142" s="278" t="s">
        <v>85</v>
      </c>
      <c r="AY142" s="18" t="s">
        <v>159</v>
      </c>
      <c r="BE142" s="154">
        <f>IF(N142="základní",J142,0)</f>
        <v>0</v>
      </c>
      <c r="BF142" s="154">
        <f>IF(N142="snížená",J142,0)</f>
        <v>0</v>
      </c>
      <c r="BG142" s="154">
        <f>IF(N142="zákl. přenesená",J142,0)</f>
        <v>0</v>
      </c>
      <c r="BH142" s="154">
        <f>IF(N142="sníž. přenesená",J142,0)</f>
        <v>0</v>
      </c>
      <c r="BI142" s="154">
        <f>IF(N142="nulová",J142,0)</f>
        <v>0</v>
      </c>
      <c r="BJ142" s="18" t="s">
        <v>85</v>
      </c>
      <c r="BK142" s="154">
        <f>ROUND(I142*H142,2)</f>
        <v>0</v>
      </c>
      <c r="BL142" s="18" t="s">
        <v>518</v>
      </c>
      <c r="BM142" s="278" t="s">
        <v>214</v>
      </c>
    </row>
    <row r="143" s="2" customFormat="1" ht="16.5" customHeight="1">
      <c r="A143" s="41"/>
      <c r="B143" s="42"/>
      <c r="C143" s="267" t="s">
        <v>185</v>
      </c>
      <c r="D143" s="267" t="s">
        <v>162</v>
      </c>
      <c r="E143" s="268" t="s">
        <v>793</v>
      </c>
      <c r="F143" s="269" t="s">
        <v>794</v>
      </c>
      <c r="G143" s="270" t="s">
        <v>198</v>
      </c>
      <c r="H143" s="271">
        <v>3</v>
      </c>
      <c r="I143" s="272"/>
      <c r="J143" s="273">
        <f>ROUND(I143*H143,2)</f>
        <v>0</v>
      </c>
      <c r="K143" s="269" t="s">
        <v>1</v>
      </c>
      <c r="L143" s="44"/>
      <c r="M143" s="274" t="s">
        <v>1</v>
      </c>
      <c r="N143" s="275" t="s">
        <v>43</v>
      </c>
      <c r="O143" s="94"/>
      <c r="P143" s="276">
        <f>O143*H143</f>
        <v>0</v>
      </c>
      <c r="Q143" s="276">
        <v>0</v>
      </c>
      <c r="R143" s="276">
        <f>Q143*H143</f>
        <v>0</v>
      </c>
      <c r="S143" s="276">
        <v>0</v>
      </c>
      <c r="T143" s="277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78" t="s">
        <v>518</v>
      </c>
      <c r="AT143" s="278" t="s">
        <v>162</v>
      </c>
      <c r="AU143" s="278" t="s">
        <v>85</v>
      </c>
      <c r="AY143" s="18" t="s">
        <v>159</v>
      </c>
      <c r="BE143" s="154">
        <f>IF(N143="základní",J143,0)</f>
        <v>0</v>
      </c>
      <c r="BF143" s="154">
        <f>IF(N143="snížená",J143,0)</f>
        <v>0</v>
      </c>
      <c r="BG143" s="154">
        <f>IF(N143="zákl. přenesená",J143,0)</f>
        <v>0</v>
      </c>
      <c r="BH143" s="154">
        <f>IF(N143="sníž. přenesená",J143,0)</f>
        <v>0</v>
      </c>
      <c r="BI143" s="154">
        <f>IF(N143="nulová",J143,0)</f>
        <v>0</v>
      </c>
      <c r="BJ143" s="18" t="s">
        <v>85</v>
      </c>
      <c r="BK143" s="154">
        <f>ROUND(I143*H143,2)</f>
        <v>0</v>
      </c>
      <c r="BL143" s="18" t="s">
        <v>518</v>
      </c>
      <c r="BM143" s="278" t="s">
        <v>223</v>
      </c>
    </row>
    <row r="144" s="2" customFormat="1" ht="16.5" customHeight="1">
      <c r="A144" s="41"/>
      <c r="B144" s="42"/>
      <c r="C144" s="267" t="s">
        <v>195</v>
      </c>
      <c r="D144" s="267" t="s">
        <v>162</v>
      </c>
      <c r="E144" s="268" t="s">
        <v>795</v>
      </c>
      <c r="F144" s="269" t="s">
        <v>796</v>
      </c>
      <c r="G144" s="270" t="s">
        <v>198</v>
      </c>
      <c r="H144" s="271">
        <v>3</v>
      </c>
      <c r="I144" s="272"/>
      <c r="J144" s="273">
        <f>ROUND(I144*H144,2)</f>
        <v>0</v>
      </c>
      <c r="K144" s="269" t="s">
        <v>1</v>
      </c>
      <c r="L144" s="44"/>
      <c r="M144" s="274" t="s">
        <v>1</v>
      </c>
      <c r="N144" s="275" t="s">
        <v>43</v>
      </c>
      <c r="O144" s="94"/>
      <c r="P144" s="276">
        <f>O144*H144</f>
        <v>0</v>
      </c>
      <c r="Q144" s="276">
        <v>0</v>
      </c>
      <c r="R144" s="276">
        <f>Q144*H144</f>
        <v>0</v>
      </c>
      <c r="S144" s="276">
        <v>0</v>
      </c>
      <c r="T144" s="277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78" t="s">
        <v>518</v>
      </c>
      <c r="AT144" s="278" t="s">
        <v>162</v>
      </c>
      <c r="AU144" s="278" t="s">
        <v>85</v>
      </c>
      <c r="AY144" s="18" t="s">
        <v>159</v>
      </c>
      <c r="BE144" s="154">
        <f>IF(N144="základní",J144,0)</f>
        <v>0</v>
      </c>
      <c r="BF144" s="154">
        <f>IF(N144="snížená",J144,0)</f>
        <v>0</v>
      </c>
      <c r="BG144" s="154">
        <f>IF(N144="zákl. přenesená",J144,0)</f>
        <v>0</v>
      </c>
      <c r="BH144" s="154">
        <f>IF(N144="sníž. přenesená",J144,0)</f>
        <v>0</v>
      </c>
      <c r="BI144" s="154">
        <f>IF(N144="nulová",J144,0)</f>
        <v>0</v>
      </c>
      <c r="BJ144" s="18" t="s">
        <v>85</v>
      </c>
      <c r="BK144" s="154">
        <f>ROUND(I144*H144,2)</f>
        <v>0</v>
      </c>
      <c r="BL144" s="18" t="s">
        <v>518</v>
      </c>
      <c r="BM144" s="278" t="s">
        <v>232</v>
      </c>
    </row>
    <row r="145" s="2" customFormat="1" ht="16.5" customHeight="1">
      <c r="A145" s="41"/>
      <c r="B145" s="42"/>
      <c r="C145" s="267" t="s">
        <v>202</v>
      </c>
      <c r="D145" s="267" t="s">
        <v>162</v>
      </c>
      <c r="E145" s="268" t="s">
        <v>797</v>
      </c>
      <c r="F145" s="269" t="s">
        <v>798</v>
      </c>
      <c r="G145" s="270" t="s">
        <v>198</v>
      </c>
      <c r="H145" s="271">
        <v>3</v>
      </c>
      <c r="I145" s="272"/>
      <c r="J145" s="273">
        <f>ROUND(I145*H145,2)</f>
        <v>0</v>
      </c>
      <c r="K145" s="269" t="s">
        <v>1</v>
      </c>
      <c r="L145" s="44"/>
      <c r="M145" s="274" t="s">
        <v>1</v>
      </c>
      <c r="N145" s="275" t="s">
        <v>43</v>
      </c>
      <c r="O145" s="94"/>
      <c r="P145" s="276">
        <f>O145*H145</f>
        <v>0</v>
      </c>
      <c r="Q145" s="276">
        <v>0</v>
      </c>
      <c r="R145" s="276">
        <f>Q145*H145</f>
        <v>0</v>
      </c>
      <c r="S145" s="276">
        <v>0</v>
      </c>
      <c r="T145" s="27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78" t="s">
        <v>518</v>
      </c>
      <c r="AT145" s="278" t="s">
        <v>162</v>
      </c>
      <c r="AU145" s="278" t="s">
        <v>85</v>
      </c>
      <c r="AY145" s="18" t="s">
        <v>159</v>
      </c>
      <c r="BE145" s="154">
        <f>IF(N145="základní",J145,0)</f>
        <v>0</v>
      </c>
      <c r="BF145" s="154">
        <f>IF(N145="snížená",J145,0)</f>
        <v>0</v>
      </c>
      <c r="BG145" s="154">
        <f>IF(N145="zákl. přenesená",J145,0)</f>
        <v>0</v>
      </c>
      <c r="BH145" s="154">
        <f>IF(N145="sníž. přenesená",J145,0)</f>
        <v>0</v>
      </c>
      <c r="BI145" s="154">
        <f>IF(N145="nulová",J145,0)</f>
        <v>0</v>
      </c>
      <c r="BJ145" s="18" t="s">
        <v>85</v>
      </c>
      <c r="BK145" s="154">
        <f>ROUND(I145*H145,2)</f>
        <v>0</v>
      </c>
      <c r="BL145" s="18" t="s">
        <v>518</v>
      </c>
      <c r="BM145" s="278" t="s">
        <v>241</v>
      </c>
    </row>
    <row r="146" s="2" customFormat="1" ht="16.5" customHeight="1">
      <c r="A146" s="41"/>
      <c r="B146" s="42"/>
      <c r="C146" s="267" t="s">
        <v>200</v>
      </c>
      <c r="D146" s="267" t="s">
        <v>162</v>
      </c>
      <c r="E146" s="268" t="s">
        <v>799</v>
      </c>
      <c r="F146" s="269" t="s">
        <v>800</v>
      </c>
      <c r="G146" s="270" t="s">
        <v>198</v>
      </c>
      <c r="H146" s="271">
        <v>2</v>
      </c>
      <c r="I146" s="272"/>
      <c r="J146" s="273">
        <f>ROUND(I146*H146,2)</f>
        <v>0</v>
      </c>
      <c r="K146" s="269" t="s">
        <v>1</v>
      </c>
      <c r="L146" s="44"/>
      <c r="M146" s="274" t="s">
        <v>1</v>
      </c>
      <c r="N146" s="275" t="s">
        <v>43</v>
      </c>
      <c r="O146" s="94"/>
      <c r="P146" s="276">
        <f>O146*H146</f>
        <v>0</v>
      </c>
      <c r="Q146" s="276">
        <v>0</v>
      </c>
      <c r="R146" s="276">
        <f>Q146*H146</f>
        <v>0</v>
      </c>
      <c r="S146" s="276">
        <v>0</v>
      </c>
      <c r="T146" s="27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78" t="s">
        <v>518</v>
      </c>
      <c r="AT146" s="278" t="s">
        <v>162</v>
      </c>
      <c r="AU146" s="278" t="s">
        <v>85</v>
      </c>
      <c r="AY146" s="18" t="s">
        <v>159</v>
      </c>
      <c r="BE146" s="154">
        <f>IF(N146="základní",J146,0)</f>
        <v>0</v>
      </c>
      <c r="BF146" s="154">
        <f>IF(N146="snížená",J146,0)</f>
        <v>0</v>
      </c>
      <c r="BG146" s="154">
        <f>IF(N146="zákl. přenesená",J146,0)</f>
        <v>0</v>
      </c>
      <c r="BH146" s="154">
        <f>IF(N146="sníž. přenesená",J146,0)</f>
        <v>0</v>
      </c>
      <c r="BI146" s="154">
        <f>IF(N146="nulová",J146,0)</f>
        <v>0</v>
      </c>
      <c r="BJ146" s="18" t="s">
        <v>85</v>
      </c>
      <c r="BK146" s="154">
        <f>ROUND(I146*H146,2)</f>
        <v>0</v>
      </c>
      <c r="BL146" s="18" t="s">
        <v>518</v>
      </c>
      <c r="BM146" s="278" t="s">
        <v>256</v>
      </c>
    </row>
    <row r="147" s="2" customFormat="1" ht="16.5" customHeight="1">
      <c r="A147" s="41"/>
      <c r="B147" s="42"/>
      <c r="C147" s="267" t="s">
        <v>214</v>
      </c>
      <c r="D147" s="267" t="s">
        <v>162</v>
      </c>
      <c r="E147" s="268" t="s">
        <v>789</v>
      </c>
      <c r="F147" s="269" t="s">
        <v>790</v>
      </c>
      <c r="G147" s="270" t="s">
        <v>198</v>
      </c>
      <c r="H147" s="271">
        <v>2</v>
      </c>
      <c r="I147" s="272"/>
      <c r="J147" s="273">
        <f>ROUND(I147*H147,2)</f>
        <v>0</v>
      </c>
      <c r="K147" s="269" t="s">
        <v>1</v>
      </c>
      <c r="L147" s="44"/>
      <c r="M147" s="274" t="s">
        <v>1</v>
      </c>
      <c r="N147" s="275" t="s">
        <v>43</v>
      </c>
      <c r="O147" s="94"/>
      <c r="P147" s="276">
        <f>O147*H147</f>
        <v>0</v>
      </c>
      <c r="Q147" s="276">
        <v>0</v>
      </c>
      <c r="R147" s="276">
        <f>Q147*H147</f>
        <v>0</v>
      </c>
      <c r="S147" s="276">
        <v>0</v>
      </c>
      <c r="T147" s="277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78" t="s">
        <v>518</v>
      </c>
      <c r="AT147" s="278" t="s">
        <v>162</v>
      </c>
      <c r="AU147" s="278" t="s">
        <v>85</v>
      </c>
      <c r="AY147" s="18" t="s">
        <v>159</v>
      </c>
      <c r="BE147" s="154">
        <f>IF(N147="základní",J147,0)</f>
        <v>0</v>
      </c>
      <c r="BF147" s="154">
        <f>IF(N147="snížená",J147,0)</f>
        <v>0</v>
      </c>
      <c r="BG147" s="154">
        <f>IF(N147="zákl. přenesená",J147,0)</f>
        <v>0</v>
      </c>
      <c r="BH147" s="154">
        <f>IF(N147="sníž. přenesená",J147,0)</f>
        <v>0</v>
      </c>
      <c r="BI147" s="154">
        <f>IF(N147="nulová",J147,0)</f>
        <v>0</v>
      </c>
      <c r="BJ147" s="18" t="s">
        <v>85</v>
      </c>
      <c r="BK147" s="154">
        <f>ROUND(I147*H147,2)</f>
        <v>0</v>
      </c>
      <c r="BL147" s="18" t="s">
        <v>518</v>
      </c>
      <c r="BM147" s="278" t="s">
        <v>269</v>
      </c>
    </row>
    <row r="148" s="2" customFormat="1" ht="16.5" customHeight="1">
      <c r="A148" s="41"/>
      <c r="B148" s="42"/>
      <c r="C148" s="267" t="s">
        <v>219</v>
      </c>
      <c r="D148" s="267" t="s">
        <v>162</v>
      </c>
      <c r="E148" s="268" t="s">
        <v>791</v>
      </c>
      <c r="F148" s="269" t="s">
        <v>792</v>
      </c>
      <c r="G148" s="270" t="s">
        <v>198</v>
      </c>
      <c r="H148" s="271">
        <v>2</v>
      </c>
      <c r="I148" s="272"/>
      <c r="J148" s="273">
        <f>ROUND(I148*H148,2)</f>
        <v>0</v>
      </c>
      <c r="K148" s="269" t="s">
        <v>1</v>
      </c>
      <c r="L148" s="44"/>
      <c r="M148" s="274" t="s">
        <v>1</v>
      </c>
      <c r="N148" s="275" t="s">
        <v>43</v>
      </c>
      <c r="O148" s="94"/>
      <c r="P148" s="276">
        <f>O148*H148</f>
        <v>0</v>
      </c>
      <c r="Q148" s="276">
        <v>0</v>
      </c>
      <c r="R148" s="276">
        <f>Q148*H148</f>
        <v>0</v>
      </c>
      <c r="S148" s="276">
        <v>0</v>
      </c>
      <c r="T148" s="277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78" t="s">
        <v>518</v>
      </c>
      <c r="AT148" s="278" t="s">
        <v>162</v>
      </c>
      <c r="AU148" s="278" t="s">
        <v>85</v>
      </c>
      <c r="AY148" s="18" t="s">
        <v>159</v>
      </c>
      <c r="BE148" s="154">
        <f>IF(N148="základní",J148,0)</f>
        <v>0</v>
      </c>
      <c r="BF148" s="154">
        <f>IF(N148="snížená",J148,0)</f>
        <v>0</v>
      </c>
      <c r="BG148" s="154">
        <f>IF(N148="zákl. přenesená",J148,0)</f>
        <v>0</v>
      </c>
      <c r="BH148" s="154">
        <f>IF(N148="sníž. přenesená",J148,0)</f>
        <v>0</v>
      </c>
      <c r="BI148" s="154">
        <f>IF(N148="nulová",J148,0)</f>
        <v>0</v>
      </c>
      <c r="BJ148" s="18" t="s">
        <v>85</v>
      </c>
      <c r="BK148" s="154">
        <f>ROUND(I148*H148,2)</f>
        <v>0</v>
      </c>
      <c r="BL148" s="18" t="s">
        <v>518</v>
      </c>
      <c r="BM148" s="278" t="s">
        <v>278</v>
      </c>
    </row>
    <row r="149" s="2" customFormat="1" ht="16.5" customHeight="1">
      <c r="A149" s="41"/>
      <c r="B149" s="42"/>
      <c r="C149" s="267" t="s">
        <v>223</v>
      </c>
      <c r="D149" s="267" t="s">
        <v>162</v>
      </c>
      <c r="E149" s="268" t="s">
        <v>793</v>
      </c>
      <c r="F149" s="269" t="s">
        <v>794</v>
      </c>
      <c r="G149" s="270" t="s">
        <v>198</v>
      </c>
      <c r="H149" s="271">
        <v>2</v>
      </c>
      <c r="I149" s="272"/>
      <c r="J149" s="273">
        <f>ROUND(I149*H149,2)</f>
        <v>0</v>
      </c>
      <c r="K149" s="269" t="s">
        <v>1</v>
      </c>
      <c r="L149" s="44"/>
      <c r="M149" s="274" t="s">
        <v>1</v>
      </c>
      <c r="N149" s="275" t="s">
        <v>43</v>
      </c>
      <c r="O149" s="94"/>
      <c r="P149" s="276">
        <f>O149*H149</f>
        <v>0</v>
      </c>
      <c r="Q149" s="276">
        <v>0</v>
      </c>
      <c r="R149" s="276">
        <f>Q149*H149</f>
        <v>0</v>
      </c>
      <c r="S149" s="276">
        <v>0</v>
      </c>
      <c r="T149" s="27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78" t="s">
        <v>518</v>
      </c>
      <c r="AT149" s="278" t="s">
        <v>162</v>
      </c>
      <c r="AU149" s="278" t="s">
        <v>85</v>
      </c>
      <c r="AY149" s="18" t="s">
        <v>159</v>
      </c>
      <c r="BE149" s="154">
        <f>IF(N149="základní",J149,0)</f>
        <v>0</v>
      </c>
      <c r="BF149" s="154">
        <f>IF(N149="snížená",J149,0)</f>
        <v>0</v>
      </c>
      <c r="BG149" s="154">
        <f>IF(N149="zákl. přenesená",J149,0)</f>
        <v>0</v>
      </c>
      <c r="BH149" s="154">
        <f>IF(N149="sníž. přenesená",J149,0)</f>
        <v>0</v>
      </c>
      <c r="BI149" s="154">
        <f>IF(N149="nulová",J149,0)</f>
        <v>0</v>
      </c>
      <c r="BJ149" s="18" t="s">
        <v>85</v>
      </c>
      <c r="BK149" s="154">
        <f>ROUND(I149*H149,2)</f>
        <v>0</v>
      </c>
      <c r="BL149" s="18" t="s">
        <v>518</v>
      </c>
      <c r="BM149" s="278" t="s">
        <v>287</v>
      </c>
    </row>
    <row r="150" s="2" customFormat="1" ht="16.5" customHeight="1">
      <c r="A150" s="41"/>
      <c r="B150" s="42"/>
      <c r="C150" s="267" t="s">
        <v>228</v>
      </c>
      <c r="D150" s="267" t="s">
        <v>162</v>
      </c>
      <c r="E150" s="268" t="s">
        <v>801</v>
      </c>
      <c r="F150" s="269" t="s">
        <v>802</v>
      </c>
      <c r="G150" s="270" t="s">
        <v>198</v>
      </c>
      <c r="H150" s="271">
        <v>4</v>
      </c>
      <c r="I150" s="272"/>
      <c r="J150" s="273">
        <f>ROUND(I150*H150,2)</f>
        <v>0</v>
      </c>
      <c r="K150" s="269" t="s">
        <v>1</v>
      </c>
      <c r="L150" s="44"/>
      <c r="M150" s="274" t="s">
        <v>1</v>
      </c>
      <c r="N150" s="275" t="s">
        <v>43</v>
      </c>
      <c r="O150" s="94"/>
      <c r="P150" s="276">
        <f>O150*H150</f>
        <v>0</v>
      </c>
      <c r="Q150" s="276">
        <v>0</v>
      </c>
      <c r="R150" s="276">
        <f>Q150*H150</f>
        <v>0</v>
      </c>
      <c r="S150" s="276">
        <v>0</v>
      </c>
      <c r="T150" s="277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78" t="s">
        <v>518</v>
      </c>
      <c r="AT150" s="278" t="s">
        <v>162</v>
      </c>
      <c r="AU150" s="278" t="s">
        <v>85</v>
      </c>
      <c r="AY150" s="18" t="s">
        <v>159</v>
      </c>
      <c r="BE150" s="154">
        <f>IF(N150="základní",J150,0)</f>
        <v>0</v>
      </c>
      <c r="BF150" s="154">
        <f>IF(N150="snížená",J150,0)</f>
        <v>0</v>
      </c>
      <c r="BG150" s="154">
        <f>IF(N150="zákl. přenesená",J150,0)</f>
        <v>0</v>
      </c>
      <c r="BH150" s="154">
        <f>IF(N150="sníž. přenesená",J150,0)</f>
        <v>0</v>
      </c>
      <c r="BI150" s="154">
        <f>IF(N150="nulová",J150,0)</f>
        <v>0</v>
      </c>
      <c r="BJ150" s="18" t="s">
        <v>85</v>
      </c>
      <c r="BK150" s="154">
        <f>ROUND(I150*H150,2)</f>
        <v>0</v>
      </c>
      <c r="BL150" s="18" t="s">
        <v>518</v>
      </c>
      <c r="BM150" s="278" t="s">
        <v>297</v>
      </c>
    </row>
    <row r="151" s="2" customFormat="1" ht="16.5" customHeight="1">
      <c r="A151" s="41"/>
      <c r="B151" s="42"/>
      <c r="C151" s="267" t="s">
        <v>232</v>
      </c>
      <c r="D151" s="267" t="s">
        <v>162</v>
      </c>
      <c r="E151" s="268" t="s">
        <v>803</v>
      </c>
      <c r="F151" s="269" t="s">
        <v>804</v>
      </c>
      <c r="G151" s="270" t="s">
        <v>198</v>
      </c>
      <c r="H151" s="271">
        <v>2</v>
      </c>
      <c r="I151" s="272"/>
      <c r="J151" s="273">
        <f>ROUND(I151*H151,2)</f>
        <v>0</v>
      </c>
      <c r="K151" s="269" t="s">
        <v>1</v>
      </c>
      <c r="L151" s="44"/>
      <c r="M151" s="274" t="s">
        <v>1</v>
      </c>
      <c r="N151" s="275" t="s">
        <v>43</v>
      </c>
      <c r="O151" s="94"/>
      <c r="P151" s="276">
        <f>O151*H151</f>
        <v>0</v>
      </c>
      <c r="Q151" s="276">
        <v>0</v>
      </c>
      <c r="R151" s="276">
        <f>Q151*H151</f>
        <v>0</v>
      </c>
      <c r="S151" s="276">
        <v>0</v>
      </c>
      <c r="T151" s="277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78" t="s">
        <v>518</v>
      </c>
      <c r="AT151" s="278" t="s">
        <v>162</v>
      </c>
      <c r="AU151" s="278" t="s">
        <v>85</v>
      </c>
      <c r="AY151" s="18" t="s">
        <v>159</v>
      </c>
      <c r="BE151" s="154">
        <f>IF(N151="základní",J151,0)</f>
        <v>0</v>
      </c>
      <c r="BF151" s="154">
        <f>IF(N151="snížená",J151,0)</f>
        <v>0</v>
      </c>
      <c r="BG151" s="154">
        <f>IF(N151="zákl. přenesená",J151,0)</f>
        <v>0</v>
      </c>
      <c r="BH151" s="154">
        <f>IF(N151="sníž. přenesená",J151,0)</f>
        <v>0</v>
      </c>
      <c r="BI151" s="154">
        <f>IF(N151="nulová",J151,0)</f>
        <v>0</v>
      </c>
      <c r="BJ151" s="18" t="s">
        <v>85</v>
      </c>
      <c r="BK151" s="154">
        <f>ROUND(I151*H151,2)</f>
        <v>0</v>
      </c>
      <c r="BL151" s="18" t="s">
        <v>518</v>
      </c>
      <c r="BM151" s="278" t="s">
        <v>308</v>
      </c>
    </row>
    <row r="152" s="2" customFormat="1" ht="16.5" customHeight="1">
      <c r="A152" s="41"/>
      <c r="B152" s="42"/>
      <c r="C152" s="267" t="s">
        <v>8</v>
      </c>
      <c r="D152" s="267" t="s">
        <v>162</v>
      </c>
      <c r="E152" s="268" t="s">
        <v>789</v>
      </c>
      <c r="F152" s="269" t="s">
        <v>790</v>
      </c>
      <c r="G152" s="270" t="s">
        <v>198</v>
      </c>
      <c r="H152" s="271">
        <v>2</v>
      </c>
      <c r="I152" s="272"/>
      <c r="J152" s="273">
        <f>ROUND(I152*H152,2)</f>
        <v>0</v>
      </c>
      <c r="K152" s="269" t="s">
        <v>1</v>
      </c>
      <c r="L152" s="44"/>
      <c r="M152" s="274" t="s">
        <v>1</v>
      </c>
      <c r="N152" s="275" t="s">
        <v>43</v>
      </c>
      <c r="O152" s="94"/>
      <c r="P152" s="276">
        <f>O152*H152</f>
        <v>0</v>
      </c>
      <c r="Q152" s="276">
        <v>0</v>
      </c>
      <c r="R152" s="276">
        <f>Q152*H152</f>
        <v>0</v>
      </c>
      <c r="S152" s="276">
        <v>0</v>
      </c>
      <c r="T152" s="27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78" t="s">
        <v>518</v>
      </c>
      <c r="AT152" s="278" t="s">
        <v>162</v>
      </c>
      <c r="AU152" s="278" t="s">
        <v>85</v>
      </c>
      <c r="AY152" s="18" t="s">
        <v>159</v>
      </c>
      <c r="BE152" s="154">
        <f>IF(N152="základní",J152,0)</f>
        <v>0</v>
      </c>
      <c r="BF152" s="154">
        <f>IF(N152="snížená",J152,0)</f>
        <v>0</v>
      </c>
      <c r="BG152" s="154">
        <f>IF(N152="zákl. přenesená",J152,0)</f>
        <v>0</v>
      </c>
      <c r="BH152" s="154">
        <f>IF(N152="sníž. přenesená",J152,0)</f>
        <v>0</v>
      </c>
      <c r="BI152" s="154">
        <f>IF(N152="nulová",J152,0)</f>
        <v>0</v>
      </c>
      <c r="BJ152" s="18" t="s">
        <v>85</v>
      </c>
      <c r="BK152" s="154">
        <f>ROUND(I152*H152,2)</f>
        <v>0</v>
      </c>
      <c r="BL152" s="18" t="s">
        <v>518</v>
      </c>
      <c r="BM152" s="278" t="s">
        <v>321</v>
      </c>
    </row>
    <row r="153" s="2" customFormat="1" ht="16.5" customHeight="1">
      <c r="A153" s="41"/>
      <c r="B153" s="42"/>
      <c r="C153" s="267" t="s">
        <v>241</v>
      </c>
      <c r="D153" s="267" t="s">
        <v>162</v>
      </c>
      <c r="E153" s="268" t="s">
        <v>791</v>
      </c>
      <c r="F153" s="269" t="s">
        <v>792</v>
      </c>
      <c r="G153" s="270" t="s">
        <v>198</v>
      </c>
      <c r="H153" s="271">
        <v>2</v>
      </c>
      <c r="I153" s="272"/>
      <c r="J153" s="273">
        <f>ROUND(I153*H153,2)</f>
        <v>0</v>
      </c>
      <c r="K153" s="269" t="s">
        <v>1</v>
      </c>
      <c r="L153" s="44"/>
      <c r="M153" s="274" t="s">
        <v>1</v>
      </c>
      <c r="N153" s="275" t="s">
        <v>43</v>
      </c>
      <c r="O153" s="94"/>
      <c r="P153" s="276">
        <f>O153*H153</f>
        <v>0</v>
      </c>
      <c r="Q153" s="276">
        <v>0</v>
      </c>
      <c r="R153" s="276">
        <f>Q153*H153</f>
        <v>0</v>
      </c>
      <c r="S153" s="276">
        <v>0</v>
      </c>
      <c r="T153" s="27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78" t="s">
        <v>518</v>
      </c>
      <c r="AT153" s="278" t="s">
        <v>162</v>
      </c>
      <c r="AU153" s="278" t="s">
        <v>85</v>
      </c>
      <c r="AY153" s="18" t="s">
        <v>159</v>
      </c>
      <c r="BE153" s="154">
        <f>IF(N153="základní",J153,0)</f>
        <v>0</v>
      </c>
      <c r="BF153" s="154">
        <f>IF(N153="snížená",J153,0)</f>
        <v>0</v>
      </c>
      <c r="BG153" s="154">
        <f>IF(N153="zákl. přenesená",J153,0)</f>
        <v>0</v>
      </c>
      <c r="BH153" s="154">
        <f>IF(N153="sníž. přenesená",J153,0)</f>
        <v>0</v>
      </c>
      <c r="BI153" s="154">
        <f>IF(N153="nulová",J153,0)</f>
        <v>0</v>
      </c>
      <c r="BJ153" s="18" t="s">
        <v>85</v>
      </c>
      <c r="BK153" s="154">
        <f>ROUND(I153*H153,2)</f>
        <v>0</v>
      </c>
      <c r="BL153" s="18" t="s">
        <v>518</v>
      </c>
      <c r="BM153" s="278" t="s">
        <v>266</v>
      </c>
    </row>
    <row r="154" s="2" customFormat="1" ht="16.5" customHeight="1">
      <c r="A154" s="41"/>
      <c r="B154" s="42"/>
      <c r="C154" s="267" t="s">
        <v>249</v>
      </c>
      <c r="D154" s="267" t="s">
        <v>162</v>
      </c>
      <c r="E154" s="268" t="s">
        <v>793</v>
      </c>
      <c r="F154" s="269" t="s">
        <v>794</v>
      </c>
      <c r="G154" s="270" t="s">
        <v>198</v>
      </c>
      <c r="H154" s="271">
        <v>2</v>
      </c>
      <c r="I154" s="272"/>
      <c r="J154" s="273">
        <f>ROUND(I154*H154,2)</f>
        <v>0</v>
      </c>
      <c r="K154" s="269" t="s">
        <v>1</v>
      </c>
      <c r="L154" s="44"/>
      <c r="M154" s="274" t="s">
        <v>1</v>
      </c>
      <c r="N154" s="275" t="s">
        <v>43</v>
      </c>
      <c r="O154" s="94"/>
      <c r="P154" s="276">
        <f>O154*H154</f>
        <v>0</v>
      </c>
      <c r="Q154" s="276">
        <v>0</v>
      </c>
      <c r="R154" s="276">
        <f>Q154*H154</f>
        <v>0</v>
      </c>
      <c r="S154" s="276">
        <v>0</v>
      </c>
      <c r="T154" s="277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78" t="s">
        <v>518</v>
      </c>
      <c r="AT154" s="278" t="s">
        <v>162</v>
      </c>
      <c r="AU154" s="278" t="s">
        <v>85</v>
      </c>
      <c r="AY154" s="18" t="s">
        <v>159</v>
      </c>
      <c r="BE154" s="154">
        <f>IF(N154="základní",J154,0)</f>
        <v>0</v>
      </c>
      <c r="BF154" s="154">
        <f>IF(N154="snížená",J154,0)</f>
        <v>0</v>
      </c>
      <c r="BG154" s="154">
        <f>IF(N154="zákl. přenesená",J154,0)</f>
        <v>0</v>
      </c>
      <c r="BH154" s="154">
        <f>IF(N154="sníž. přenesená",J154,0)</f>
        <v>0</v>
      </c>
      <c r="BI154" s="154">
        <f>IF(N154="nulová",J154,0)</f>
        <v>0</v>
      </c>
      <c r="BJ154" s="18" t="s">
        <v>85</v>
      </c>
      <c r="BK154" s="154">
        <f>ROUND(I154*H154,2)</f>
        <v>0</v>
      </c>
      <c r="BL154" s="18" t="s">
        <v>518</v>
      </c>
      <c r="BM154" s="278" t="s">
        <v>340</v>
      </c>
    </row>
    <row r="155" s="2" customFormat="1" ht="16.5" customHeight="1">
      <c r="A155" s="41"/>
      <c r="B155" s="42"/>
      <c r="C155" s="267" t="s">
        <v>256</v>
      </c>
      <c r="D155" s="267" t="s">
        <v>162</v>
      </c>
      <c r="E155" s="268" t="s">
        <v>805</v>
      </c>
      <c r="F155" s="269" t="s">
        <v>806</v>
      </c>
      <c r="G155" s="270" t="s">
        <v>198</v>
      </c>
      <c r="H155" s="271">
        <v>240</v>
      </c>
      <c r="I155" s="272"/>
      <c r="J155" s="273">
        <f>ROUND(I155*H155,2)</f>
        <v>0</v>
      </c>
      <c r="K155" s="269" t="s">
        <v>1</v>
      </c>
      <c r="L155" s="44"/>
      <c r="M155" s="274" t="s">
        <v>1</v>
      </c>
      <c r="N155" s="275" t="s">
        <v>43</v>
      </c>
      <c r="O155" s="94"/>
      <c r="P155" s="276">
        <f>O155*H155</f>
        <v>0</v>
      </c>
      <c r="Q155" s="276">
        <v>0</v>
      </c>
      <c r="R155" s="276">
        <f>Q155*H155</f>
        <v>0</v>
      </c>
      <c r="S155" s="276">
        <v>0</v>
      </c>
      <c r="T155" s="27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78" t="s">
        <v>518</v>
      </c>
      <c r="AT155" s="278" t="s">
        <v>162</v>
      </c>
      <c r="AU155" s="278" t="s">
        <v>85</v>
      </c>
      <c r="AY155" s="18" t="s">
        <v>159</v>
      </c>
      <c r="BE155" s="154">
        <f>IF(N155="základní",J155,0)</f>
        <v>0</v>
      </c>
      <c r="BF155" s="154">
        <f>IF(N155="snížená",J155,0)</f>
        <v>0</v>
      </c>
      <c r="BG155" s="154">
        <f>IF(N155="zákl. přenesená",J155,0)</f>
        <v>0</v>
      </c>
      <c r="BH155" s="154">
        <f>IF(N155="sníž. přenesená",J155,0)</f>
        <v>0</v>
      </c>
      <c r="BI155" s="154">
        <f>IF(N155="nulová",J155,0)</f>
        <v>0</v>
      </c>
      <c r="BJ155" s="18" t="s">
        <v>85</v>
      </c>
      <c r="BK155" s="154">
        <f>ROUND(I155*H155,2)</f>
        <v>0</v>
      </c>
      <c r="BL155" s="18" t="s">
        <v>518</v>
      </c>
      <c r="BM155" s="278" t="s">
        <v>353</v>
      </c>
    </row>
    <row r="156" s="2" customFormat="1" ht="16.5" customHeight="1">
      <c r="A156" s="41"/>
      <c r="B156" s="42"/>
      <c r="C156" s="267" t="s">
        <v>262</v>
      </c>
      <c r="D156" s="267" t="s">
        <v>162</v>
      </c>
      <c r="E156" s="268" t="s">
        <v>807</v>
      </c>
      <c r="F156" s="269" t="s">
        <v>808</v>
      </c>
      <c r="G156" s="270" t="s">
        <v>198</v>
      </c>
      <c r="H156" s="271">
        <v>50</v>
      </c>
      <c r="I156" s="272"/>
      <c r="J156" s="273">
        <f>ROUND(I156*H156,2)</f>
        <v>0</v>
      </c>
      <c r="K156" s="269" t="s">
        <v>1</v>
      </c>
      <c r="L156" s="44"/>
      <c r="M156" s="274" t="s">
        <v>1</v>
      </c>
      <c r="N156" s="275" t="s">
        <v>43</v>
      </c>
      <c r="O156" s="94"/>
      <c r="P156" s="276">
        <f>O156*H156</f>
        <v>0</v>
      </c>
      <c r="Q156" s="276">
        <v>0</v>
      </c>
      <c r="R156" s="276">
        <f>Q156*H156</f>
        <v>0</v>
      </c>
      <c r="S156" s="276">
        <v>0</v>
      </c>
      <c r="T156" s="277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78" t="s">
        <v>518</v>
      </c>
      <c r="AT156" s="278" t="s">
        <v>162</v>
      </c>
      <c r="AU156" s="278" t="s">
        <v>85</v>
      </c>
      <c r="AY156" s="18" t="s">
        <v>159</v>
      </c>
      <c r="BE156" s="154">
        <f>IF(N156="základní",J156,0)</f>
        <v>0</v>
      </c>
      <c r="BF156" s="154">
        <f>IF(N156="snížená",J156,0)</f>
        <v>0</v>
      </c>
      <c r="BG156" s="154">
        <f>IF(N156="zákl. přenesená",J156,0)</f>
        <v>0</v>
      </c>
      <c r="BH156" s="154">
        <f>IF(N156="sníž. přenesená",J156,0)</f>
        <v>0</v>
      </c>
      <c r="BI156" s="154">
        <f>IF(N156="nulová",J156,0)</f>
        <v>0</v>
      </c>
      <c r="BJ156" s="18" t="s">
        <v>85</v>
      </c>
      <c r="BK156" s="154">
        <f>ROUND(I156*H156,2)</f>
        <v>0</v>
      </c>
      <c r="BL156" s="18" t="s">
        <v>518</v>
      </c>
      <c r="BM156" s="278" t="s">
        <v>367</v>
      </c>
    </row>
    <row r="157" s="2" customFormat="1" ht="16.5" customHeight="1">
      <c r="A157" s="41"/>
      <c r="B157" s="42"/>
      <c r="C157" s="267" t="s">
        <v>269</v>
      </c>
      <c r="D157" s="267" t="s">
        <v>162</v>
      </c>
      <c r="E157" s="268" t="s">
        <v>809</v>
      </c>
      <c r="F157" s="269" t="s">
        <v>810</v>
      </c>
      <c r="G157" s="270" t="s">
        <v>198</v>
      </c>
      <c r="H157" s="271">
        <v>70</v>
      </c>
      <c r="I157" s="272"/>
      <c r="J157" s="273">
        <f>ROUND(I157*H157,2)</f>
        <v>0</v>
      </c>
      <c r="K157" s="269" t="s">
        <v>1</v>
      </c>
      <c r="L157" s="44"/>
      <c r="M157" s="274" t="s">
        <v>1</v>
      </c>
      <c r="N157" s="275" t="s">
        <v>43</v>
      </c>
      <c r="O157" s="94"/>
      <c r="P157" s="276">
        <f>O157*H157</f>
        <v>0</v>
      </c>
      <c r="Q157" s="276">
        <v>0</v>
      </c>
      <c r="R157" s="276">
        <f>Q157*H157</f>
        <v>0</v>
      </c>
      <c r="S157" s="276">
        <v>0</v>
      </c>
      <c r="T157" s="277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78" t="s">
        <v>518</v>
      </c>
      <c r="AT157" s="278" t="s">
        <v>162</v>
      </c>
      <c r="AU157" s="278" t="s">
        <v>85</v>
      </c>
      <c r="AY157" s="18" t="s">
        <v>159</v>
      </c>
      <c r="BE157" s="154">
        <f>IF(N157="základní",J157,0)</f>
        <v>0</v>
      </c>
      <c r="BF157" s="154">
        <f>IF(N157="snížená",J157,0)</f>
        <v>0</v>
      </c>
      <c r="BG157" s="154">
        <f>IF(N157="zákl. přenesená",J157,0)</f>
        <v>0</v>
      </c>
      <c r="BH157" s="154">
        <f>IF(N157="sníž. přenesená",J157,0)</f>
        <v>0</v>
      </c>
      <c r="BI157" s="154">
        <f>IF(N157="nulová",J157,0)</f>
        <v>0</v>
      </c>
      <c r="BJ157" s="18" t="s">
        <v>85</v>
      </c>
      <c r="BK157" s="154">
        <f>ROUND(I157*H157,2)</f>
        <v>0</v>
      </c>
      <c r="BL157" s="18" t="s">
        <v>518</v>
      </c>
      <c r="BM157" s="278" t="s">
        <v>378</v>
      </c>
    </row>
    <row r="158" s="2" customFormat="1" ht="16.5" customHeight="1">
      <c r="A158" s="41"/>
      <c r="B158" s="42"/>
      <c r="C158" s="267" t="s">
        <v>7</v>
      </c>
      <c r="D158" s="267" t="s">
        <v>162</v>
      </c>
      <c r="E158" s="268" t="s">
        <v>811</v>
      </c>
      <c r="F158" s="269" t="s">
        <v>812</v>
      </c>
      <c r="G158" s="270" t="s">
        <v>198</v>
      </c>
      <c r="H158" s="271">
        <v>40</v>
      </c>
      <c r="I158" s="272"/>
      <c r="J158" s="273">
        <f>ROUND(I158*H158,2)</f>
        <v>0</v>
      </c>
      <c r="K158" s="269" t="s">
        <v>1</v>
      </c>
      <c r="L158" s="44"/>
      <c r="M158" s="274" t="s">
        <v>1</v>
      </c>
      <c r="N158" s="275" t="s">
        <v>43</v>
      </c>
      <c r="O158" s="94"/>
      <c r="P158" s="276">
        <f>O158*H158</f>
        <v>0</v>
      </c>
      <c r="Q158" s="276">
        <v>0</v>
      </c>
      <c r="R158" s="276">
        <f>Q158*H158</f>
        <v>0</v>
      </c>
      <c r="S158" s="276">
        <v>0</v>
      </c>
      <c r="T158" s="27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78" t="s">
        <v>518</v>
      </c>
      <c r="AT158" s="278" t="s">
        <v>162</v>
      </c>
      <c r="AU158" s="278" t="s">
        <v>85</v>
      </c>
      <c r="AY158" s="18" t="s">
        <v>159</v>
      </c>
      <c r="BE158" s="154">
        <f>IF(N158="základní",J158,0)</f>
        <v>0</v>
      </c>
      <c r="BF158" s="154">
        <f>IF(N158="snížená",J158,0)</f>
        <v>0</v>
      </c>
      <c r="BG158" s="154">
        <f>IF(N158="zákl. přenesená",J158,0)</f>
        <v>0</v>
      </c>
      <c r="BH158" s="154">
        <f>IF(N158="sníž. přenesená",J158,0)</f>
        <v>0</v>
      </c>
      <c r="BI158" s="154">
        <f>IF(N158="nulová",J158,0)</f>
        <v>0</v>
      </c>
      <c r="BJ158" s="18" t="s">
        <v>85</v>
      </c>
      <c r="BK158" s="154">
        <f>ROUND(I158*H158,2)</f>
        <v>0</v>
      </c>
      <c r="BL158" s="18" t="s">
        <v>518</v>
      </c>
      <c r="BM158" s="278" t="s">
        <v>390</v>
      </c>
    </row>
    <row r="159" s="2" customFormat="1" ht="16.5" customHeight="1">
      <c r="A159" s="41"/>
      <c r="B159" s="42"/>
      <c r="C159" s="267" t="s">
        <v>278</v>
      </c>
      <c r="D159" s="267" t="s">
        <v>162</v>
      </c>
      <c r="E159" s="268" t="s">
        <v>813</v>
      </c>
      <c r="F159" s="269" t="s">
        <v>814</v>
      </c>
      <c r="G159" s="270" t="s">
        <v>198</v>
      </c>
      <c r="H159" s="271">
        <v>120</v>
      </c>
      <c r="I159" s="272"/>
      <c r="J159" s="273">
        <f>ROUND(I159*H159,2)</f>
        <v>0</v>
      </c>
      <c r="K159" s="269" t="s">
        <v>1</v>
      </c>
      <c r="L159" s="44"/>
      <c r="M159" s="274" t="s">
        <v>1</v>
      </c>
      <c r="N159" s="275" t="s">
        <v>43</v>
      </c>
      <c r="O159" s="94"/>
      <c r="P159" s="276">
        <f>O159*H159</f>
        <v>0</v>
      </c>
      <c r="Q159" s="276">
        <v>0</v>
      </c>
      <c r="R159" s="276">
        <f>Q159*H159</f>
        <v>0</v>
      </c>
      <c r="S159" s="276">
        <v>0</v>
      </c>
      <c r="T159" s="277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78" t="s">
        <v>518</v>
      </c>
      <c r="AT159" s="278" t="s">
        <v>162</v>
      </c>
      <c r="AU159" s="278" t="s">
        <v>85</v>
      </c>
      <c r="AY159" s="18" t="s">
        <v>159</v>
      </c>
      <c r="BE159" s="154">
        <f>IF(N159="základní",J159,0)</f>
        <v>0</v>
      </c>
      <c r="BF159" s="154">
        <f>IF(N159="snížená",J159,0)</f>
        <v>0</v>
      </c>
      <c r="BG159" s="154">
        <f>IF(N159="zákl. přenesená",J159,0)</f>
        <v>0</v>
      </c>
      <c r="BH159" s="154">
        <f>IF(N159="sníž. přenesená",J159,0)</f>
        <v>0</v>
      </c>
      <c r="BI159" s="154">
        <f>IF(N159="nulová",J159,0)</f>
        <v>0</v>
      </c>
      <c r="BJ159" s="18" t="s">
        <v>85</v>
      </c>
      <c r="BK159" s="154">
        <f>ROUND(I159*H159,2)</f>
        <v>0</v>
      </c>
      <c r="BL159" s="18" t="s">
        <v>518</v>
      </c>
      <c r="BM159" s="278" t="s">
        <v>402</v>
      </c>
    </row>
    <row r="160" s="2" customFormat="1" ht="16.5" customHeight="1">
      <c r="A160" s="41"/>
      <c r="B160" s="42"/>
      <c r="C160" s="267" t="s">
        <v>283</v>
      </c>
      <c r="D160" s="267" t="s">
        <v>162</v>
      </c>
      <c r="E160" s="268" t="s">
        <v>815</v>
      </c>
      <c r="F160" s="269" t="s">
        <v>816</v>
      </c>
      <c r="G160" s="270" t="s">
        <v>198</v>
      </c>
      <c r="H160" s="271">
        <v>15</v>
      </c>
      <c r="I160" s="272"/>
      <c r="J160" s="273">
        <f>ROUND(I160*H160,2)</f>
        <v>0</v>
      </c>
      <c r="K160" s="269" t="s">
        <v>1</v>
      </c>
      <c r="L160" s="44"/>
      <c r="M160" s="274" t="s">
        <v>1</v>
      </c>
      <c r="N160" s="275" t="s">
        <v>43</v>
      </c>
      <c r="O160" s="94"/>
      <c r="P160" s="276">
        <f>O160*H160</f>
        <v>0</v>
      </c>
      <c r="Q160" s="276">
        <v>0</v>
      </c>
      <c r="R160" s="276">
        <f>Q160*H160</f>
        <v>0</v>
      </c>
      <c r="S160" s="276">
        <v>0</v>
      </c>
      <c r="T160" s="277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78" t="s">
        <v>518</v>
      </c>
      <c r="AT160" s="278" t="s">
        <v>162</v>
      </c>
      <c r="AU160" s="278" t="s">
        <v>85</v>
      </c>
      <c r="AY160" s="18" t="s">
        <v>159</v>
      </c>
      <c r="BE160" s="154">
        <f>IF(N160="základní",J160,0)</f>
        <v>0</v>
      </c>
      <c r="BF160" s="154">
        <f>IF(N160="snížená",J160,0)</f>
        <v>0</v>
      </c>
      <c r="BG160" s="154">
        <f>IF(N160="zákl. přenesená",J160,0)</f>
        <v>0</v>
      </c>
      <c r="BH160" s="154">
        <f>IF(N160="sníž. přenesená",J160,0)</f>
        <v>0</v>
      </c>
      <c r="BI160" s="154">
        <f>IF(N160="nulová",J160,0)</f>
        <v>0</v>
      </c>
      <c r="BJ160" s="18" t="s">
        <v>85</v>
      </c>
      <c r="BK160" s="154">
        <f>ROUND(I160*H160,2)</f>
        <v>0</v>
      </c>
      <c r="BL160" s="18" t="s">
        <v>518</v>
      </c>
      <c r="BM160" s="278" t="s">
        <v>416</v>
      </c>
    </row>
    <row r="161" s="2" customFormat="1" ht="16.5" customHeight="1">
      <c r="A161" s="41"/>
      <c r="B161" s="42"/>
      <c r="C161" s="267" t="s">
        <v>287</v>
      </c>
      <c r="D161" s="267" t="s">
        <v>162</v>
      </c>
      <c r="E161" s="268" t="s">
        <v>817</v>
      </c>
      <c r="F161" s="269" t="s">
        <v>818</v>
      </c>
      <c r="G161" s="270" t="s">
        <v>198</v>
      </c>
      <c r="H161" s="271">
        <v>8</v>
      </c>
      <c r="I161" s="272"/>
      <c r="J161" s="273">
        <f>ROUND(I161*H161,2)</f>
        <v>0</v>
      </c>
      <c r="K161" s="269" t="s">
        <v>1</v>
      </c>
      <c r="L161" s="44"/>
      <c r="M161" s="274" t="s">
        <v>1</v>
      </c>
      <c r="N161" s="275" t="s">
        <v>43</v>
      </c>
      <c r="O161" s="94"/>
      <c r="P161" s="276">
        <f>O161*H161</f>
        <v>0</v>
      </c>
      <c r="Q161" s="276">
        <v>0</v>
      </c>
      <c r="R161" s="276">
        <f>Q161*H161</f>
        <v>0</v>
      </c>
      <c r="S161" s="276">
        <v>0</v>
      </c>
      <c r="T161" s="277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78" t="s">
        <v>518</v>
      </c>
      <c r="AT161" s="278" t="s">
        <v>162</v>
      </c>
      <c r="AU161" s="278" t="s">
        <v>85</v>
      </c>
      <c r="AY161" s="18" t="s">
        <v>159</v>
      </c>
      <c r="BE161" s="154">
        <f>IF(N161="základní",J161,0)</f>
        <v>0</v>
      </c>
      <c r="BF161" s="154">
        <f>IF(N161="snížená",J161,0)</f>
        <v>0</v>
      </c>
      <c r="BG161" s="154">
        <f>IF(N161="zákl. přenesená",J161,0)</f>
        <v>0</v>
      </c>
      <c r="BH161" s="154">
        <f>IF(N161="sníž. přenesená",J161,0)</f>
        <v>0</v>
      </c>
      <c r="BI161" s="154">
        <f>IF(N161="nulová",J161,0)</f>
        <v>0</v>
      </c>
      <c r="BJ161" s="18" t="s">
        <v>85</v>
      </c>
      <c r="BK161" s="154">
        <f>ROUND(I161*H161,2)</f>
        <v>0</v>
      </c>
      <c r="BL161" s="18" t="s">
        <v>518</v>
      </c>
      <c r="BM161" s="278" t="s">
        <v>428</v>
      </c>
    </row>
    <row r="162" s="2" customFormat="1" ht="16.5" customHeight="1">
      <c r="A162" s="41"/>
      <c r="B162" s="42"/>
      <c r="C162" s="267" t="s">
        <v>291</v>
      </c>
      <c r="D162" s="267" t="s">
        <v>162</v>
      </c>
      <c r="E162" s="268" t="s">
        <v>819</v>
      </c>
      <c r="F162" s="269" t="s">
        <v>820</v>
      </c>
      <c r="G162" s="270" t="s">
        <v>198</v>
      </c>
      <c r="H162" s="271">
        <v>5</v>
      </c>
      <c r="I162" s="272"/>
      <c r="J162" s="273">
        <f>ROUND(I162*H162,2)</f>
        <v>0</v>
      </c>
      <c r="K162" s="269" t="s">
        <v>1</v>
      </c>
      <c r="L162" s="44"/>
      <c r="M162" s="274" t="s">
        <v>1</v>
      </c>
      <c r="N162" s="275" t="s">
        <v>43</v>
      </c>
      <c r="O162" s="94"/>
      <c r="P162" s="276">
        <f>O162*H162</f>
        <v>0</v>
      </c>
      <c r="Q162" s="276">
        <v>0</v>
      </c>
      <c r="R162" s="276">
        <f>Q162*H162</f>
        <v>0</v>
      </c>
      <c r="S162" s="276">
        <v>0</v>
      </c>
      <c r="T162" s="277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78" t="s">
        <v>518</v>
      </c>
      <c r="AT162" s="278" t="s">
        <v>162</v>
      </c>
      <c r="AU162" s="278" t="s">
        <v>85</v>
      </c>
      <c r="AY162" s="18" t="s">
        <v>159</v>
      </c>
      <c r="BE162" s="154">
        <f>IF(N162="základní",J162,0)</f>
        <v>0</v>
      </c>
      <c r="BF162" s="154">
        <f>IF(N162="snížená",J162,0)</f>
        <v>0</v>
      </c>
      <c r="BG162" s="154">
        <f>IF(N162="zákl. přenesená",J162,0)</f>
        <v>0</v>
      </c>
      <c r="BH162" s="154">
        <f>IF(N162="sníž. přenesená",J162,0)</f>
        <v>0</v>
      </c>
      <c r="BI162" s="154">
        <f>IF(N162="nulová",J162,0)</f>
        <v>0</v>
      </c>
      <c r="BJ162" s="18" t="s">
        <v>85</v>
      </c>
      <c r="BK162" s="154">
        <f>ROUND(I162*H162,2)</f>
        <v>0</v>
      </c>
      <c r="BL162" s="18" t="s">
        <v>518</v>
      </c>
      <c r="BM162" s="278" t="s">
        <v>448</v>
      </c>
    </row>
    <row r="163" s="2" customFormat="1" ht="16.5" customHeight="1">
      <c r="A163" s="41"/>
      <c r="B163" s="42"/>
      <c r="C163" s="267" t="s">
        <v>297</v>
      </c>
      <c r="D163" s="267" t="s">
        <v>162</v>
      </c>
      <c r="E163" s="268" t="s">
        <v>821</v>
      </c>
      <c r="F163" s="269" t="s">
        <v>822</v>
      </c>
      <c r="G163" s="270" t="s">
        <v>198</v>
      </c>
      <c r="H163" s="271">
        <v>20</v>
      </c>
      <c r="I163" s="272"/>
      <c r="J163" s="273">
        <f>ROUND(I163*H163,2)</f>
        <v>0</v>
      </c>
      <c r="K163" s="269" t="s">
        <v>1</v>
      </c>
      <c r="L163" s="44"/>
      <c r="M163" s="274" t="s">
        <v>1</v>
      </c>
      <c r="N163" s="275" t="s">
        <v>43</v>
      </c>
      <c r="O163" s="94"/>
      <c r="P163" s="276">
        <f>O163*H163</f>
        <v>0</v>
      </c>
      <c r="Q163" s="276">
        <v>0</v>
      </c>
      <c r="R163" s="276">
        <f>Q163*H163</f>
        <v>0</v>
      </c>
      <c r="S163" s="276">
        <v>0</v>
      </c>
      <c r="T163" s="277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78" t="s">
        <v>518</v>
      </c>
      <c r="AT163" s="278" t="s">
        <v>162</v>
      </c>
      <c r="AU163" s="278" t="s">
        <v>85</v>
      </c>
      <c r="AY163" s="18" t="s">
        <v>159</v>
      </c>
      <c r="BE163" s="154">
        <f>IF(N163="základní",J163,0)</f>
        <v>0</v>
      </c>
      <c r="BF163" s="154">
        <f>IF(N163="snížená",J163,0)</f>
        <v>0</v>
      </c>
      <c r="BG163" s="154">
        <f>IF(N163="zákl. přenesená",J163,0)</f>
        <v>0</v>
      </c>
      <c r="BH163" s="154">
        <f>IF(N163="sníž. přenesená",J163,0)</f>
        <v>0</v>
      </c>
      <c r="BI163" s="154">
        <f>IF(N163="nulová",J163,0)</f>
        <v>0</v>
      </c>
      <c r="BJ163" s="18" t="s">
        <v>85</v>
      </c>
      <c r="BK163" s="154">
        <f>ROUND(I163*H163,2)</f>
        <v>0</v>
      </c>
      <c r="BL163" s="18" t="s">
        <v>518</v>
      </c>
      <c r="BM163" s="278" t="s">
        <v>458</v>
      </c>
    </row>
    <row r="164" s="2" customFormat="1" ht="16.5" customHeight="1">
      <c r="A164" s="41"/>
      <c r="B164" s="42"/>
      <c r="C164" s="267" t="s">
        <v>301</v>
      </c>
      <c r="D164" s="267" t="s">
        <v>162</v>
      </c>
      <c r="E164" s="268" t="s">
        <v>823</v>
      </c>
      <c r="F164" s="269" t="s">
        <v>824</v>
      </c>
      <c r="G164" s="270" t="s">
        <v>198</v>
      </c>
      <c r="H164" s="271">
        <v>11</v>
      </c>
      <c r="I164" s="272"/>
      <c r="J164" s="273">
        <f>ROUND(I164*H164,2)</f>
        <v>0</v>
      </c>
      <c r="K164" s="269" t="s">
        <v>1</v>
      </c>
      <c r="L164" s="44"/>
      <c r="M164" s="274" t="s">
        <v>1</v>
      </c>
      <c r="N164" s="275" t="s">
        <v>43</v>
      </c>
      <c r="O164" s="94"/>
      <c r="P164" s="276">
        <f>O164*H164</f>
        <v>0</v>
      </c>
      <c r="Q164" s="276">
        <v>0</v>
      </c>
      <c r="R164" s="276">
        <f>Q164*H164</f>
        <v>0</v>
      </c>
      <c r="S164" s="276">
        <v>0</v>
      </c>
      <c r="T164" s="27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78" t="s">
        <v>518</v>
      </c>
      <c r="AT164" s="278" t="s">
        <v>162</v>
      </c>
      <c r="AU164" s="278" t="s">
        <v>85</v>
      </c>
      <c r="AY164" s="18" t="s">
        <v>159</v>
      </c>
      <c r="BE164" s="154">
        <f>IF(N164="základní",J164,0)</f>
        <v>0</v>
      </c>
      <c r="BF164" s="154">
        <f>IF(N164="snížená",J164,0)</f>
        <v>0</v>
      </c>
      <c r="BG164" s="154">
        <f>IF(N164="zákl. přenesená",J164,0)</f>
        <v>0</v>
      </c>
      <c r="BH164" s="154">
        <f>IF(N164="sníž. přenesená",J164,0)</f>
        <v>0</v>
      </c>
      <c r="BI164" s="154">
        <f>IF(N164="nulová",J164,0)</f>
        <v>0</v>
      </c>
      <c r="BJ164" s="18" t="s">
        <v>85</v>
      </c>
      <c r="BK164" s="154">
        <f>ROUND(I164*H164,2)</f>
        <v>0</v>
      </c>
      <c r="BL164" s="18" t="s">
        <v>518</v>
      </c>
      <c r="BM164" s="278" t="s">
        <v>468</v>
      </c>
    </row>
    <row r="165" s="2" customFormat="1" ht="16.5" customHeight="1">
      <c r="A165" s="41"/>
      <c r="B165" s="42"/>
      <c r="C165" s="267" t="s">
        <v>308</v>
      </c>
      <c r="D165" s="267" t="s">
        <v>162</v>
      </c>
      <c r="E165" s="268" t="s">
        <v>825</v>
      </c>
      <c r="F165" s="269" t="s">
        <v>826</v>
      </c>
      <c r="G165" s="270" t="s">
        <v>198</v>
      </c>
      <c r="H165" s="271">
        <v>22</v>
      </c>
      <c r="I165" s="272"/>
      <c r="J165" s="273">
        <f>ROUND(I165*H165,2)</f>
        <v>0</v>
      </c>
      <c r="K165" s="269" t="s">
        <v>1</v>
      </c>
      <c r="L165" s="44"/>
      <c r="M165" s="274" t="s">
        <v>1</v>
      </c>
      <c r="N165" s="275" t="s">
        <v>43</v>
      </c>
      <c r="O165" s="94"/>
      <c r="P165" s="276">
        <f>O165*H165</f>
        <v>0</v>
      </c>
      <c r="Q165" s="276">
        <v>0</v>
      </c>
      <c r="R165" s="276">
        <f>Q165*H165</f>
        <v>0</v>
      </c>
      <c r="S165" s="276">
        <v>0</v>
      </c>
      <c r="T165" s="277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78" t="s">
        <v>518</v>
      </c>
      <c r="AT165" s="278" t="s">
        <v>162</v>
      </c>
      <c r="AU165" s="278" t="s">
        <v>85</v>
      </c>
      <c r="AY165" s="18" t="s">
        <v>159</v>
      </c>
      <c r="BE165" s="154">
        <f>IF(N165="základní",J165,0)</f>
        <v>0</v>
      </c>
      <c r="BF165" s="154">
        <f>IF(N165="snížená",J165,0)</f>
        <v>0</v>
      </c>
      <c r="BG165" s="154">
        <f>IF(N165="zákl. přenesená",J165,0)</f>
        <v>0</v>
      </c>
      <c r="BH165" s="154">
        <f>IF(N165="sníž. přenesená",J165,0)</f>
        <v>0</v>
      </c>
      <c r="BI165" s="154">
        <f>IF(N165="nulová",J165,0)</f>
        <v>0</v>
      </c>
      <c r="BJ165" s="18" t="s">
        <v>85</v>
      </c>
      <c r="BK165" s="154">
        <f>ROUND(I165*H165,2)</f>
        <v>0</v>
      </c>
      <c r="BL165" s="18" t="s">
        <v>518</v>
      </c>
      <c r="BM165" s="278" t="s">
        <v>477</v>
      </c>
    </row>
    <row r="166" s="2" customFormat="1" ht="16.5" customHeight="1">
      <c r="A166" s="41"/>
      <c r="B166" s="42"/>
      <c r="C166" s="267" t="s">
        <v>315</v>
      </c>
      <c r="D166" s="267" t="s">
        <v>162</v>
      </c>
      <c r="E166" s="268" t="s">
        <v>827</v>
      </c>
      <c r="F166" s="269" t="s">
        <v>828</v>
      </c>
      <c r="G166" s="270" t="s">
        <v>198</v>
      </c>
      <c r="H166" s="271">
        <v>11</v>
      </c>
      <c r="I166" s="272"/>
      <c r="J166" s="273">
        <f>ROUND(I166*H166,2)</f>
        <v>0</v>
      </c>
      <c r="K166" s="269" t="s">
        <v>1</v>
      </c>
      <c r="L166" s="44"/>
      <c r="M166" s="274" t="s">
        <v>1</v>
      </c>
      <c r="N166" s="275" t="s">
        <v>43</v>
      </c>
      <c r="O166" s="94"/>
      <c r="P166" s="276">
        <f>O166*H166</f>
        <v>0</v>
      </c>
      <c r="Q166" s="276">
        <v>0</v>
      </c>
      <c r="R166" s="276">
        <f>Q166*H166</f>
        <v>0</v>
      </c>
      <c r="S166" s="276">
        <v>0</v>
      </c>
      <c r="T166" s="277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78" t="s">
        <v>518</v>
      </c>
      <c r="AT166" s="278" t="s">
        <v>162</v>
      </c>
      <c r="AU166" s="278" t="s">
        <v>85</v>
      </c>
      <c r="AY166" s="18" t="s">
        <v>159</v>
      </c>
      <c r="BE166" s="154">
        <f>IF(N166="základní",J166,0)</f>
        <v>0</v>
      </c>
      <c r="BF166" s="154">
        <f>IF(N166="snížená",J166,0)</f>
        <v>0</v>
      </c>
      <c r="BG166" s="154">
        <f>IF(N166="zákl. přenesená",J166,0)</f>
        <v>0</v>
      </c>
      <c r="BH166" s="154">
        <f>IF(N166="sníž. přenesená",J166,0)</f>
        <v>0</v>
      </c>
      <c r="BI166" s="154">
        <f>IF(N166="nulová",J166,0)</f>
        <v>0</v>
      </c>
      <c r="BJ166" s="18" t="s">
        <v>85</v>
      </c>
      <c r="BK166" s="154">
        <f>ROUND(I166*H166,2)</f>
        <v>0</v>
      </c>
      <c r="BL166" s="18" t="s">
        <v>518</v>
      </c>
      <c r="BM166" s="278" t="s">
        <v>488</v>
      </c>
    </row>
    <row r="167" s="2" customFormat="1" ht="16.5" customHeight="1">
      <c r="A167" s="41"/>
      <c r="B167" s="42"/>
      <c r="C167" s="267" t="s">
        <v>321</v>
      </c>
      <c r="D167" s="267" t="s">
        <v>162</v>
      </c>
      <c r="E167" s="268" t="s">
        <v>829</v>
      </c>
      <c r="F167" s="269" t="s">
        <v>830</v>
      </c>
      <c r="G167" s="270" t="s">
        <v>198</v>
      </c>
      <c r="H167" s="271">
        <v>11</v>
      </c>
      <c r="I167" s="272"/>
      <c r="J167" s="273">
        <f>ROUND(I167*H167,2)</f>
        <v>0</v>
      </c>
      <c r="K167" s="269" t="s">
        <v>1</v>
      </c>
      <c r="L167" s="44"/>
      <c r="M167" s="274" t="s">
        <v>1</v>
      </c>
      <c r="N167" s="275" t="s">
        <v>43</v>
      </c>
      <c r="O167" s="94"/>
      <c r="P167" s="276">
        <f>O167*H167</f>
        <v>0</v>
      </c>
      <c r="Q167" s="276">
        <v>0</v>
      </c>
      <c r="R167" s="276">
        <f>Q167*H167</f>
        <v>0</v>
      </c>
      <c r="S167" s="276">
        <v>0</v>
      </c>
      <c r="T167" s="277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78" t="s">
        <v>518</v>
      </c>
      <c r="AT167" s="278" t="s">
        <v>162</v>
      </c>
      <c r="AU167" s="278" t="s">
        <v>85</v>
      </c>
      <c r="AY167" s="18" t="s">
        <v>159</v>
      </c>
      <c r="BE167" s="154">
        <f>IF(N167="základní",J167,0)</f>
        <v>0</v>
      </c>
      <c r="BF167" s="154">
        <f>IF(N167="snížená",J167,0)</f>
        <v>0</v>
      </c>
      <c r="BG167" s="154">
        <f>IF(N167="zákl. přenesená",J167,0)</f>
        <v>0</v>
      </c>
      <c r="BH167" s="154">
        <f>IF(N167="sníž. přenesená",J167,0)</f>
        <v>0</v>
      </c>
      <c r="BI167" s="154">
        <f>IF(N167="nulová",J167,0)</f>
        <v>0</v>
      </c>
      <c r="BJ167" s="18" t="s">
        <v>85</v>
      </c>
      <c r="BK167" s="154">
        <f>ROUND(I167*H167,2)</f>
        <v>0</v>
      </c>
      <c r="BL167" s="18" t="s">
        <v>518</v>
      </c>
      <c r="BM167" s="278" t="s">
        <v>496</v>
      </c>
    </row>
    <row r="168" s="2" customFormat="1" ht="16.5" customHeight="1">
      <c r="A168" s="41"/>
      <c r="B168" s="42"/>
      <c r="C168" s="267" t="s">
        <v>325</v>
      </c>
      <c r="D168" s="267" t="s">
        <v>162</v>
      </c>
      <c r="E168" s="268" t="s">
        <v>831</v>
      </c>
      <c r="F168" s="269" t="s">
        <v>832</v>
      </c>
      <c r="G168" s="270" t="s">
        <v>335</v>
      </c>
      <c r="H168" s="271">
        <v>45</v>
      </c>
      <c r="I168" s="272"/>
      <c r="J168" s="273">
        <f>ROUND(I168*H168,2)</f>
        <v>0</v>
      </c>
      <c r="K168" s="269" t="s">
        <v>1</v>
      </c>
      <c r="L168" s="44"/>
      <c r="M168" s="274" t="s">
        <v>1</v>
      </c>
      <c r="N168" s="275" t="s">
        <v>43</v>
      </c>
      <c r="O168" s="94"/>
      <c r="P168" s="276">
        <f>O168*H168</f>
        <v>0</v>
      </c>
      <c r="Q168" s="276">
        <v>0</v>
      </c>
      <c r="R168" s="276">
        <f>Q168*H168</f>
        <v>0</v>
      </c>
      <c r="S168" s="276">
        <v>0</v>
      </c>
      <c r="T168" s="277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78" t="s">
        <v>518</v>
      </c>
      <c r="AT168" s="278" t="s">
        <v>162</v>
      </c>
      <c r="AU168" s="278" t="s">
        <v>85</v>
      </c>
      <c r="AY168" s="18" t="s">
        <v>159</v>
      </c>
      <c r="BE168" s="154">
        <f>IF(N168="základní",J168,0)</f>
        <v>0</v>
      </c>
      <c r="BF168" s="154">
        <f>IF(N168="snížená",J168,0)</f>
        <v>0</v>
      </c>
      <c r="BG168" s="154">
        <f>IF(N168="zákl. přenesená",J168,0)</f>
        <v>0</v>
      </c>
      <c r="BH168" s="154">
        <f>IF(N168="sníž. přenesená",J168,0)</f>
        <v>0</v>
      </c>
      <c r="BI168" s="154">
        <f>IF(N168="nulová",J168,0)</f>
        <v>0</v>
      </c>
      <c r="BJ168" s="18" t="s">
        <v>85</v>
      </c>
      <c r="BK168" s="154">
        <f>ROUND(I168*H168,2)</f>
        <v>0</v>
      </c>
      <c r="BL168" s="18" t="s">
        <v>518</v>
      </c>
      <c r="BM168" s="278" t="s">
        <v>507</v>
      </c>
    </row>
    <row r="169" s="2" customFormat="1" ht="16.5" customHeight="1">
      <c r="A169" s="41"/>
      <c r="B169" s="42"/>
      <c r="C169" s="267" t="s">
        <v>266</v>
      </c>
      <c r="D169" s="267" t="s">
        <v>162</v>
      </c>
      <c r="E169" s="268" t="s">
        <v>833</v>
      </c>
      <c r="F169" s="269" t="s">
        <v>834</v>
      </c>
      <c r="G169" s="270" t="s">
        <v>335</v>
      </c>
      <c r="H169" s="271">
        <v>30</v>
      </c>
      <c r="I169" s="272"/>
      <c r="J169" s="273">
        <f>ROUND(I169*H169,2)</f>
        <v>0</v>
      </c>
      <c r="K169" s="269" t="s">
        <v>1</v>
      </c>
      <c r="L169" s="44"/>
      <c r="M169" s="274" t="s">
        <v>1</v>
      </c>
      <c r="N169" s="275" t="s">
        <v>43</v>
      </c>
      <c r="O169" s="94"/>
      <c r="P169" s="276">
        <f>O169*H169</f>
        <v>0</v>
      </c>
      <c r="Q169" s="276">
        <v>0</v>
      </c>
      <c r="R169" s="276">
        <f>Q169*H169</f>
        <v>0</v>
      </c>
      <c r="S169" s="276">
        <v>0</v>
      </c>
      <c r="T169" s="277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78" t="s">
        <v>518</v>
      </c>
      <c r="AT169" s="278" t="s">
        <v>162</v>
      </c>
      <c r="AU169" s="278" t="s">
        <v>85</v>
      </c>
      <c r="AY169" s="18" t="s">
        <v>159</v>
      </c>
      <c r="BE169" s="154">
        <f>IF(N169="základní",J169,0)</f>
        <v>0</v>
      </c>
      <c r="BF169" s="154">
        <f>IF(N169="snížená",J169,0)</f>
        <v>0</v>
      </c>
      <c r="BG169" s="154">
        <f>IF(N169="zákl. přenesená",J169,0)</f>
        <v>0</v>
      </c>
      <c r="BH169" s="154">
        <f>IF(N169="sníž. přenesená",J169,0)</f>
        <v>0</v>
      </c>
      <c r="BI169" s="154">
        <f>IF(N169="nulová",J169,0)</f>
        <v>0</v>
      </c>
      <c r="BJ169" s="18" t="s">
        <v>85</v>
      </c>
      <c r="BK169" s="154">
        <f>ROUND(I169*H169,2)</f>
        <v>0</v>
      </c>
      <c r="BL169" s="18" t="s">
        <v>518</v>
      </c>
      <c r="BM169" s="278" t="s">
        <v>518</v>
      </c>
    </row>
    <row r="170" s="2" customFormat="1" ht="16.5" customHeight="1">
      <c r="A170" s="41"/>
      <c r="B170" s="42"/>
      <c r="C170" s="267" t="s">
        <v>332</v>
      </c>
      <c r="D170" s="267" t="s">
        <v>162</v>
      </c>
      <c r="E170" s="268" t="s">
        <v>835</v>
      </c>
      <c r="F170" s="269" t="s">
        <v>836</v>
      </c>
      <c r="G170" s="270" t="s">
        <v>198</v>
      </c>
      <c r="H170" s="271">
        <v>6</v>
      </c>
      <c r="I170" s="272"/>
      <c r="J170" s="273">
        <f>ROUND(I170*H170,2)</f>
        <v>0</v>
      </c>
      <c r="K170" s="269" t="s">
        <v>1</v>
      </c>
      <c r="L170" s="44"/>
      <c r="M170" s="274" t="s">
        <v>1</v>
      </c>
      <c r="N170" s="275" t="s">
        <v>43</v>
      </c>
      <c r="O170" s="94"/>
      <c r="P170" s="276">
        <f>O170*H170</f>
        <v>0</v>
      </c>
      <c r="Q170" s="276">
        <v>0</v>
      </c>
      <c r="R170" s="276">
        <f>Q170*H170</f>
        <v>0</v>
      </c>
      <c r="S170" s="276">
        <v>0</v>
      </c>
      <c r="T170" s="277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78" t="s">
        <v>518</v>
      </c>
      <c r="AT170" s="278" t="s">
        <v>162</v>
      </c>
      <c r="AU170" s="278" t="s">
        <v>85</v>
      </c>
      <c r="AY170" s="18" t="s">
        <v>159</v>
      </c>
      <c r="BE170" s="154">
        <f>IF(N170="základní",J170,0)</f>
        <v>0</v>
      </c>
      <c r="BF170" s="154">
        <f>IF(N170="snížená",J170,0)</f>
        <v>0</v>
      </c>
      <c r="BG170" s="154">
        <f>IF(N170="zákl. přenesená",J170,0)</f>
        <v>0</v>
      </c>
      <c r="BH170" s="154">
        <f>IF(N170="sníž. přenesená",J170,0)</f>
        <v>0</v>
      </c>
      <c r="BI170" s="154">
        <f>IF(N170="nulová",J170,0)</f>
        <v>0</v>
      </c>
      <c r="BJ170" s="18" t="s">
        <v>85</v>
      </c>
      <c r="BK170" s="154">
        <f>ROUND(I170*H170,2)</f>
        <v>0</v>
      </c>
      <c r="BL170" s="18" t="s">
        <v>518</v>
      </c>
      <c r="BM170" s="278" t="s">
        <v>526</v>
      </c>
    </row>
    <row r="171" s="2" customFormat="1" ht="16.5" customHeight="1">
      <c r="A171" s="41"/>
      <c r="B171" s="42"/>
      <c r="C171" s="267" t="s">
        <v>340</v>
      </c>
      <c r="D171" s="267" t="s">
        <v>162</v>
      </c>
      <c r="E171" s="268" t="s">
        <v>837</v>
      </c>
      <c r="F171" s="269" t="s">
        <v>838</v>
      </c>
      <c r="G171" s="270" t="s">
        <v>198</v>
      </c>
      <c r="H171" s="271">
        <v>6</v>
      </c>
      <c r="I171" s="272"/>
      <c r="J171" s="273">
        <f>ROUND(I171*H171,2)</f>
        <v>0</v>
      </c>
      <c r="K171" s="269" t="s">
        <v>1</v>
      </c>
      <c r="L171" s="44"/>
      <c r="M171" s="274" t="s">
        <v>1</v>
      </c>
      <c r="N171" s="275" t="s">
        <v>43</v>
      </c>
      <c r="O171" s="94"/>
      <c r="P171" s="276">
        <f>O171*H171</f>
        <v>0</v>
      </c>
      <c r="Q171" s="276">
        <v>0</v>
      </c>
      <c r="R171" s="276">
        <f>Q171*H171</f>
        <v>0</v>
      </c>
      <c r="S171" s="276">
        <v>0</v>
      </c>
      <c r="T171" s="277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78" t="s">
        <v>518</v>
      </c>
      <c r="AT171" s="278" t="s">
        <v>162</v>
      </c>
      <c r="AU171" s="278" t="s">
        <v>85</v>
      </c>
      <c r="AY171" s="18" t="s">
        <v>159</v>
      </c>
      <c r="BE171" s="154">
        <f>IF(N171="základní",J171,0)</f>
        <v>0</v>
      </c>
      <c r="BF171" s="154">
        <f>IF(N171="snížená",J171,0)</f>
        <v>0</v>
      </c>
      <c r="BG171" s="154">
        <f>IF(N171="zákl. přenesená",J171,0)</f>
        <v>0</v>
      </c>
      <c r="BH171" s="154">
        <f>IF(N171="sníž. přenesená",J171,0)</f>
        <v>0</v>
      </c>
      <c r="BI171" s="154">
        <f>IF(N171="nulová",J171,0)</f>
        <v>0</v>
      </c>
      <c r="BJ171" s="18" t="s">
        <v>85</v>
      </c>
      <c r="BK171" s="154">
        <f>ROUND(I171*H171,2)</f>
        <v>0</v>
      </c>
      <c r="BL171" s="18" t="s">
        <v>518</v>
      </c>
      <c r="BM171" s="278" t="s">
        <v>534</v>
      </c>
    </row>
    <row r="172" s="2" customFormat="1" ht="16.5" customHeight="1">
      <c r="A172" s="41"/>
      <c r="B172" s="42"/>
      <c r="C172" s="267" t="s">
        <v>345</v>
      </c>
      <c r="D172" s="267" t="s">
        <v>162</v>
      </c>
      <c r="E172" s="268" t="s">
        <v>839</v>
      </c>
      <c r="F172" s="269" t="s">
        <v>840</v>
      </c>
      <c r="G172" s="270" t="s">
        <v>841</v>
      </c>
      <c r="H172" s="271">
        <v>1</v>
      </c>
      <c r="I172" s="272"/>
      <c r="J172" s="273">
        <f>ROUND(I172*H172,2)</f>
        <v>0</v>
      </c>
      <c r="K172" s="269" t="s">
        <v>1</v>
      </c>
      <c r="L172" s="44"/>
      <c r="M172" s="274" t="s">
        <v>1</v>
      </c>
      <c r="N172" s="275" t="s">
        <v>43</v>
      </c>
      <c r="O172" s="94"/>
      <c r="P172" s="276">
        <f>O172*H172</f>
        <v>0</v>
      </c>
      <c r="Q172" s="276">
        <v>0</v>
      </c>
      <c r="R172" s="276">
        <f>Q172*H172</f>
        <v>0</v>
      </c>
      <c r="S172" s="276">
        <v>0</v>
      </c>
      <c r="T172" s="277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78" t="s">
        <v>518</v>
      </c>
      <c r="AT172" s="278" t="s">
        <v>162</v>
      </c>
      <c r="AU172" s="278" t="s">
        <v>85</v>
      </c>
      <c r="AY172" s="18" t="s">
        <v>159</v>
      </c>
      <c r="BE172" s="154">
        <f>IF(N172="základní",J172,0)</f>
        <v>0</v>
      </c>
      <c r="BF172" s="154">
        <f>IF(N172="snížená",J172,0)</f>
        <v>0</v>
      </c>
      <c r="BG172" s="154">
        <f>IF(N172="zákl. přenesená",J172,0)</f>
        <v>0</v>
      </c>
      <c r="BH172" s="154">
        <f>IF(N172="sníž. přenesená",J172,0)</f>
        <v>0</v>
      </c>
      <c r="BI172" s="154">
        <f>IF(N172="nulová",J172,0)</f>
        <v>0</v>
      </c>
      <c r="BJ172" s="18" t="s">
        <v>85</v>
      </c>
      <c r="BK172" s="154">
        <f>ROUND(I172*H172,2)</f>
        <v>0</v>
      </c>
      <c r="BL172" s="18" t="s">
        <v>518</v>
      </c>
      <c r="BM172" s="278" t="s">
        <v>543</v>
      </c>
    </row>
    <row r="173" s="12" customFormat="1" ht="25.92" customHeight="1">
      <c r="A173" s="12"/>
      <c r="B173" s="251"/>
      <c r="C173" s="252"/>
      <c r="D173" s="253" t="s">
        <v>77</v>
      </c>
      <c r="E173" s="254" t="s">
        <v>278</v>
      </c>
      <c r="F173" s="254" t="s">
        <v>842</v>
      </c>
      <c r="G173" s="252"/>
      <c r="H173" s="252"/>
      <c r="I173" s="255"/>
      <c r="J173" s="256">
        <f>BK173</f>
        <v>0</v>
      </c>
      <c r="K173" s="252"/>
      <c r="L173" s="257"/>
      <c r="M173" s="258"/>
      <c r="N173" s="259"/>
      <c r="O173" s="259"/>
      <c r="P173" s="260">
        <f>SUM(P174:P176)</f>
        <v>0</v>
      </c>
      <c r="Q173" s="259"/>
      <c r="R173" s="260">
        <f>SUM(R174:R176)</f>
        <v>0</v>
      </c>
      <c r="S173" s="259"/>
      <c r="T173" s="261">
        <f>SUM(T174:T176)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62" t="s">
        <v>160</v>
      </c>
      <c r="AT173" s="263" t="s">
        <v>77</v>
      </c>
      <c r="AU173" s="263" t="s">
        <v>78</v>
      </c>
      <c r="AY173" s="262" t="s">
        <v>159</v>
      </c>
      <c r="BK173" s="264">
        <f>SUM(BK174:BK176)</f>
        <v>0</v>
      </c>
    </row>
    <row r="174" s="2" customFormat="1" ht="16.5" customHeight="1">
      <c r="A174" s="41"/>
      <c r="B174" s="42"/>
      <c r="C174" s="267" t="s">
        <v>353</v>
      </c>
      <c r="D174" s="267" t="s">
        <v>162</v>
      </c>
      <c r="E174" s="268" t="s">
        <v>843</v>
      </c>
      <c r="F174" s="269" t="s">
        <v>844</v>
      </c>
      <c r="G174" s="270" t="s">
        <v>728</v>
      </c>
      <c r="H174" s="271">
        <v>0.059999999999999998</v>
      </c>
      <c r="I174" s="272"/>
      <c r="J174" s="273">
        <f>ROUND(I174*H174,2)</f>
        <v>0</v>
      </c>
      <c r="K174" s="269" t="s">
        <v>1</v>
      </c>
      <c r="L174" s="44"/>
      <c r="M174" s="274" t="s">
        <v>1</v>
      </c>
      <c r="N174" s="275" t="s">
        <v>43</v>
      </c>
      <c r="O174" s="94"/>
      <c r="P174" s="276">
        <f>O174*H174</f>
        <v>0</v>
      </c>
      <c r="Q174" s="276">
        <v>0</v>
      </c>
      <c r="R174" s="276">
        <f>Q174*H174</f>
        <v>0</v>
      </c>
      <c r="S174" s="276">
        <v>0</v>
      </c>
      <c r="T174" s="27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78" t="s">
        <v>518</v>
      </c>
      <c r="AT174" s="278" t="s">
        <v>162</v>
      </c>
      <c r="AU174" s="278" t="s">
        <v>85</v>
      </c>
      <c r="AY174" s="18" t="s">
        <v>159</v>
      </c>
      <c r="BE174" s="154">
        <f>IF(N174="základní",J174,0)</f>
        <v>0</v>
      </c>
      <c r="BF174" s="154">
        <f>IF(N174="snížená",J174,0)</f>
        <v>0</v>
      </c>
      <c r="BG174" s="154">
        <f>IF(N174="zákl. přenesená",J174,0)</f>
        <v>0</v>
      </c>
      <c r="BH174" s="154">
        <f>IF(N174="sníž. přenesená",J174,0)</f>
        <v>0</v>
      </c>
      <c r="BI174" s="154">
        <f>IF(N174="nulová",J174,0)</f>
        <v>0</v>
      </c>
      <c r="BJ174" s="18" t="s">
        <v>85</v>
      </c>
      <c r="BK174" s="154">
        <f>ROUND(I174*H174,2)</f>
        <v>0</v>
      </c>
      <c r="BL174" s="18" t="s">
        <v>518</v>
      </c>
      <c r="BM174" s="278" t="s">
        <v>551</v>
      </c>
    </row>
    <row r="175" s="2" customFormat="1" ht="16.5" customHeight="1">
      <c r="A175" s="41"/>
      <c r="B175" s="42"/>
      <c r="C175" s="267" t="s">
        <v>361</v>
      </c>
      <c r="D175" s="267" t="s">
        <v>162</v>
      </c>
      <c r="E175" s="268" t="s">
        <v>845</v>
      </c>
      <c r="F175" s="269" t="s">
        <v>846</v>
      </c>
      <c r="G175" s="270" t="s">
        <v>728</v>
      </c>
      <c r="H175" s="271">
        <v>0.11</v>
      </c>
      <c r="I175" s="272"/>
      <c r="J175" s="273">
        <f>ROUND(I175*H175,2)</f>
        <v>0</v>
      </c>
      <c r="K175" s="269" t="s">
        <v>1</v>
      </c>
      <c r="L175" s="44"/>
      <c r="M175" s="274" t="s">
        <v>1</v>
      </c>
      <c r="N175" s="275" t="s">
        <v>43</v>
      </c>
      <c r="O175" s="94"/>
      <c r="P175" s="276">
        <f>O175*H175</f>
        <v>0</v>
      </c>
      <c r="Q175" s="276">
        <v>0</v>
      </c>
      <c r="R175" s="276">
        <f>Q175*H175</f>
        <v>0</v>
      </c>
      <c r="S175" s="276">
        <v>0</v>
      </c>
      <c r="T175" s="277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78" t="s">
        <v>518</v>
      </c>
      <c r="AT175" s="278" t="s">
        <v>162</v>
      </c>
      <c r="AU175" s="278" t="s">
        <v>85</v>
      </c>
      <c r="AY175" s="18" t="s">
        <v>159</v>
      </c>
      <c r="BE175" s="154">
        <f>IF(N175="základní",J175,0)</f>
        <v>0</v>
      </c>
      <c r="BF175" s="154">
        <f>IF(N175="snížená",J175,0)</f>
        <v>0</v>
      </c>
      <c r="BG175" s="154">
        <f>IF(N175="zákl. přenesená",J175,0)</f>
        <v>0</v>
      </c>
      <c r="BH175" s="154">
        <f>IF(N175="sníž. přenesená",J175,0)</f>
        <v>0</v>
      </c>
      <c r="BI175" s="154">
        <f>IF(N175="nulová",J175,0)</f>
        <v>0</v>
      </c>
      <c r="BJ175" s="18" t="s">
        <v>85</v>
      </c>
      <c r="BK175" s="154">
        <f>ROUND(I175*H175,2)</f>
        <v>0</v>
      </c>
      <c r="BL175" s="18" t="s">
        <v>518</v>
      </c>
      <c r="BM175" s="278" t="s">
        <v>559</v>
      </c>
    </row>
    <row r="176" s="2" customFormat="1" ht="16.5" customHeight="1">
      <c r="A176" s="41"/>
      <c r="B176" s="42"/>
      <c r="C176" s="267" t="s">
        <v>367</v>
      </c>
      <c r="D176" s="267" t="s">
        <v>162</v>
      </c>
      <c r="E176" s="268" t="s">
        <v>847</v>
      </c>
      <c r="F176" s="269" t="s">
        <v>848</v>
      </c>
      <c r="G176" s="270" t="s">
        <v>728</v>
      </c>
      <c r="H176" s="271">
        <v>0.029999999999999999</v>
      </c>
      <c r="I176" s="272"/>
      <c r="J176" s="273">
        <f>ROUND(I176*H176,2)</f>
        <v>0</v>
      </c>
      <c r="K176" s="269" t="s">
        <v>1</v>
      </c>
      <c r="L176" s="44"/>
      <c r="M176" s="274" t="s">
        <v>1</v>
      </c>
      <c r="N176" s="275" t="s">
        <v>43</v>
      </c>
      <c r="O176" s="94"/>
      <c r="P176" s="276">
        <f>O176*H176</f>
        <v>0</v>
      </c>
      <c r="Q176" s="276">
        <v>0</v>
      </c>
      <c r="R176" s="276">
        <f>Q176*H176</f>
        <v>0</v>
      </c>
      <c r="S176" s="276">
        <v>0</v>
      </c>
      <c r="T176" s="277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78" t="s">
        <v>518</v>
      </c>
      <c r="AT176" s="278" t="s">
        <v>162</v>
      </c>
      <c r="AU176" s="278" t="s">
        <v>85</v>
      </c>
      <c r="AY176" s="18" t="s">
        <v>159</v>
      </c>
      <c r="BE176" s="154">
        <f>IF(N176="základní",J176,0)</f>
        <v>0</v>
      </c>
      <c r="BF176" s="154">
        <f>IF(N176="snížená",J176,0)</f>
        <v>0</v>
      </c>
      <c r="BG176" s="154">
        <f>IF(N176="zákl. přenesená",J176,0)</f>
        <v>0</v>
      </c>
      <c r="BH176" s="154">
        <f>IF(N176="sníž. přenesená",J176,0)</f>
        <v>0</v>
      </c>
      <c r="BI176" s="154">
        <f>IF(N176="nulová",J176,0)</f>
        <v>0</v>
      </c>
      <c r="BJ176" s="18" t="s">
        <v>85</v>
      </c>
      <c r="BK176" s="154">
        <f>ROUND(I176*H176,2)</f>
        <v>0</v>
      </c>
      <c r="BL176" s="18" t="s">
        <v>518</v>
      </c>
      <c r="BM176" s="278" t="s">
        <v>567</v>
      </c>
    </row>
    <row r="177" s="12" customFormat="1" ht="25.92" customHeight="1">
      <c r="A177" s="12"/>
      <c r="B177" s="251"/>
      <c r="C177" s="252"/>
      <c r="D177" s="253" t="s">
        <v>77</v>
      </c>
      <c r="E177" s="254" t="s">
        <v>283</v>
      </c>
      <c r="F177" s="254" t="s">
        <v>849</v>
      </c>
      <c r="G177" s="252"/>
      <c r="H177" s="252"/>
      <c r="I177" s="255"/>
      <c r="J177" s="256">
        <f>BK177</f>
        <v>0</v>
      </c>
      <c r="K177" s="252"/>
      <c r="L177" s="257"/>
      <c r="M177" s="258"/>
      <c r="N177" s="259"/>
      <c r="O177" s="259"/>
      <c r="P177" s="260">
        <f>SUM(P178:P195)</f>
        <v>0</v>
      </c>
      <c r="Q177" s="259"/>
      <c r="R177" s="260">
        <f>SUM(R178:R195)</f>
        <v>0</v>
      </c>
      <c r="S177" s="259"/>
      <c r="T177" s="261">
        <f>SUM(T178:T195)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62" t="s">
        <v>160</v>
      </c>
      <c r="AT177" s="263" t="s">
        <v>77</v>
      </c>
      <c r="AU177" s="263" t="s">
        <v>78</v>
      </c>
      <c r="AY177" s="262" t="s">
        <v>159</v>
      </c>
      <c r="BK177" s="264">
        <f>SUM(BK178:BK195)</f>
        <v>0</v>
      </c>
    </row>
    <row r="178" s="2" customFormat="1" ht="16.5" customHeight="1">
      <c r="A178" s="41"/>
      <c r="B178" s="42"/>
      <c r="C178" s="267" t="s">
        <v>372</v>
      </c>
      <c r="D178" s="267" t="s">
        <v>162</v>
      </c>
      <c r="E178" s="268" t="s">
        <v>850</v>
      </c>
      <c r="F178" s="269" t="s">
        <v>851</v>
      </c>
      <c r="G178" s="270" t="s">
        <v>335</v>
      </c>
      <c r="H178" s="271">
        <v>480</v>
      </c>
      <c r="I178" s="272"/>
      <c r="J178" s="273">
        <f>ROUND(I178*H178,2)</f>
        <v>0</v>
      </c>
      <c r="K178" s="269" t="s">
        <v>1</v>
      </c>
      <c r="L178" s="44"/>
      <c r="M178" s="274" t="s">
        <v>1</v>
      </c>
      <c r="N178" s="275" t="s">
        <v>43</v>
      </c>
      <c r="O178" s="94"/>
      <c r="P178" s="276">
        <f>O178*H178</f>
        <v>0</v>
      </c>
      <c r="Q178" s="276">
        <v>0</v>
      </c>
      <c r="R178" s="276">
        <f>Q178*H178</f>
        <v>0</v>
      </c>
      <c r="S178" s="276">
        <v>0</v>
      </c>
      <c r="T178" s="277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78" t="s">
        <v>518</v>
      </c>
      <c r="AT178" s="278" t="s">
        <v>162</v>
      </c>
      <c r="AU178" s="278" t="s">
        <v>85</v>
      </c>
      <c r="AY178" s="18" t="s">
        <v>159</v>
      </c>
      <c r="BE178" s="154">
        <f>IF(N178="základní",J178,0)</f>
        <v>0</v>
      </c>
      <c r="BF178" s="154">
        <f>IF(N178="snížená",J178,0)</f>
        <v>0</v>
      </c>
      <c r="BG178" s="154">
        <f>IF(N178="zákl. přenesená",J178,0)</f>
        <v>0</v>
      </c>
      <c r="BH178" s="154">
        <f>IF(N178="sníž. přenesená",J178,0)</f>
        <v>0</v>
      </c>
      <c r="BI178" s="154">
        <f>IF(N178="nulová",J178,0)</f>
        <v>0</v>
      </c>
      <c r="BJ178" s="18" t="s">
        <v>85</v>
      </c>
      <c r="BK178" s="154">
        <f>ROUND(I178*H178,2)</f>
        <v>0</v>
      </c>
      <c r="BL178" s="18" t="s">
        <v>518</v>
      </c>
      <c r="BM178" s="278" t="s">
        <v>575</v>
      </c>
    </row>
    <row r="179" s="2" customFormat="1" ht="16.5" customHeight="1">
      <c r="A179" s="41"/>
      <c r="B179" s="42"/>
      <c r="C179" s="267" t="s">
        <v>378</v>
      </c>
      <c r="D179" s="267" t="s">
        <v>162</v>
      </c>
      <c r="E179" s="268" t="s">
        <v>852</v>
      </c>
      <c r="F179" s="269" t="s">
        <v>853</v>
      </c>
      <c r="G179" s="270" t="s">
        <v>198</v>
      </c>
      <c r="H179" s="271">
        <v>10</v>
      </c>
      <c r="I179" s="272"/>
      <c r="J179" s="273">
        <f>ROUND(I179*H179,2)</f>
        <v>0</v>
      </c>
      <c r="K179" s="269" t="s">
        <v>1</v>
      </c>
      <c r="L179" s="44"/>
      <c r="M179" s="274" t="s">
        <v>1</v>
      </c>
      <c r="N179" s="275" t="s">
        <v>43</v>
      </c>
      <c r="O179" s="94"/>
      <c r="P179" s="276">
        <f>O179*H179</f>
        <v>0</v>
      </c>
      <c r="Q179" s="276">
        <v>0</v>
      </c>
      <c r="R179" s="276">
        <f>Q179*H179</f>
        <v>0</v>
      </c>
      <c r="S179" s="276">
        <v>0</v>
      </c>
      <c r="T179" s="277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78" t="s">
        <v>518</v>
      </c>
      <c r="AT179" s="278" t="s">
        <v>162</v>
      </c>
      <c r="AU179" s="278" t="s">
        <v>85</v>
      </c>
      <c r="AY179" s="18" t="s">
        <v>159</v>
      </c>
      <c r="BE179" s="154">
        <f>IF(N179="základní",J179,0)</f>
        <v>0</v>
      </c>
      <c r="BF179" s="154">
        <f>IF(N179="snížená",J179,0)</f>
        <v>0</v>
      </c>
      <c r="BG179" s="154">
        <f>IF(N179="zákl. přenesená",J179,0)</f>
        <v>0</v>
      </c>
      <c r="BH179" s="154">
        <f>IF(N179="sníž. přenesená",J179,0)</f>
        <v>0</v>
      </c>
      <c r="BI179" s="154">
        <f>IF(N179="nulová",J179,0)</f>
        <v>0</v>
      </c>
      <c r="BJ179" s="18" t="s">
        <v>85</v>
      </c>
      <c r="BK179" s="154">
        <f>ROUND(I179*H179,2)</f>
        <v>0</v>
      </c>
      <c r="BL179" s="18" t="s">
        <v>518</v>
      </c>
      <c r="BM179" s="278" t="s">
        <v>585</v>
      </c>
    </row>
    <row r="180" s="2" customFormat="1" ht="16.5" customHeight="1">
      <c r="A180" s="41"/>
      <c r="B180" s="42"/>
      <c r="C180" s="267" t="s">
        <v>383</v>
      </c>
      <c r="D180" s="267" t="s">
        <v>162</v>
      </c>
      <c r="E180" s="268" t="s">
        <v>854</v>
      </c>
      <c r="F180" s="269" t="s">
        <v>855</v>
      </c>
      <c r="G180" s="270" t="s">
        <v>198</v>
      </c>
      <c r="H180" s="271">
        <v>3</v>
      </c>
      <c r="I180" s="272"/>
      <c r="J180" s="273">
        <f>ROUND(I180*H180,2)</f>
        <v>0</v>
      </c>
      <c r="K180" s="269" t="s">
        <v>1</v>
      </c>
      <c r="L180" s="44"/>
      <c r="M180" s="274" t="s">
        <v>1</v>
      </c>
      <c r="N180" s="275" t="s">
        <v>43</v>
      </c>
      <c r="O180" s="94"/>
      <c r="P180" s="276">
        <f>O180*H180</f>
        <v>0</v>
      </c>
      <c r="Q180" s="276">
        <v>0</v>
      </c>
      <c r="R180" s="276">
        <f>Q180*H180</f>
        <v>0</v>
      </c>
      <c r="S180" s="276">
        <v>0</v>
      </c>
      <c r="T180" s="277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78" t="s">
        <v>518</v>
      </c>
      <c r="AT180" s="278" t="s">
        <v>162</v>
      </c>
      <c r="AU180" s="278" t="s">
        <v>85</v>
      </c>
      <c r="AY180" s="18" t="s">
        <v>159</v>
      </c>
      <c r="BE180" s="154">
        <f>IF(N180="základní",J180,0)</f>
        <v>0</v>
      </c>
      <c r="BF180" s="154">
        <f>IF(N180="snížená",J180,0)</f>
        <v>0</v>
      </c>
      <c r="BG180" s="154">
        <f>IF(N180="zákl. přenesená",J180,0)</f>
        <v>0</v>
      </c>
      <c r="BH180" s="154">
        <f>IF(N180="sníž. přenesená",J180,0)</f>
        <v>0</v>
      </c>
      <c r="BI180" s="154">
        <f>IF(N180="nulová",J180,0)</f>
        <v>0</v>
      </c>
      <c r="BJ180" s="18" t="s">
        <v>85</v>
      </c>
      <c r="BK180" s="154">
        <f>ROUND(I180*H180,2)</f>
        <v>0</v>
      </c>
      <c r="BL180" s="18" t="s">
        <v>518</v>
      </c>
      <c r="BM180" s="278" t="s">
        <v>593</v>
      </c>
    </row>
    <row r="181" s="2" customFormat="1" ht="16.5" customHeight="1">
      <c r="A181" s="41"/>
      <c r="B181" s="42"/>
      <c r="C181" s="267" t="s">
        <v>390</v>
      </c>
      <c r="D181" s="267" t="s">
        <v>162</v>
      </c>
      <c r="E181" s="268" t="s">
        <v>856</v>
      </c>
      <c r="F181" s="269" t="s">
        <v>857</v>
      </c>
      <c r="G181" s="270" t="s">
        <v>198</v>
      </c>
      <c r="H181" s="271">
        <v>2</v>
      </c>
      <c r="I181" s="272"/>
      <c r="J181" s="273">
        <f>ROUND(I181*H181,2)</f>
        <v>0</v>
      </c>
      <c r="K181" s="269" t="s">
        <v>1</v>
      </c>
      <c r="L181" s="44"/>
      <c r="M181" s="274" t="s">
        <v>1</v>
      </c>
      <c r="N181" s="275" t="s">
        <v>43</v>
      </c>
      <c r="O181" s="94"/>
      <c r="P181" s="276">
        <f>O181*H181</f>
        <v>0</v>
      </c>
      <c r="Q181" s="276">
        <v>0</v>
      </c>
      <c r="R181" s="276">
        <f>Q181*H181</f>
        <v>0</v>
      </c>
      <c r="S181" s="276">
        <v>0</v>
      </c>
      <c r="T181" s="277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78" t="s">
        <v>518</v>
      </c>
      <c r="AT181" s="278" t="s">
        <v>162</v>
      </c>
      <c r="AU181" s="278" t="s">
        <v>85</v>
      </c>
      <c r="AY181" s="18" t="s">
        <v>159</v>
      </c>
      <c r="BE181" s="154">
        <f>IF(N181="základní",J181,0)</f>
        <v>0</v>
      </c>
      <c r="BF181" s="154">
        <f>IF(N181="snížená",J181,0)</f>
        <v>0</v>
      </c>
      <c r="BG181" s="154">
        <f>IF(N181="zákl. přenesená",J181,0)</f>
        <v>0</v>
      </c>
      <c r="BH181" s="154">
        <f>IF(N181="sníž. přenesená",J181,0)</f>
        <v>0</v>
      </c>
      <c r="BI181" s="154">
        <f>IF(N181="nulová",J181,0)</f>
        <v>0</v>
      </c>
      <c r="BJ181" s="18" t="s">
        <v>85</v>
      </c>
      <c r="BK181" s="154">
        <f>ROUND(I181*H181,2)</f>
        <v>0</v>
      </c>
      <c r="BL181" s="18" t="s">
        <v>518</v>
      </c>
      <c r="BM181" s="278" t="s">
        <v>601</v>
      </c>
    </row>
    <row r="182" s="2" customFormat="1" ht="16.5" customHeight="1">
      <c r="A182" s="41"/>
      <c r="B182" s="42"/>
      <c r="C182" s="267" t="s">
        <v>397</v>
      </c>
      <c r="D182" s="267" t="s">
        <v>162</v>
      </c>
      <c r="E182" s="268" t="s">
        <v>854</v>
      </c>
      <c r="F182" s="269" t="s">
        <v>855</v>
      </c>
      <c r="G182" s="270" t="s">
        <v>198</v>
      </c>
      <c r="H182" s="271">
        <v>2</v>
      </c>
      <c r="I182" s="272"/>
      <c r="J182" s="273">
        <f>ROUND(I182*H182,2)</f>
        <v>0</v>
      </c>
      <c r="K182" s="269" t="s">
        <v>1</v>
      </c>
      <c r="L182" s="44"/>
      <c r="M182" s="274" t="s">
        <v>1</v>
      </c>
      <c r="N182" s="275" t="s">
        <v>43</v>
      </c>
      <c r="O182" s="94"/>
      <c r="P182" s="276">
        <f>O182*H182</f>
        <v>0</v>
      </c>
      <c r="Q182" s="276">
        <v>0</v>
      </c>
      <c r="R182" s="276">
        <f>Q182*H182</f>
        <v>0</v>
      </c>
      <c r="S182" s="276">
        <v>0</v>
      </c>
      <c r="T182" s="277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78" t="s">
        <v>518</v>
      </c>
      <c r="AT182" s="278" t="s">
        <v>162</v>
      </c>
      <c r="AU182" s="278" t="s">
        <v>85</v>
      </c>
      <c r="AY182" s="18" t="s">
        <v>159</v>
      </c>
      <c r="BE182" s="154">
        <f>IF(N182="základní",J182,0)</f>
        <v>0</v>
      </c>
      <c r="BF182" s="154">
        <f>IF(N182="snížená",J182,0)</f>
        <v>0</v>
      </c>
      <c r="BG182" s="154">
        <f>IF(N182="zákl. přenesená",J182,0)</f>
        <v>0</v>
      </c>
      <c r="BH182" s="154">
        <f>IF(N182="sníž. přenesená",J182,0)</f>
        <v>0</v>
      </c>
      <c r="BI182" s="154">
        <f>IF(N182="nulová",J182,0)</f>
        <v>0</v>
      </c>
      <c r="BJ182" s="18" t="s">
        <v>85</v>
      </c>
      <c r="BK182" s="154">
        <f>ROUND(I182*H182,2)</f>
        <v>0</v>
      </c>
      <c r="BL182" s="18" t="s">
        <v>518</v>
      </c>
      <c r="BM182" s="278" t="s">
        <v>610</v>
      </c>
    </row>
    <row r="183" s="2" customFormat="1" ht="16.5" customHeight="1">
      <c r="A183" s="41"/>
      <c r="B183" s="42"/>
      <c r="C183" s="267" t="s">
        <v>402</v>
      </c>
      <c r="D183" s="267" t="s">
        <v>162</v>
      </c>
      <c r="E183" s="268" t="s">
        <v>858</v>
      </c>
      <c r="F183" s="269" t="s">
        <v>859</v>
      </c>
      <c r="G183" s="270" t="s">
        <v>198</v>
      </c>
      <c r="H183" s="271">
        <v>120</v>
      </c>
      <c r="I183" s="272"/>
      <c r="J183" s="273">
        <f>ROUND(I183*H183,2)</f>
        <v>0</v>
      </c>
      <c r="K183" s="269" t="s">
        <v>1</v>
      </c>
      <c r="L183" s="44"/>
      <c r="M183" s="274" t="s">
        <v>1</v>
      </c>
      <c r="N183" s="275" t="s">
        <v>43</v>
      </c>
      <c r="O183" s="94"/>
      <c r="P183" s="276">
        <f>O183*H183</f>
        <v>0</v>
      </c>
      <c r="Q183" s="276">
        <v>0</v>
      </c>
      <c r="R183" s="276">
        <f>Q183*H183</f>
        <v>0</v>
      </c>
      <c r="S183" s="276">
        <v>0</v>
      </c>
      <c r="T183" s="277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78" t="s">
        <v>518</v>
      </c>
      <c r="AT183" s="278" t="s">
        <v>162</v>
      </c>
      <c r="AU183" s="278" t="s">
        <v>85</v>
      </c>
      <c r="AY183" s="18" t="s">
        <v>159</v>
      </c>
      <c r="BE183" s="154">
        <f>IF(N183="základní",J183,0)</f>
        <v>0</v>
      </c>
      <c r="BF183" s="154">
        <f>IF(N183="snížená",J183,0)</f>
        <v>0</v>
      </c>
      <c r="BG183" s="154">
        <f>IF(N183="zákl. přenesená",J183,0)</f>
        <v>0</v>
      </c>
      <c r="BH183" s="154">
        <f>IF(N183="sníž. přenesená",J183,0)</f>
        <v>0</v>
      </c>
      <c r="BI183" s="154">
        <f>IF(N183="nulová",J183,0)</f>
        <v>0</v>
      </c>
      <c r="BJ183" s="18" t="s">
        <v>85</v>
      </c>
      <c r="BK183" s="154">
        <f>ROUND(I183*H183,2)</f>
        <v>0</v>
      </c>
      <c r="BL183" s="18" t="s">
        <v>518</v>
      </c>
      <c r="BM183" s="278" t="s">
        <v>618</v>
      </c>
    </row>
    <row r="184" s="2" customFormat="1" ht="16.5" customHeight="1">
      <c r="A184" s="41"/>
      <c r="B184" s="42"/>
      <c r="C184" s="267" t="s">
        <v>409</v>
      </c>
      <c r="D184" s="267" t="s">
        <v>162</v>
      </c>
      <c r="E184" s="268" t="s">
        <v>858</v>
      </c>
      <c r="F184" s="269" t="s">
        <v>859</v>
      </c>
      <c r="G184" s="270" t="s">
        <v>198</v>
      </c>
      <c r="H184" s="271">
        <v>15</v>
      </c>
      <c r="I184" s="272"/>
      <c r="J184" s="273">
        <f>ROUND(I184*H184,2)</f>
        <v>0</v>
      </c>
      <c r="K184" s="269" t="s">
        <v>1</v>
      </c>
      <c r="L184" s="44"/>
      <c r="M184" s="274" t="s">
        <v>1</v>
      </c>
      <c r="N184" s="275" t="s">
        <v>43</v>
      </c>
      <c r="O184" s="94"/>
      <c r="P184" s="276">
        <f>O184*H184</f>
        <v>0</v>
      </c>
      <c r="Q184" s="276">
        <v>0</v>
      </c>
      <c r="R184" s="276">
        <f>Q184*H184</f>
        <v>0</v>
      </c>
      <c r="S184" s="276">
        <v>0</v>
      </c>
      <c r="T184" s="27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78" t="s">
        <v>518</v>
      </c>
      <c r="AT184" s="278" t="s">
        <v>162</v>
      </c>
      <c r="AU184" s="278" t="s">
        <v>85</v>
      </c>
      <c r="AY184" s="18" t="s">
        <v>159</v>
      </c>
      <c r="BE184" s="154">
        <f>IF(N184="základní",J184,0)</f>
        <v>0</v>
      </c>
      <c r="BF184" s="154">
        <f>IF(N184="snížená",J184,0)</f>
        <v>0</v>
      </c>
      <c r="BG184" s="154">
        <f>IF(N184="zákl. přenesená",J184,0)</f>
        <v>0</v>
      </c>
      <c r="BH184" s="154">
        <f>IF(N184="sníž. přenesená",J184,0)</f>
        <v>0</v>
      </c>
      <c r="BI184" s="154">
        <f>IF(N184="nulová",J184,0)</f>
        <v>0</v>
      </c>
      <c r="BJ184" s="18" t="s">
        <v>85</v>
      </c>
      <c r="BK184" s="154">
        <f>ROUND(I184*H184,2)</f>
        <v>0</v>
      </c>
      <c r="BL184" s="18" t="s">
        <v>518</v>
      </c>
      <c r="BM184" s="278" t="s">
        <v>626</v>
      </c>
    </row>
    <row r="185" s="2" customFormat="1" ht="16.5" customHeight="1">
      <c r="A185" s="41"/>
      <c r="B185" s="42"/>
      <c r="C185" s="267" t="s">
        <v>416</v>
      </c>
      <c r="D185" s="267" t="s">
        <v>162</v>
      </c>
      <c r="E185" s="268" t="s">
        <v>858</v>
      </c>
      <c r="F185" s="269" t="s">
        <v>859</v>
      </c>
      <c r="G185" s="270" t="s">
        <v>198</v>
      </c>
      <c r="H185" s="271">
        <v>8</v>
      </c>
      <c r="I185" s="272"/>
      <c r="J185" s="273">
        <f>ROUND(I185*H185,2)</f>
        <v>0</v>
      </c>
      <c r="K185" s="269" t="s">
        <v>1</v>
      </c>
      <c r="L185" s="44"/>
      <c r="M185" s="274" t="s">
        <v>1</v>
      </c>
      <c r="N185" s="275" t="s">
        <v>43</v>
      </c>
      <c r="O185" s="94"/>
      <c r="P185" s="276">
        <f>O185*H185</f>
        <v>0</v>
      </c>
      <c r="Q185" s="276">
        <v>0</v>
      </c>
      <c r="R185" s="276">
        <f>Q185*H185</f>
        <v>0</v>
      </c>
      <c r="S185" s="276">
        <v>0</v>
      </c>
      <c r="T185" s="277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78" t="s">
        <v>518</v>
      </c>
      <c r="AT185" s="278" t="s">
        <v>162</v>
      </c>
      <c r="AU185" s="278" t="s">
        <v>85</v>
      </c>
      <c r="AY185" s="18" t="s">
        <v>159</v>
      </c>
      <c r="BE185" s="154">
        <f>IF(N185="základní",J185,0)</f>
        <v>0</v>
      </c>
      <c r="BF185" s="154">
        <f>IF(N185="snížená",J185,0)</f>
        <v>0</v>
      </c>
      <c r="BG185" s="154">
        <f>IF(N185="zákl. přenesená",J185,0)</f>
        <v>0</v>
      </c>
      <c r="BH185" s="154">
        <f>IF(N185="sníž. přenesená",J185,0)</f>
        <v>0</v>
      </c>
      <c r="BI185" s="154">
        <f>IF(N185="nulová",J185,0)</f>
        <v>0</v>
      </c>
      <c r="BJ185" s="18" t="s">
        <v>85</v>
      </c>
      <c r="BK185" s="154">
        <f>ROUND(I185*H185,2)</f>
        <v>0</v>
      </c>
      <c r="BL185" s="18" t="s">
        <v>518</v>
      </c>
      <c r="BM185" s="278" t="s">
        <v>634</v>
      </c>
    </row>
    <row r="186" s="2" customFormat="1" ht="16.5" customHeight="1">
      <c r="A186" s="41"/>
      <c r="B186" s="42"/>
      <c r="C186" s="267" t="s">
        <v>424</v>
      </c>
      <c r="D186" s="267" t="s">
        <v>162</v>
      </c>
      <c r="E186" s="268" t="s">
        <v>860</v>
      </c>
      <c r="F186" s="269" t="s">
        <v>861</v>
      </c>
      <c r="G186" s="270" t="s">
        <v>198</v>
      </c>
      <c r="H186" s="271">
        <v>5</v>
      </c>
      <c r="I186" s="272"/>
      <c r="J186" s="273">
        <f>ROUND(I186*H186,2)</f>
        <v>0</v>
      </c>
      <c r="K186" s="269" t="s">
        <v>1</v>
      </c>
      <c r="L186" s="44"/>
      <c r="M186" s="274" t="s">
        <v>1</v>
      </c>
      <c r="N186" s="275" t="s">
        <v>43</v>
      </c>
      <c r="O186" s="94"/>
      <c r="P186" s="276">
        <f>O186*H186</f>
        <v>0</v>
      </c>
      <c r="Q186" s="276">
        <v>0</v>
      </c>
      <c r="R186" s="276">
        <f>Q186*H186</f>
        <v>0</v>
      </c>
      <c r="S186" s="276">
        <v>0</v>
      </c>
      <c r="T186" s="27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78" t="s">
        <v>518</v>
      </c>
      <c r="AT186" s="278" t="s">
        <v>162</v>
      </c>
      <c r="AU186" s="278" t="s">
        <v>85</v>
      </c>
      <c r="AY186" s="18" t="s">
        <v>159</v>
      </c>
      <c r="BE186" s="154">
        <f>IF(N186="základní",J186,0)</f>
        <v>0</v>
      </c>
      <c r="BF186" s="154">
        <f>IF(N186="snížená",J186,0)</f>
        <v>0</v>
      </c>
      <c r="BG186" s="154">
        <f>IF(N186="zákl. přenesená",J186,0)</f>
        <v>0</v>
      </c>
      <c r="BH186" s="154">
        <f>IF(N186="sníž. přenesená",J186,0)</f>
        <v>0</v>
      </c>
      <c r="BI186" s="154">
        <f>IF(N186="nulová",J186,0)</f>
        <v>0</v>
      </c>
      <c r="BJ186" s="18" t="s">
        <v>85</v>
      </c>
      <c r="BK186" s="154">
        <f>ROUND(I186*H186,2)</f>
        <v>0</v>
      </c>
      <c r="BL186" s="18" t="s">
        <v>518</v>
      </c>
      <c r="BM186" s="278" t="s">
        <v>642</v>
      </c>
    </row>
    <row r="187" s="2" customFormat="1" ht="16.5" customHeight="1">
      <c r="A187" s="41"/>
      <c r="B187" s="42"/>
      <c r="C187" s="267" t="s">
        <v>428</v>
      </c>
      <c r="D187" s="267" t="s">
        <v>162</v>
      </c>
      <c r="E187" s="268" t="s">
        <v>858</v>
      </c>
      <c r="F187" s="269" t="s">
        <v>859</v>
      </c>
      <c r="G187" s="270" t="s">
        <v>198</v>
      </c>
      <c r="H187" s="271">
        <v>20</v>
      </c>
      <c r="I187" s="272"/>
      <c r="J187" s="273">
        <f>ROUND(I187*H187,2)</f>
        <v>0</v>
      </c>
      <c r="K187" s="269" t="s">
        <v>1</v>
      </c>
      <c r="L187" s="44"/>
      <c r="M187" s="274" t="s">
        <v>1</v>
      </c>
      <c r="N187" s="275" t="s">
        <v>43</v>
      </c>
      <c r="O187" s="94"/>
      <c r="P187" s="276">
        <f>O187*H187</f>
        <v>0</v>
      </c>
      <c r="Q187" s="276">
        <v>0</v>
      </c>
      <c r="R187" s="276">
        <f>Q187*H187</f>
        <v>0</v>
      </c>
      <c r="S187" s="276">
        <v>0</v>
      </c>
      <c r="T187" s="277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78" t="s">
        <v>518</v>
      </c>
      <c r="AT187" s="278" t="s">
        <v>162</v>
      </c>
      <c r="AU187" s="278" t="s">
        <v>85</v>
      </c>
      <c r="AY187" s="18" t="s">
        <v>159</v>
      </c>
      <c r="BE187" s="154">
        <f>IF(N187="základní",J187,0)</f>
        <v>0</v>
      </c>
      <c r="BF187" s="154">
        <f>IF(N187="snížená",J187,0)</f>
        <v>0</v>
      </c>
      <c r="BG187" s="154">
        <f>IF(N187="zákl. přenesená",J187,0)</f>
        <v>0</v>
      </c>
      <c r="BH187" s="154">
        <f>IF(N187="sníž. přenesená",J187,0)</f>
        <v>0</v>
      </c>
      <c r="BI187" s="154">
        <f>IF(N187="nulová",J187,0)</f>
        <v>0</v>
      </c>
      <c r="BJ187" s="18" t="s">
        <v>85</v>
      </c>
      <c r="BK187" s="154">
        <f>ROUND(I187*H187,2)</f>
        <v>0</v>
      </c>
      <c r="BL187" s="18" t="s">
        <v>518</v>
      </c>
      <c r="BM187" s="278" t="s">
        <v>650</v>
      </c>
    </row>
    <row r="188" s="2" customFormat="1" ht="16.5" customHeight="1">
      <c r="A188" s="41"/>
      <c r="B188" s="42"/>
      <c r="C188" s="267" t="s">
        <v>444</v>
      </c>
      <c r="D188" s="267" t="s">
        <v>162</v>
      </c>
      <c r="E188" s="268" t="s">
        <v>862</v>
      </c>
      <c r="F188" s="269" t="s">
        <v>863</v>
      </c>
      <c r="G188" s="270" t="s">
        <v>198</v>
      </c>
      <c r="H188" s="271">
        <v>11</v>
      </c>
      <c r="I188" s="272"/>
      <c r="J188" s="273">
        <f>ROUND(I188*H188,2)</f>
        <v>0</v>
      </c>
      <c r="K188" s="269" t="s">
        <v>1</v>
      </c>
      <c r="L188" s="44"/>
      <c r="M188" s="274" t="s">
        <v>1</v>
      </c>
      <c r="N188" s="275" t="s">
        <v>43</v>
      </c>
      <c r="O188" s="94"/>
      <c r="P188" s="276">
        <f>O188*H188</f>
        <v>0</v>
      </c>
      <c r="Q188" s="276">
        <v>0</v>
      </c>
      <c r="R188" s="276">
        <f>Q188*H188</f>
        <v>0</v>
      </c>
      <c r="S188" s="276">
        <v>0</v>
      </c>
      <c r="T188" s="277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78" t="s">
        <v>518</v>
      </c>
      <c r="AT188" s="278" t="s">
        <v>162</v>
      </c>
      <c r="AU188" s="278" t="s">
        <v>85</v>
      </c>
      <c r="AY188" s="18" t="s">
        <v>159</v>
      </c>
      <c r="BE188" s="154">
        <f>IF(N188="základní",J188,0)</f>
        <v>0</v>
      </c>
      <c r="BF188" s="154">
        <f>IF(N188="snížená",J188,0)</f>
        <v>0</v>
      </c>
      <c r="BG188" s="154">
        <f>IF(N188="zákl. přenesená",J188,0)</f>
        <v>0</v>
      </c>
      <c r="BH188" s="154">
        <f>IF(N188="sníž. přenesená",J188,0)</f>
        <v>0</v>
      </c>
      <c r="BI188" s="154">
        <f>IF(N188="nulová",J188,0)</f>
        <v>0</v>
      </c>
      <c r="BJ188" s="18" t="s">
        <v>85</v>
      </c>
      <c r="BK188" s="154">
        <f>ROUND(I188*H188,2)</f>
        <v>0</v>
      </c>
      <c r="BL188" s="18" t="s">
        <v>518</v>
      </c>
      <c r="BM188" s="278" t="s">
        <v>656</v>
      </c>
    </row>
    <row r="189" s="2" customFormat="1" ht="16.5" customHeight="1">
      <c r="A189" s="41"/>
      <c r="B189" s="42"/>
      <c r="C189" s="267" t="s">
        <v>448</v>
      </c>
      <c r="D189" s="267" t="s">
        <v>162</v>
      </c>
      <c r="E189" s="268" t="s">
        <v>864</v>
      </c>
      <c r="F189" s="269" t="s">
        <v>865</v>
      </c>
      <c r="G189" s="270" t="s">
        <v>198</v>
      </c>
      <c r="H189" s="271">
        <v>11</v>
      </c>
      <c r="I189" s="272"/>
      <c r="J189" s="273">
        <f>ROUND(I189*H189,2)</f>
        <v>0</v>
      </c>
      <c r="K189" s="269" t="s">
        <v>1</v>
      </c>
      <c r="L189" s="44"/>
      <c r="M189" s="274" t="s">
        <v>1</v>
      </c>
      <c r="N189" s="275" t="s">
        <v>43</v>
      </c>
      <c r="O189" s="94"/>
      <c r="P189" s="276">
        <f>O189*H189</f>
        <v>0</v>
      </c>
      <c r="Q189" s="276">
        <v>0</v>
      </c>
      <c r="R189" s="276">
        <f>Q189*H189</f>
        <v>0</v>
      </c>
      <c r="S189" s="276">
        <v>0</v>
      </c>
      <c r="T189" s="27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78" t="s">
        <v>518</v>
      </c>
      <c r="AT189" s="278" t="s">
        <v>162</v>
      </c>
      <c r="AU189" s="278" t="s">
        <v>85</v>
      </c>
      <c r="AY189" s="18" t="s">
        <v>159</v>
      </c>
      <c r="BE189" s="154">
        <f>IF(N189="základní",J189,0)</f>
        <v>0</v>
      </c>
      <c r="BF189" s="154">
        <f>IF(N189="snížená",J189,0)</f>
        <v>0</v>
      </c>
      <c r="BG189" s="154">
        <f>IF(N189="zákl. přenesená",J189,0)</f>
        <v>0</v>
      </c>
      <c r="BH189" s="154">
        <f>IF(N189="sníž. přenesená",J189,0)</f>
        <v>0</v>
      </c>
      <c r="BI189" s="154">
        <f>IF(N189="nulová",J189,0)</f>
        <v>0</v>
      </c>
      <c r="BJ189" s="18" t="s">
        <v>85</v>
      </c>
      <c r="BK189" s="154">
        <f>ROUND(I189*H189,2)</f>
        <v>0</v>
      </c>
      <c r="BL189" s="18" t="s">
        <v>518</v>
      </c>
      <c r="BM189" s="278" t="s">
        <v>664</v>
      </c>
    </row>
    <row r="190" s="2" customFormat="1" ht="16.5" customHeight="1">
      <c r="A190" s="41"/>
      <c r="B190" s="42"/>
      <c r="C190" s="267" t="s">
        <v>453</v>
      </c>
      <c r="D190" s="267" t="s">
        <v>162</v>
      </c>
      <c r="E190" s="268" t="s">
        <v>866</v>
      </c>
      <c r="F190" s="269" t="s">
        <v>867</v>
      </c>
      <c r="G190" s="270" t="s">
        <v>198</v>
      </c>
      <c r="H190" s="271">
        <v>11</v>
      </c>
      <c r="I190" s="272"/>
      <c r="J190" s="273">
        <f>ROUND(I190*H190,2)</f>
        <v>0</v>
      </c>
      <c r="K190" s="269" t="s">
        <v>1</v>
      </c>
      <c r="L190" s="44"/>
      <c r="M190" s="274" t="s">
        <v>1</v>
      </c>
      <c r="N190" s="275" t="s">
        <v>43</v>
      </c>
      <c r="O190" s="94"/>
      <c r="P190" s="276">
        <f>O190*H190</f>
        <v>0</v>
      </c>
      <c r="Q190" s="276">
        <v>0</v>
      </c>
      <c r="R190" s="276">
        <f>Q190*H190</f>
        <v>0</v>
      </c>
      <c r="S190" s="276">
        <v>0</v>
      </c>
      <c r="T190" s="277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78" t="s">
        <v>518</v>
      </c>
      <c r="AT190" s="278" t="s">
        <v>162</v>
      </c>
      <c r="AU190" s="278" t="s">
        <v>85</v>
      </c>
      <c r="AY190" s="18" t="s">
        <v>159</v>
      </c>
      <c r="BE190" s="154">
        <f>IF(N190="základní",J190,0)</f>
        <v>0</v>
      </c>
      <c r="BF190" s="154">
        <f>IF(N190="snížená",J190,0)</f>
        <v>0</v>
      </c>
      <c r="BG190" s="154">
        <f>IF(N190="zákl. přenesená",J190,0)</f>
        <v>0</v>
      </c>
      <c r="BH190" s="154">
        <f>IF(N190="sníž. přenesená",J190,0)</f>
        <v>0</v>
      </c>
      <c r="BI190" s="154">
        <f>IF(N190="nulová",J190,0)</f>
        <v>0</v>
      </c>
      <c r="BJ190" s="18" t="s">
        <v>85</v>
      </c>
      <c r="BK190" s="154">
        <f>ROUND(I190*H190,2)</f>
        <v>0</v>
      </c>
      <c r="BL190" s="18" t="s">
        <v>518</v>
      </c>
      <c r="BM190" s="278" t="s">
        <v>672</v>
      </c>
    </row>
    <row r="191" s="2" customFormat="1" ht="16.5" customHeight="1">
      <c r="A191" s="41"/>
      <c r="B191" s="42"/>
      <c r="C191" s="267" t="s">
        <v>458</v>
      </c>
      <c r="D191" s="267" t="s">
        <v>162</v>
      </c>
      <c r="E191" s="268" t="s">
        <v>868</v>
      </c>
      <c r="F191" s="269" t="s">
        <v>869</v>
      </c>
      <c r="G191" s="270" t="s">
        <v>335</v>
      </c>
      <c r="H191" s="271">
        <v>45</v>
      </c>
      <c r="I191" s="272"/>
      <c r="J191" s="273">
        <f>ROUND(I191*H191,2)</f>
        <v>0</v>
      </c>
      <c r="K191" s="269" t="s">
        <v>1</v>
      </c>
      <c r="L191" s="44"/>
      <c r="M191" s="274" t="s">
        <v>1</v>
      </c>
      <c r="N191" s="275" t="s">
        <v>43</v>
      </c>
      <c r="O191" s="94"/>
      <c r="P191" s="276">
        <f>O191*H191</f>
        <v>0</v>
      </c>
      <c r="Q191" s="276">
        <v>0</v>
      </c>
      <c r="R191" s="276">
        <f>Q191*H191</f>
        <v>0</v>
      </c>
      <c r="S191" s="276">
        <v>0</v>
      </c>
      <c r="T191" s="277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78" t="s">
        <v>518</v>
      </c>
      <c r="AT191" s="278" t="s">
        <v>162</v>
      </c>
      <c r="AU191" s="278" t="s">
        <v>85</v>
      </c>
      <c r="AY191" s="18" t="s">
        <v>159</v>
      </c>
      <c r="BE191" s="154">
        <f>IF(N191="základní",J191,0)</f>
        <v>0</v>
      </c>
      <c r="BF191" s="154">
        <f>IF(N191="snížená",J191,0)</f>
        <v>0</v>
      </c>
      <c r="BG191" s="154">
        <f>IF(N191="zákl. přenesená",J191,0)</f>
        <v>0</v>
      </c>
      <c r="BH191" s="154">
        <f>IF(N191="sníž. přenesená",J191,0)</f>
        <v>0</v>
      </c>
      <c r="BI191" s="154">
        <f>IF(N191="nulová",J191,0)</f>
        <v>0</v>
      </c>
      <c r="BJ191" s="18" t="s">
        <v>85</v>
      </c>
      <c r="BK191" s="154">
        <f>ROUND(I191*H191,2)</f>
        <v>0</v>
      </c>
      <c r="BL191" s="18" t="s">
        <v>518</v>
      </c>
      <c r="BM191" s="278" t="s">
        <v>681</v>
      </c>
    </row>
    <row r="192" s="2" customFormat="1" ht="16.5" customHeight="1">
      <c r="A192" s="41"/>
      <c r="B192" s="42"/>
      <c r="C192" s="267" t="s">
        <v>463</v>
      </c>
      <c r="D192" s="267" t="s">
        <v>162</v>
      </c>
      <c r="E192" s="268" t="s">
        <v>870</v>
      </c>
      <c r="F192" s="269" t="s">
        <v>871</v>
      </c>
      <c r="G192" s="270" t="s">
        <v>198</v>
      </c>
      <c r="H192" s="271">
        <v>6</v>
      </c>
      <c r="I192" s="272"/>
      <c r="J192" s="273">
        <f>ROUND(I192*H192,2)</f>
        <v>0</v>
      </c>
      <c r="K192" s="269" t="s">
        <v>1</v>
      </c>
      <c r="L192" s="44"/>
      <c r="M192" s="274" t="s">
        <v>1</v>
      </c>
      <c r="N192" s="275" t="s">
        <v>43</v>
      </c>
      <c r="O192" s="94"/>
      <c r="P192" s="276">
        <f>O192*H192</f>
        <v>0</v>
      </c>
      <c r="Q192" s="276">
        <v>0</v>
      </c>
      <c r="R192" s="276">
        <f>Q192*H192</f>
        <v>0</v>
      </c>
      <c r="S192" s="276">
        <v>0</v>
      </c>
      <c r="T192" s="277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78" t="s">
        <v>518</v>
      </c>
      <c r="AT192" s="278" t="s">
        <v>162</v>
      </c>
      <c r="AU192" s="278" t="s">
        <v>85</v>
      </c>
      <c r="AY192" s="18" t="s">
        <v>159</v>
      </c>
      <c r="BE192" s="154">
        <f>IF(N192="základní",J192,0)</f>
        <v>0</v>
      </c>
      <c r="BF192" s="154">
        <f>IF(N192="snížená",J192,0)</f>
        <v>0</v>
      </c>
      <c r="BG192" s="154">
        <f>IF(N192="zákl. přenesená",J192,0)</f>
        <v>0</v>
      </c>
      <c r="BH192" s="154">
        <f>IF(N192="sníž. přenesená",J192,0)</f>
        <v>0</v>
      </c>
      <c r="BI192" s="154">
        <f>IF(N192="nulová",J192,0)</f>
        <v>0</v>
      </c>
      <c r="BJ192" s="18" t="s">
        <v>85</v>
      </c>
      <c r="BK192" s="154">
        <f>ROUND(I192*H192,2)</f>
        <v>0</v>
      </c>
      <c r="BL192" s="18" t="s">
        <v>518</v>
      </c>
      <c r="BM192" s="278" t="s">
        <v>689</v>
      </c>
    </row>
    <row r="193" s="2" customFormat="1" ht="16.5" customHeight="1">
      <c r="A193" s="41"/>
      <c r="B193" s="42"/>
      <c r="C193" s="267" t="s">
        <v>468</v>
      </c>
      <c r="D193" s="267" t="s">
        <v>162</v>
      </c>
      <c r="E193" s="268" t="s">
        <v>872</v>
      </c>
      <c r="F193" s="269" t="s">
        <v>873</v>
      </c>
      <c r="G193" s="270" t="s">
        <v>335</v>
      </c>
      <c r="H193" s="271">
        <v>11</v>
      </c>
      <c r="I193" s="272"/>
      <c r="J193" s="273">
        <f>ROUND(I193*H193,2)</f>
        <v>0</v>
      </c>
      <c r="K193" s="269" t="s">
        <v>1</v>
      </c>
      <c r="L193" s="44"/>
      <c r="M193" s="274" t="s">
        <v>1</v>
      </c>
      <c r="N193" s="275" t="s">
        <v>43</v>
      </c>
      <c r="O193" s="94"/>
      <c r="P193" s="276">
        <f>O193*H193</f>
        <v>0</v>
      </c>
      <c r="Q193" s="276">
        <v>0</v>
      </c>
      <c r="R193" s="276">
        <f>Q193*H193</f>
        <v>0</v>
      </c>
      <c r="S193" s="276">
        <v>0</v>
      </c>
      <c r="T193" s="277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78" t="s">
        <v>518</v>
      </c>
      <c r="AT193" s="278" t="s">
        <v>162</v>
      </c>
      <c r="AU193" s="278" t="s">
        <v>85</v>
      </c>
      <c r="AY193" s="18" t="s">
        <v>159</v>
      </c>
      <c r="BE193" s="154">
        <f>IF(N193="základní",J193,0)</f>
        <v>0</v>
      </c>
      <c r="BF193" s="154">
        <f>IF(N193="snížená",J193,0)</f>
        <v>0</v>
      </c>
      <c r="BG193" s="154">
        <f>IF(N193="zákl. přenesená",J193,0)</f>
        <v>0</v>
      </c>
      <c r="BH193" s="154">
        <f>IF(N193="sníž. přenesená",J193,0)</f>
        <v>0</v>
      </c>
      <c r="BI193" s="154">
        <f>IF(N193="nulová",J193,0)</f>
        <v>0</v>
      </c>
      <c r="BJ193" s="18" t="s">
        <v>85</v>
      </c>
      <c r="BK193" s="154">
        <f>ROUND(I193*H193,2)</f>
        <v>0</v>
      </c>
      <c r="BL193" s="18" t="s">
        <v>518</v>
      </c>
      <c r="BM193" s="278" t="s">
        <v>699</v>
      </c>
    </row>
    <row r="194" s="2" customFormat="1" ht="16.5" customHeight="1">
      <c r="A194" s="41"/>
      <c r="B194" s="42"/>
      <c r="C194" s="267" t="s">
        <v>473</v>
      </c>
      <c r="D194" s="267" t="s">
        <v>162</v>
      </c>
      <c r="E194" s="268" t="s">
        <v>874</v>
      </c>
      <c r="F194" s="269" t="s">
        <v>875</v>
      </c>
      <c r="G194" s="270" t="s">
        <v>335</v>
      </c>
      <c r="H194" s="271">
        <v>350</v>
      </c>
      <c r="I194" s="272"/>
      <c r="J194" s="273">
        <f>ROUND(I194*H194,2)</f>
        <v>0</v>
      </c>
      <c r="K194" s="269" t="s">
        <v>1</v>
      </c>
      <c r="L194" s="44"/>
      <c r="M194" s="274" t="s">
        <v>1</v>
      </c>
      <c r="N194" s="275" t="s">
        <v>43</v>
      </c>
      <c r="O194" s="94"/>
      <c r="P194" s="276">
        <f>O194*H194</f>
        <v>0</v>
      </c>
      <c r="Q194" s="276">
        <v>0</v>
      </c>
      <c r="R194" s="276">
        <f>Q194*H194</f>
        <v>0</v>
      </c>
      <c r="S194" s="276">
        <v>0</v>
      </c>
      <c r="T194" s="277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78" t="s">
        <v>518</v>
      </c>
      <c r="AT194" s="278" t="s">
        <v>162</v>
      </c>
      <c r="AU194" s="278" t="s">
        <v>85</v>
      </c>
      <c r="AY194" s="18" t="s">
        <v>159</v>
      </c>
      <c r="BE194" s="154">
        <f>IF(N194="základní",J194,0)</f>
        <v>0</v>
      </c>
      <c r="BF194" s="154">
        <f>IF(N194="snížená",J194,0)</f>
        <v>0</v>
      </c>
      <c r="BG194" s="154">
        <f>IF(N194="zákl. přenesená",J194,0)</f>
        <v>0</v>
      </c>
      <c r="BH194" s="154">
        <f>IF(N194="sníž. přenesená",J194,0)</f>
        <v>0</v>
      </c>
      <c r="BI194" s="154">
        <f>IF(N194="nulová",J194,0)</f>
        <v>0</v>
      </c>
      <c r="BJ194" s="18" t="s">
        <v>85</v>
      </c>
      <c r="BK194" s="154">
        <f>ROUND(I194*H194,2)</f>
        <v>0</v>
      </c>
      <c r="BL194" s="18" t="s">
        <v>518</v>
      </c>
      <c r="BM194" s="278" t="s">
        <v>707</v>
      </c>
    </row>
    <row r="195" s="2" customFormat="1" ht="16.5" customHeight="1">
      <c r="A195" s="41"/>
      <c r="B195" s="42"/>
      <c r="C195" s="267" t="s">
        <v>477</v>
      </c>
      <c r="D195" s="267" t="s">
        <v>162</v>
      </c>
      <c r="E195" s="268" t="s">
        <v>876</v>
      </c>
      <c r="F195" s="269" t="s">
        <v>877</v>
      </c>
      <c r="G195" s="270" t="s">
        <v>335</v>
      </c>
      <c r="H195" s="271">
        <v>4</v>
      </c>
      <c r="I195" s="272"/>
      <c r="J195" s="273">
        <f>ROUND(I195*H195,2)</f>
        <v>0</v>
      </c>
      <c r="K195" s="269" t="s">
        <v>1</v>
      </c>
      <c r="L195" s="44"/>
      <c r="M195" s="274" t="s">
        <v>1</v>
      </c>
      <c r="N195" s="275" t="s">
        <v>43</v>
      </c>
      <c r="O195" s="94"/>
      <c r="P195" s="276">
        <f>O195*H195</f>
        <v>0</v>
      </c>
      <c r="Q195" s="276">
        <v>0</v>
      </c>
      <c r="R195" s="276">
        <f>Q195*H195</f>
        <v>0</v>
      </c>
      <c r="S195" s="276">
        <v>0</v>
      </c>
      <c r="T195" s="277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78" t="s">
        <v>518</v>
      </c>
      <c r="AT195" s="278" t="s">
        <v>162</v>
      </c>
      <c r="AU195" s="278" t="s">
        <v>85</v>
      </c>
      <c r="AY195" s="18" t="s">
        <v>159</v>
      </c>
      <c r="BE195" s="154">
        <f>IF(N195="základní",J195,0)</f>
        <v>0</v>
      </c>
      <c r="BF195" s="154">
        <f>IF(N195="snížená",J195,0)</f>
        <v>0</v>
      </c>
      <c r="BG195" s="154">
        <f>IF(N195="zákl. přenesená",J195,0)</f>
        <v>0</v>
      </c>
      <c r="BH195" s="154">
        <f>IF(N195="sníž. přenesená",J195,0)</f>
        <v>0</v>
      </c>
      <c r="BI195" s="154">
        <f>IF(N195="nulová",J195,0)</f>
        <v>0</v>
      </c>
      <c r="BJ195" s="18" t="s">
        <v>85</v>
      </c>
      <c r="BK195" s="154">
        <f>ROUND(I195*H195,2)</f>
        <v>0</v>
      </c>
      <c r="BL195" s="18" t="s">
        <v>518</v>
      </c>
      <c r="BM195" s="278" t="s">
        <v>717</v>
      </c>
    </row>
    <row r="196" s="12" customFormat="1" ht="25.92" customHeight="1">
      <c r="A196" s="12"/>
      <c r="B196" s="251"/>
      <c r="C196" s="252"/>
      <c r="D196" s="253" t="s">
        <v>77</v>
      </c>
      <c r="E196" s="254" t="s">
        <v>287</v>
      </c>
      <c r="F196" s="254" t="s">
        <v>878</v>
      </c>
      <c r="G196" s="252"/>
      <c r="H196" s="252"/>
      <c r="I196" s="255"/>
      <c r="J196" s="256">
        <f>BK196</f>
        <v>0</v>
      </c>
      <c r="K196" s="252"/>
      <c r="L196" s="257"/>
      <c r="M196" s="258"/>
      <c r="N196" s="259"/>
      <c r="O196" s="259"/>
      <c r="P196" s="260">
        <f>SUM(P197:P205)</f>
        <v>0</v>
      </c>
      <c r="Q196" s="259"/>
      <c r="R196" s="260">
        <f>SUM(R197:R205)</f>
        <v>0</v>
      </c>
      <c r="S196" s="259"/>
      <c r="T196" s="261">
        <f>SUM(T197:T205)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62" t="s">
        <v>160</v>
      </c>
      <c r="AT196" s="263" t="s">
        <v>77</v>
      </c>
      <c r="AU196" s="263" t="s">
        <v>78</v>
      </c>
      <c r="AY196" s="262" t="s">
        <v>159</v>
      </c>
      <c r="BK196" s="264">
        <f>SUM(BK197:BK205)</f>
        <v>0</v>
      </c>
    </row>
    <row r="197" s="2" customFormat="1" ht="16.5" customHeight="1">
      <c r="A197" s="41"/>
      <c r="B197" s="42"/>
      <c r="C197" s="267" t="s">
        <v>482</v>
      </c>
      <c r="D197" s="267" t="s">
        <v>162</v>
      </c>
      <c r="E197" s="268" t="s">
        <v>879</v>
      </c>
      <c r="F197" s="269" t="s">
        <v>880</v>
      </c>
      <c r="G197" s="270" t="s">
        <v>335</v>
      </c>
      <c r="H197" s="271">
        <v>45</v>
      </c>
      <c r="I197" s="272"/>
      <c r="J197" s="273">
        <f>ROUND(I197*H197,2)</f>
        <v>0</v>
      </c>
      <c r="K197" s="269" t="s">
        <v>1</v>
      </c>
      <c r="L197" s="44"/>
      <c r="M197" s="274" t="s">
        <v>1</v>
      </c>
      <c r="N197" s="275" t="s">
        <v>43</v>
      </c>
      <c r="O197" s="94"/>
      <c r="P197" s="276">
        <f>O197*H197</f>
        <v>0</v>
      </c>
      <c r="Q197" s="276">
        <v>0</v>
      </c>
      <c r="R197" s="276">
        <f>Q197*H197</f>
        <v>0</v>
      </c>
      <c r="S197" s="276">
        <v>0</v>
      </c>
      <c r="T197" s="27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78" t="s">
        <v>518</v>
      </c>
      <c r="AT197" s="278" t="s">
        <v>162</v>
      </c>
      <c r="AU197" s="278" t="s">
        <v>85</v>
      </c>
      <c r="AY197" s="18" t="s">
        <v>159</v>
      </c>
      <c r="BE197" s="154">
        <f>IF(N197="základní",J197,0)</f>
        <v>0</v>
      </c>
      <c r="BF197" s="154">
        <f>IF(N197="snížená",J197,0)</f>
        <v>0</v>
      </c>
      <c r="BG197" s="154">
        <f>IF(N197="zákl. přenesená",J197,0)</f>
        <v>0</v>
      </c>
      <c r="BH197" s="154">
        <f>IF(N197="sníž. přenesená",J197,0)</f>
        <v>0</v>
      </c>
      <c r="BI197" s="154">
        <f>IF(N197="nulová",J197,0)</f>
        <v>0</v>
      </c>
      <c r="BJ197" s="18" t="s">
        <v>85</v>
      </c>
      <c r="BK197" s="154">
        <f>ROUND(I197*H197,2)</f>
        <v>0</v>
      </c>
      <c r="BL197" s="18" t="s">
        <v>518</v>
      </c>
      <c r="BM197" s="278" t="s">
        <v>725</v>
      </c>
    </row>
    <row r="198" s="2" customFormat="1" ht="16.5" customHeight="1">
      <c r="A198" s="41"/>
      <c r="B198" s="42"/>
      <c r="C198" s="267" t="s">
        <v>488</v>
      </c>
      <c r="D198" s="267" t="s">
        <v>162</v>
      </c>
      <c r="E198" s="268" t="s">
        <v>881</v>
      </c>
      <c r="F198" s="269" t="s">
        <v>882</v>
      </c>
      <c r="G198" s="270" t="s">
        <v>335</v>
      </c>
      <c r="H198" s="271">
        <v>45</v>
      </c>
      <c r="I198" s="272"/>
      <c r="J198" s="273">
        <f>ROUND(I198*H198,2)</f>
        <v>0</v>
      </c>
      <c r="K198" s="269" t="s">
        <v>1</v>
      </c>
      <c r="L198" s="44"/>
      <c r="M198" s="274" t="s">
        <v>1</v>
      </c>
      <c r="N198" s="275" t="s">
        <v>43</v>
      </c>
      <c r="O198" s="94"/>
      <c r="P198" s="276">
        <f>O198*H198</f>
        <v>0</v>
      </c>
      <c r="Q198" s="276">
        <v>0</v>
      </c>
      <c r="R198" s="276">
        <f>Q198*H198</f>
        <v>0</v>
      </c>
      <c r="S198" s="276">
        <v>0</v>
      </c>
      <c r="T198" s="277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78" t="s">
        <v>518</v>
      </c>
      <c r="AT198" s="278" t="s">
        <v>162</v>
      </c>
      <c r="AU198" s="278" t="s">
        <v>85</v>
      </c>
      <c r="AY198" s="18" t="s">
        <v>159</v>
      </c>
      <c r="BE198" s="154">
        <f>IF(N198="základní",J198,0)</f>
        <v>0</v>
      </c>
      <c r="BF198" s="154">
        <f>IF(N198="snížená",J198,0)</f>
        <v>0</v>
      </c>
      <c r="BG198" s="154">
        <f>IF(N198="zákl. přenesená",J198,0)</f>
        <v>0</v>
      </c>
      <c r="BH198" s="154">
        <f>IF(N198="sníž. přenesená",J198,0)</f>
        <v>0</v>
      </c>
      <c r="BI198" s="154">
        <f>IF(N198="nulová",J198,0)</f>
        <v>0</v>
      </c>
      <c r="BJ198" s="18" t="s">
        <v>85</v>
      </c>
      <c r="BK198" s="154">
        <f>ROUND(I198*H198,2)</f>
        <v>0</v>
      </c>
      <c r="BL198" s="18" t="s">
        <v>518</v>
      </c>
      <c r="BM198" s="278" t="s">
        <v>735</v>
      </c>
    </row>
    <row r="199" s="2" customFormat="1" ht="16.5" customHeight="1">
      <c r="A199" s="41"/>
      <c r="B199" s="42"/>
      <c r="C199" s="267" t="s">
        <v>492</v>
      </c>
      <c r="D199" s="267" t="s">
        <v>162</v>
      </c>
      <c r="E199" s="268" t="s">
        <v>883</v>
      </c>
      <c r="F199" s="269" t="s">
        <v>884</v>
      </c>
      <c r="G199" s="270" t="s">
        <v>205</v>
      </c>
      <c r="H199" s="271">
        <v>15.75</v>
      </c>
      <c r="I199" s="272"/>
      <c r="J199" s="273">
        <f>ROUND(I199*H199,2)</f>
        <v>0</v>
      </c>
      <c r="K199" s="269" t="s">
        <v>1</v>
      </c>
      <c r="L199" s="44"/>
      <c r="M199" s="274" t="s">
        <v>1</v>
      </c>
      <c r="N199" s="275" t="s">
        <v>43</v>
      </c>
      <c r="O199" s="94"/>
      <c r="P199" s="276">
        <f>O199*H199</f>
        <v>0</v>
      </c>
      <c r="Q199" s="276">
        <v>0</v>
      </c>
      <c r="R199" s="276">
        <f>Q199*H199</f>
        <v>0</v>
      </c>
      <c r="S199" s="276">
        <v>0</v>
      </c>
      <c r="T199" s="277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78" t="s">
        <v>518</v>
      </c>
      <c r="AT199" s="278" t="s">
        <v>162</v>
      </c>
      <c r="AU199" s="278" t="s">
        <v>85</v>
      </c>
      <c r="AY199" s="18" t="s">
        <v>159</v>
      </c>
      <c r="BE199" s="154">
        <f>IF(N199="základní",J199,0)</f>
        <v>0</v>
      </c>
      <c r="BF199" s="154">
        <f>IF(N199="snížená",J199,0)</f>
        <v>0</v>
      </c>
      <c r="BG199" s="154">
        <f>IF(N199="zákl. přenesená",J199,0)</f>
        <v>0</v>
      </c>
      <c r="BH199" s="154">
        <f>IF(N199="sníž. přenesená",J199,0)</f>
        <v>0</v>
      </c>
      <c r="BI199" s="154">
        <f>IF(N199="nulová",J199,0)</f>
        <v>0</v>
      </c>
      <c r="BJ199" s="18" t="s">
        <v>85</v>
      </c>
      <c r="BK199" s="154">
        <f>ROUND(I199*H199,2)</f>
        <v>0</v>
      </c>
      <c r="BL199" s="18" t="s">
        <v>518</v>
      </c>
      <c r="BM199" s="278" t="s">
        <v>745</v>
      </c>
    </row>
    <row r="200" s="2" customFormat="1" ht="16.5" customHeight="1">
      <c r="A200" s="41"/>
      <c r="B200" s="42"/>
      <c r="C200" s="267" t="s">
        <v>496</v>
      </c>
      <c r="D200" s="267" t="s">
        <v>162</v>
      </c>
      <c r="E200" s="268" t="s">
        <v>879</v>
      </c>
      <c r="F200" s="269" t="s">
        <v>880</v>
      </c>
      <c r="G200" s="270" t="s">
        <v>335</v>
      </c>
      <c r="H200" s="271">
        <v>45</v>
      </c>
      <c r="I200" s="272"/>
      <c r="J200" s="273">
        <f>ROUND(I200*H200,2)</f>
        <v>0</v>
      </c>
      <c r="K200" s="269" t="s">
        <v>1</v>
      </c>
      <c r="L200" s="44"/>
      <c r="M200" s="274" t="s">
        <v>1</v>
      </c>
      <c r="N200" s="275" t="s">
        <v>43</v>
      </c>
      <c r="O200" s="94"/>
      <c r="P200" s="276">
        <f>O200*H200</f>
        <v>0</v>
      </c>
      <c r="Q200" s="276">
        <v>0</v>
      </c>
      <c r="R200" s="276">
        <f>Q200*H200</f>
        <v>0</v>
      </c>
      <c r="S200" s="276">
        <v>0</v>
      </c>
      <c r="T200" s="277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78" t="s">
        <v>518</v>
      </c>
      <c r="AT200" s="278" t="s">
        <v>162</v>
      </c>
      <c r="AU200" s="278" t="s">
        <v>85</v>
      </c>
      <c r="AY200" s="18" t="s">
        <v>159</v>
      </c>
      <c r="BE200" s="154">
        <f>IF(N200="základní",J200,0)</f>
        <v>0</v>
      </c>
      <c r="BF200" s="154">
        <f>IF(N200="snížená",J200,0)</f>
        <v>0</v>
      </c>
      <c r="BG200" s="154">
        <f>IF(N200="zákl. přenesená",J200,0)</f>
        <v>0</v>
      </c>
      <c r="BH200" s="154">
        <f>IF(N200="sníž. přenesená",J200,0)</f>
        <v>0</v>
      </c>
      <c r="BI200" s="154">
        <f>IF(N200="nulová",J200,0)</f>
        <v>0</v>
      </c>
      <c r="BJ200" s="18" t="s">
        <v>85</v>
      </c>
      <c r="BK200" s="154">
        <f>ROUND(I200*H200,2)</f>
        <v>0</v>
      </c>
      <c r="BL200" s="18" t="s">
        <v>518</v>
      </c>
      <c r="BM200" s="278" t="s">
        <v>753</v>
      </c>
    </row>
    <row r="201" s="2" customFormat="1" ht="16.5" customHeight="1">
      <c r="A201" s="41"/>
      <c r="B201" s="42"/>
      <c r="C201" s="267" t="s">
        <v>503</v>
      </c>
      <c r="D201" s="267" t="s">
        <v>162</v>
      </c>
      <c r="E201" s="268" t="s">
        <v>885</v>
      </c>
      <c r="F201" s="269" t="s">
        <v>886</v>
      </c>
      <c r="G201" s="270" t="s">
        <v>335</v>
      </c>
      <c r="H201" s="271">
        <v>90</v>
      </c>
      <c r="I201" s="272"/>
      <c r="J201" s="273">
        <f>ROUND(I201*H201,2)</f>
        <v>0</v>
      </c>
      <c r="K201" s="269" t="s">
        <v>1</v>
      </c>
      <c r="L201" s="44"/>
      <c r="M201" s="274" t="s">
        <v>1</v>
      </c>
      <c r="N201" s="275" t="s">
        <v>43</v>
      </c>
      <c r="O201" s="94"/>
      <c r="P201" s="276">
        <f>O201*H201</f>
        <v>0</v>
      </c>
      <c r="Q201" s="276">
        <v>0</v>
      </c>
      <c r="R201" s="276">
        <f>Q201*H201</f>
        <v>0</v>
      </c>
      <c r="S201" s="276">
        <v>0</v>
      </c>
      <c r="T201" s="277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78" t="s">
        <v>518</v>
      </c>
      <c r="AT201" s="278" t="s">
        <v>162</v>
      </c>
      <c r="AU201" s="278" t="s">
        <v>85</v>
      </c>
      <c r="AY201" s="18" t="s">
        <v>159</v>
      </c>
      <c r="BE201" s="154">
        <f>IF(N201="základní",J201,0)</f>
        <v>0</v>
      </c>
      <c r="BF201" s="154">
        <f>IF(N201="snížená",J201,0)</f>
        <v>0</v>
      </c>
      <c r="BG201" s="154">
        <f>IF(N201="zákl. přenesená",J201,0)</f>
        <v>0</v>
      </c>
      <c r="BH201" s="154">
        <f>IF(N201="sníž. přenesená",J201,0)</f>
        <v>0</v>
      </c>
      <c r="BI201" s="154">
        <f>IF(N201="nulová",J201,0)</f>
        <v>0</v>
      </c>
      <c r="BJ201" s="18" t="s">
        <v>85</v>
      </c>
      <c r="BK201" s="154">
        <f>ROUND(I201*H201,2)</f>
        <v>0</v>
      </c>
      <c r="BL201" s="18" t="s">
        <v>518</v>
      </c>
      <c r="BM201" s="278" t="s">
        <v>761</v>
      </c>
    </row>
    <row r="202" s="2" customFormat="1" ht="16.5" customHeight="1">
      <c r="A202" s="41"/>
      <c r="B202" s="42"/>
      <c r="C202" s="267" t="s">
        <v>507</v>
      </c>
      <c r="D202" s="267" t="s">
        <v>162</v>
      </c>
      <c r="E202" s="268" t="s">
        <v>887</v>
      </c>
      <c r="F202" s="269" t="s">
        <v>888</v>
      </c>
      <c r="G202" s="270" t="s">
        <v>205</v>
      </c>
      <c r="H202" s="271">
        <v>15.75</v>
      </c>
      <c r="I202" s="272"/>
      <c r="J202" s="273">
        <f>ROUND(I202*H202,2)</f>
        <v>0</v>
      </c>
      <c r="K202" s="269" t="s">
        <v>1</v>
      </c>
      <c r="L202" s="44"/>
      <c r="M202" s="274" t="s">
        <v>1</v>
      </c>
      <c r="N202" s="275" t="s">
        <v>43</v>
      </c>
      <c r="O202" s="94"/>
      <c r="P202" s="276">
        <f>O202*H202</f>
        <v>0</v>
      </c>
      <c r="Q202" s="276">
        <v>0</v>
      </c>
      <c r="R202" s="276">
        <f>Q202*H202</f>
        <v>0</v>
      </c>
      <c r="S202" s="276">
        <v>0</v>
      </c>
      <c r="T202" s="277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78" t="s">
        <v>518</v>
      </c>
      <c r="AT202" s="278" t="s">
        <v>162</v>
      </c>
      <c r="AU202" s="278" t="s">
        <v>85</v>
      </c>
      <c r="AY202" s="18" t="s">
        <v>159</v>
      </c>
      <c r="BE202" s="154">
        <f>IF(N202="základní",J202,0)</f>
        <v>0</v>
      </c>
      <c r="BF202" s="154">
        <f>IF(N202="snížená",J202,0)</f>
        <v>0</v>
      </c>
      <c r="BG202" s="154">
        <f>IF(N202="zákl. přenesená",J202,0)</f>
        <v>0</v>
      </c>
      <c r="BH202" s="154">
        <f>IF(N202="sníž. přenesená",J202,0)</f>
        <v>0</v>
      </c>
      <c r="BI202" s="154">
        <f>IF(N202="nulová",J202,0)</f>
        <v>0</v>
      </c>
      <c r="BJ202" s="18" t="s">
        <v>85</v>
      </c>
      <c r="BK202" s="154">
        <f>ROUND(I202*H202,2)</f>
        <v>0</v>
      </c>
      <c r="BL202" s="18" t="s">
        <v>518</v>
      </c>
      <c r="BM202" s="278" t="s">
        <v>889</v>
      </c>
    </row>
    <row r="203" s="2" customFormat="1" ht="16.5" customHeight="1">
      <c r="A203" s="41"/>
      <c r="B203" s="42"/>
      <c r="C203" s="267" t="s">
        <v>513</v>
      </c>
      <c r="D203" s="267" t="s">
        <v>162</v>
      </c>
      <c r="E203" s="268" t="s">
        <v>881</v>
      </c>
      <c r="F203" s="269" t="s">
        <v>882</v>
      </c>
      <c r="G203" s="270" t="s">
        <v>335</v>
      </c>
      <c r="H203" s="271">
        <v>45</v>
      </c>
      <c r="I203" s="272"/>
      <c r="J203" s="273">
        <f>ROUND(I203*H203,2)</f>
        <v>0</v>
      </c>
      <c r="K203" s="269" t="s">
        <v>1</v>
      </c>
      <c r="L203" s="44"/>
      <c r="M203" s="274" t="s">
        <v>1</v>
      </c>
      <c r="N203" s="275" t="s">
        <v>43</v>
      </c>
      <c r="O203" s="94"/>
      <c r="P203" s="276">
        <f>O203*H203</f>
        <v>0</v>
      </c>
      <c r="Q203" s="276">
        <v>0</v>
      </c>
      <c r="R203" s="276">
        <f>Q203*H203</f>
        <v>0</v>
      </c>
      <c r="S203" s="276">
        <v>0</v>
      </c>
      <c r="T203" s="277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78" t="s">
        <v>518</v>
      </c>
      <c r="AT203" s="278" t="s">
        <v>162</v>
      </c>
      <c r="AU203" s="278" t="s">
        <v>85</v>
      </c>
      <c r="AY203" s="18" t="s">
        <v>159</v>
      </c>
      <c r="BE203" s="154">
        <f>IF(N203="základní",J203,0)</f>
        <v>0</v>
      </c>
      <c r="BF203" s="154">
        <f>IF(N203="snížená",J203,0)</f>
        <v>0</v>
      </c>
      <c r="BG203" s="154">
        <f>IF(N203="zákl. přenesená",J203,0)</f>
        <v>0</v>
      </c>
      <c r="BH203" s="154">
        <f>IF(N203="sníž. přenesená",J203,0)</f>
        <v>0</v>
      </c>
      <c r="BI203" s="154">
        <f>IF(N203="nulová",J203,0)</f>
        <v>0</v>
      </c>
      <c r="BJ203" s="18" t="s">
        <v>85</v>
      </c>
      <c r="BK203" s="154">
        <f>ROUND(I203*H203,2)</f>
        <v>0</v>
      </c>
      <c r="BL203" s="18" t="s">
        <v>518</v>
      </c>
      <c r="BM203" s="278" t="s">
        <v>890</v>
      </c>
    </row>
    <row r="204" s="2" customFormat="1" ht="16.5" customHeight="1">
      <c r="A204" s="41"/>
      <c r="B204" s="42"/>
      <c r="C204" s="267" t="s">
        <v>518</v>
      </c>
      <c r="D204" s="267" t="s">
        <v>162</v>
      </c>
      <c r="E204" s="268" t="s">
        <v>891</v>
      </c>
      <c r="F204" s="269" t="s">
        <v>892</v>
      </c>
      <c r="G204" s="270" t="s">
        <v>165</v>
      </c>
      <c r="H204" s="271">
        <v>2.3599999999999999</v>
      </c>
      <c r="I204" s="272"/>
      <c r="J204" s="273">
        <f>ROUND(I204*H204,2)</f>
        <v>0</v>
      </c>
      <c r="K204" s="269" t="s">
        <v>1</v>
      </c>
      <c r="L204" s="44"/>
      <c r="M204" s="274" t="s">
        <v>1</v>
      </c>
      <c r="N204" s="275" t="s">
        <v>43</v>
      </c>
      <c r="O204" s="94"/>
      <c r="P204" s="276">
        <f>O204*H204</f>
        <v>0</v>
      </c>
      <c r="Q204" s="276">
        <v>0</v>
      </c>
      <c r="R204" s="276">
        <f>Q204*H204</f>
        <v>0</v>
      </c>
      <c r="S204" s="276">
        <v>0</v>
      </c>
      <c r="T204" s="277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78" t="s">
        <v>518</v>
      </c>
      <c r="AT204" s="278" t="s">
        <v>162</v>
      </c>
      <c r="AU204" s="278" t="s">
        <v>85</v>
      </c>
      <c r="AY204" s="18" t="s">
        <v>159</v>
      </c>
      <c r="BE204" s="154">
        <f>IF(N204="základní",J204,0)</f>
        <v>0</v>
      </c>
      <c r="BF204" s="154">
        <f>IF(N204="snížená",J204,0)</f>
        <v>0</v>
      </c>
      <c r="BG204" s="154">
        <f>IF(N204="zákl. přenesená",J204,0)</f>
        <v>0</v>
      </c>
      <c r="BH204" s="154">
        <f>IF(N204="sníž. přenesená",J204,0)</f>
        <v>0</v>
      </c>
      <c r="BI204" s="154">
        <f>IF(N204="nulová",J204,0)</f>
        <v>0</v>
      </c>
      <c r="BJ204" s="18" t="s">
        <v>85</v>
      </c>
      <c r="BK204" s="154">
        <f>ROUND(I204*H204,2)</f>
        <v>0</v>
      </c>
      <c r="BL204" s="18" t="s">
        <v>518</v>
      </c>
      <c r="BM204" s="278" t="s">
        <v>893</v>
      </c>
    </row>
    <row r="205" s="2" customFormat="1" ht="16.5" customHeight="1">
      <c r="A205" s="41"/>
      <c r="B205" s="42"/>
      <c r="C205" s="267" t="s">
        <v>522</v>
      </c>
      <c r="D205" s="267" t="s">
        <v>162</v>
      </c>
      <c r="E205" s="268" t="s">
        <v>894</v>
      </c>
      <c r="F205" s="269" t="s">
        <v>895</v>
      </c>
      <c r="G205" s="270" t="s">
        <v>205</v>
      </c>
      <c r="H205" s="271">
        <v>15.75</v>
      </c>
      <c r="I205" s="272"/>
      <c r="J205" s="273">
        <f>ROUND(I205*H205,2)</f>
        <v>0</v>
      </c>
      <c r="K205" s="269" t="s">
        <v>1</v>
      </c>
      <c r="L205" s="44"/>
      <c r="M205" s="274" t="s">
        <v>1</v>
      </c>
      <c r="N205" s="275" t="s">
        <v>43</v>
      </c>
      <c r="O205" s="94"/>
      <c r="P205" s="276">
        <f>O205*H205</f>
        <v>0</v>
      </c>
      <c r="Q205" s="276">
        <v>0</v>
      </c>
      <c r="R205" s="276">
        <f>Q205*H205</f>
        <v>0</v>
      </c>
      <c r="S205" s="276">
        <v>0</v>
      </c>
      <c r="T205" s="277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78" t="s">
        <v>518</v>
      </c>
      <c r="AT205" s="278" t="s">
        <v>162</v>
      </c>
      <c r="AU205" s="278" t="s">
        <v>85</v>
      </c>
      <c r="AY205" s="18" t="s">
        <v>159</v>
      </c>
      <c r="BE205" s="154">
        <f>IF(N205="základní",J205,0)</f>
        <v>0</v>
      </c>
      <c r="BF205" s="154">
        <f>IF(N205="snížená",J205,0)</f>
        <v>0</v>
      </c>
      <c r="BG205" s="154">
        <f>IF(N205="zákl. přenesená",J205,0)</f>
        <v>0</v>
      </c>
      <c r="BH205" s="154">
        <f>IF(N205="sníž. přenesená",J205,0)</f>
        <v>0</v>
      </c>
      <c r="BI205" s="154">
        <f>IF(N205="nulová",J205,0)</f>
        <v>0</v>
      </c>
      <c r="BJ205" s="18" t="s">
        <v>85</v>
      </c>
      <c r="BK205" s="154">
        <f>ROUND(I205*H205,2)</f>
        <v>0</v>
      </c>
      <c r="BL205" s="18" t="s">
        <v>518</v>
      </c>
      <c r="BM205" s="278" t="s">
        <v>896</v>
      </c>
    </row>
    <row r="206" s="12" customFormat="1" ht="25.92" customHeight="1">
      <c r="A206" s="12"/>
      <c r="B206" s="251"/>
      <c r="C206" s="252"/>
      <c r="D206" s="253" t="s">
        <v>77</v>
      </c>
      <c r="E206" s="254" t="s">
        <v>291</v>
      </c>
      <c r="F206" s="254" t="s">
        <v>102</v>
      </c>
      <c r="G206" s="252"/>
      <c r="H206" s="252"/>
      <c r="I206" s="255"/>
      <c r="J206" s="256">
        <f>BK206</f>
        <v>0</v>
      </c>
      <c r="K206" s="252"/>
      <c r="L206" s="257"/>
      <c r="M206" s="258"/>
      <c r="N206" s="259"/>
      <c r="O206" s="259"/>
      <c r="P206" s="260">
        <f>P207</f>
        <v>0</v>
      </c>
      <c r="Q206" s="259"/>
      <c r="R206" s="260">
        <f>R207</f>
        <v>0</v>
      </c>
      <c r="S206" s="259"/>
      <c r="T206" s="261">
        <f>T207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62" t="s">
        <v>160</v>
      </c>
      <c r="AT206" s="263" t="s">
        <v>77</v>
      </c>
      <c r="AU206" s="263" t="s">
        <v>78</v>
      </c>
      <c r="AY206" s="262" t="s">
        <v>159</v>
      </c>
      <c r="BK206" s="264">
        <f>BK207</f>
        <v>0</v>
      </c>
    </row>
    <row r="207" s="2" customFormat="1" ht="16.5" customHeight="1">
      <c r="A207" s="41"/>
      <c r="B207" s="42"/>
      <c r="C207" s="267" t="s">
        <v>526</v>
      </c>
      <c r="D207" s="267" t="s">
        <v>162</v>
      </c>
      <c r="E207" s="268" t="s">
        <v>897</v>
      </c>
      <c r="F207" s="269" t="s">
        <v>898</v>
      </c>
      <c r="G207" s="270" t="s">
        <v>841</v>
      </c>
      <c r="H207" s="271">
        <v>1</v>
      </c>
      <c r="I207" s="272"/>
      <c r="J207" s="273">
        <f>ROUND(I207*H207,2)</f>
        <v>0</v>
      </c>
      <c r="K207" s="269" t="s">
        <v>1</v>
      </c>
      <c r="L207" s="44"/>
      <c r="M207" s="274" t="s">
        <v>1</v>
      </c>
      <c r="N207" s="275" t="s">
        <v>43</v>
      </c>
      <c r="O207" s="94"/>
      <c r="P207" s="276">
        <f>O207*H207</f>
        <v>0</v>
      </c>
      <c r="Q207" s="276">
        <v>0</v>
      </c>
      <c r="R207" s="276">
        <f>Q207*H207</f>
        <v>0</v>
      </c>
      <c r="S207" s="276">
        <v>0</v>
      </c>
      <c r="T207" s="277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78" t="s">
        <v>518</v>
      </c>
      <c r="AT207" s="278" t="s">
        <v>162</v>
      </c>
      <c r="AU207" s="278" t="s">
        <v>85</v>
      </c>
      <c r="AY207" s="18" t="s">
        <v>159</v>
      </c>
      <c r="BE207" s="154">
        <f>IF(N207="základní",J207,0)</f>
        <v>0</v>
      </c>
      <c r="BF207" s="154">
        <f>IF(N207="snížená",J207,0)</f>
        <v>0</v>
      </c>
      <c r="BG207" s="154">
        <f>IF(N207="zákl. přenesená",J207,0)</f>
        <v>0</v>
      </c>
      <c r="BH207" s="154">
        <f>IF(N207="sníž. přenesená",J207,0)</f>
        <v>0</v>
      </c>
      <c r="BI207" s="154">
        <f>IF(N207="nulová",J207,0)</f>
        <v>0</v>
      </c>
      <c r="BJ207" s="18" t="s">
        <v>85</v>
      </c>
      <c r="BK207" s="154">
        <f>ROUND(I207*H207,2)</f>
        <v>0</v>
      </c>
      <c r="BL207" s="18" t="s">
        <v>518</v>
      </c>
      <c r="BM207" s="278" t="s">
        <v>899</v>
      </c>
    </row>
    <row r="208" s="12" customFormat="1" ht="25.92" customHeight="1">
      <c r="A208" s="12"/>
      <c r="B208" s="251"/>
      <c r="C208" s="252"/>
      <c r="D208" s="253" t="s">
        <v>77</v>
      </c>
      <c r="E208" s="254" t="s">
        <v>297</v>
      </c>
      <c r="F208" s="254" t="s">
        <v>900</v>
      </c>
      <c r="G208" s="252"/>
      <c r="H208" s="252"/>
      <c r="I208" s="255"/>
      <c r="J208" s="256">
        <f>BK208</f>
        <v>0</v>
      </c>
      <c r="K208" s="252"/>
      <c r="L208" s="257"/>
      <c r="M208" s="258"/>
      <c r="N208" s="259"/>
      <c r="O208" s="259"/>
      <c r="P208" s="260">
        <f>SUM(P209:P210)</f>
        <v>0</v>
      </c>
      <c r="Q208" s="259"/>
      <c r="R208" s="260">
        <f>SUM(R209:R210)</f>
        <v>0</v>
      </c>
      <c r="S208" s="259"/>
      <c r="T208" s="261">
        <f>SUM(T209:T210)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62" t="s">
        <v>160</v>
      </c>
      <c r="AT208" s="263" t="s">
        <v>77</v>
      </c>
      <c r="AU208" s="263" t="s">
        <v>78</v>
      </c>
      <c r="AY208" s="262" t="s">
        <v>159</v>
      </c>
      <c r="BK208" s="264">
        <f>SUM(BK209:BK210)</f>
        <v>0</v>
      </c>
    </row>
    <row r="209" s="2" customFormat="1" ht="16.5" customHeight="1">
      <c r="A209" s="41"/>
      <c r="B209" s="42"/>
      <c r="C209" s="267" t="s">
        <v>530</v>
      </c>
      <c r="D209" s="267" t="s">
        <v>162</v>
      </c>
      <c r="E209" s="268" t="s">
        <v>901</v>
      </c>
      <c r="F209" s="269" t="s">
        <v>902</v>
      </c>
      <c r="G209" s="270" t="s">
        <v>841</v>
      </c>
      <c r="H209" s="271">
        <v>1</v>
      </c>
      <c r="I209" s="272"/>
      <c r="J209" s="273">
        <f>ROUND(I209*H209,2)</f>
        <v>0</v>
      </c>
      <c r="K209" s="269" t="s">
        <v>1</v>
      </c>
      <c r="L209" s="44"/>
      <c r="M209" s="274" t="s">
        <v>1</v>
      </c>
      <c r="N209" s="275" t="s">
        <v>43</v>
      </c>
      <c r="O209" s="94"/>
      <c r="P209" s="276">
        <f>O209*H209</f>
        <v>0</v>
      </c>
      <c r="Q209" s="276">
        <v>0</v>
      </c>
      <c r="R209" s="276">
        <f>Q209*H209</f>
        <v>0</v>
      </c>
      <c r="S209" s="276">
        <v>0</v>
      </c>
      <c r="T209" s="277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78" t="s">
        <v>518</v>
      </c>
      <c r="AT209" s="278" t="s">
        <v>162</v>
      </c>
      <c r="AU209" s="278" t="s">
        <v>85</v>
      </c>
      <c r="AY209" s="18" t="s">
        <v>159</v>
      </c>
      <c r="BE209" s="154">
        <f>IF(N209="základní",J209,0)</f>
        <v>0</v>
      </c>
      <c r="BF209" s="154">
        <f>IF(N209="snížená",J209,0)</f>
        <v>0</v>
      </c>
      <c r="BG209" s="154">
        <f>IF(N209="zákl. přenesená",J209,0)</f>
        <v>0</v>
      </c>
      <c r="BH209" s="154">
        <f>IF(N209="sníž. přenesená",J209,0)</f>
        <v>0</v>
      </c>
      <c r="BI209" s="154">
        <f>IF(N209="nulová",J209,0)</f>
        <v>0</v>
      </c>
      <c r="BJ209" s="18" t="s">
        <v>85</v>
      </c>
      <c r="BK209" s="154">
        <f>ROUND(I209*H209,2)</f>
        <v>0</v>
      </c>
      <c r="BL209" s="18" t="s">
        <v>518</v>
      </c>
      <c r="BM209" s="278" t="s">
        <v>903</v>
      </c>
    </row>
    <row r="210" s="2" customFormat="1" ht="16.5" customHeight="1">
      <c r="A210" s="41"/>
      <c r="B210" s="42"/>
      <c r="C210" s="267" t="s">
        <v>534</v>
      </c>
      <c r="D210" s="267" t="s">
        <v>162</v>
      </c>
      <c r="E210" s="268" t="s">
        <v>904</v>
      </c>
      <c r="F210" s="269" t="s">
        <v>905</v>
      </c>
      <c r="G210" s="270" t="s">
        <v>311</v>
      </c>
      <c r="H210" s="271">
        <v>1</v>
      </c>
      <c r="I210" s="272"/>
      <c r="J210" s="273">
        <f>ROUND(I210*H210,2)</f>
        <v>0</v>
      </c>
      <c r="K210" s="269" t="s">
        <v>1</v>
      </c>
      <c r="L210" s="44"/>
      <c r="M210" s="333" t="s">
        <v>1</v>
      </c>
      <c r="N210" s="334" t="s">
        <v>43</v>
      </c>
      <c r="O210" s="335"/>
      <c r="P210" s="336">
        <f>O210*H210</f>
        <v>0</v>
      </c>
      <c r="Q210" s="336">
        <v>0</v>
      </c>
      <c r="R210" s="336">
        <f>Q210*H210</f>
        <v>0</v>
      </c>
      <c r="S210" s="336">
        <v>0</v>
      </c>
      <c r="T210" s="337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78" t="s">
        <v>518</v>
      </c>
      <c r="AT210" s="278" t="s">
        <v>162</v>
      </c>
      <c r="AU210" s="278" t="s">
        <v>85</v>
      </c>
      <c r="AY210" s="18" t="s">
        <v>159</v>
      </c>
      <c r="BE210" s="154">
        <f>IF(N210="základní",J210,0)</f>
        <v>0</v>
      </c>
      <c r="BF210" s="154">
        <f>IF(N210="snížená",J210,0)</f>
        <v>0</v>
      </c>
      <c r="BG210" s="154">
        <f>IF(N210="zákl. přenesená",J210,0)</f>
        <v>0</v>
      </c>
      <c r="BH210" s="154">
        <f>IF(N210="sníž. přenesená",J210,0)</f>
        <v>0</v>
      </c>
      <c r="BI210" s="154">
        <f>IF(N210="nulová",J210,0)</f>
        <v>0</v>
      </c>
      <c r="BJ210" s="18" t="s">
        <v>85</v>
      </c>
      <c r="BK210" s="154">
        <f>ROUND(I210*H210,2)</f>
        <v>0</v>
      </c>
      <c r="BL210" s="18" t="s">
        <v>518</v>
      </c>
      <c r="BM210" s="278" t="s">
        <v>906</v>
      </c>
    </row>
    <row r="211" s="2" customFormat="1" ht="6.96" customHeight="1">
      <c r="A211" s="41"/>
      <c r="B211" s="69"/>
      <c r="C211" s="70"/>
      <c r="D211" s="70"/>
      <c r="E211" s="70"/>
      <c r="F211" s="70"/>
      <c r="G211" s="70"/>
      <c r="H211" s="70"/>
      <c r="I211" s="210"/>
      <c r="J211" s="70"/>
      <c r="K211" s="70"/>
      <c r="L211" s="44"/>
      <c r="M211" s="41"/>
      <c r="O211" s="41"/>
      <c r="P211" s="41"/>
      <c r="Q211" s="41"/>
      <c r="R211" s="41"/>
      <c r="S211" s="41"/>
      <c r="T211" s="41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</row>
  </sheetData>
  <sheetProtection sheet="1" autoFilter="0" formatColumns="0" formatRows="0" objects="1" scenarios="1" spinCount="100000" saltValue="CqY0Cupj3VXzxXe6DdCumj6xsabE1r726pTmIiWFaQdGlGFYI/Op38iaMGQYe5xDdW2+0JodDGnCcfALAXn0cQ==" hashValue="czfLX0x6D47xJcRROa6bTxXbMEefQUlUNAYQmlhyoNDtLGHgqbyn0wK2X2Ded9nVhf2ItuR/6xIJNSa8MP56qg==" algorithmName="SHA-512" password="CC35"/>
  <autoFilter ref="C135:K210"/>
  <mergeCells count="17">
    <mergeCell ref="E128:H128"/>
    <mergeCell ref="E85:H85"/>
    <mergeCell ref="E87:H87"/>
    <mergeCell ref="E89:H89"/>
    <mergeCell ref="D108:F108"/>
    <mergeCell ref="D109:F109"/>
    <mergeCell ref="D110:F110"/>
    <mergeCell ref="D111:F111"/>
    <mergeCell ref="D112:F112"/>
    <mergeCell ref="E124:H124"/>
    <mergeCell ref="E126:H126"/>
    <mergeCell ref="L2:V2"/>
    <mergeCell ref="E7:H7"/>
    <mergeCell ref="E9:H9"/>
    <mergeCell ref="E11:H11"/>
    <mergeCell ref="E20:H20"/>
    <mergeCell ref="E29:H29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62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6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63"/>
      <c r="C3" s="164"/>
      <c r="D3" s="164"/>
      <c r="E3" s="164"/>
      <c r="F3" s="164"/>
      <c r="G3" s="164"/>
      <c r="H3" s="164"/>
      <c r="I3" s="165"/>
      <c r="J3" s="164"/>
      <c r="K3" s="164"/>
      <c r="L3" s="21"/>
      <c r="AT3" s="18" t="s">
        <v>87</v>
      </c>
    </row>
    <row r="4" s="1" customFormat="1" ht="24.96" customHeight="1">
      <c r="B4" s="21"/>
      <c r="D4" s="166" t="s">
        <v>108</v>
      </c>
      <c r="I4" s="162"/>
      <c r="L4" s="21"/>
      <c r="M4" s="167" t="s">
        <v>10</v>
      </c>
      <c r="AT4" s="18" t="s">
        <v>4</v>
      </c>
    </row>
    <row r="5" s="1" customFormat="1" ht="6.96" customHeight="1">
      <c r="B5" s="21"/>
      <c r="I5" s="162"/>
      <c r="L5" s="21"/>
    </row>
    <row r="6" s="1" customFormat="1" ht="12" customHeight="1">
      <c r="B6" s="21"/>
      <c r="D6" s="168" t="s">
        <v>16</v>
      </c>
      <c r="I6" s="162"/>
      <c r="L6" s="21"/>
    </row>
    <row r="7" s="1" customFormat="1" ht="16.5" customHeight="1">
      <c r="B7" s="21"/>
      <c r="E7" s="169" t="str">
        <f>'Rekapitulace stavby'!K6</f>
        <v>ZŠ Karlova Varnsdorf</v>
      </c>
      <c r="F7" s="168"/>
      <c r="G7" s="168"/>
      <c r="H7" s="168"/>
      <c r="I7" s="162"/>
      <c r="L7" s="21"/>
    </row>
    <row r="8" s="1" customFormat="1" ht="12" customHeight="1">
      <c r="B8" s="21"/>
      <c r="D8" s="168" t="s">
        <v>109</v>
      </c>
      <c r="I8" s="162"/>
      <c r="L8" s="21"/>
    </row>
    <row r="9" s="2" customFormat="1" ht="16.5" customHeight="1">
      <c r="A9" s="41"/>
      <c r="B9" s="44"/>
      <c r="C9" s="41"/>
      <c r="D9" s="41"/>
      <c r="E9" s="169" t="s">
        <v>110</v>
      </c>
      <c r="F9" s="41"/>
      <c r="G9" s="41"/>
      <c r="H9" s="41"/>
      <c r="I9" s="170"/>
      <c r="J9" s="41"/>
      <c r="K9" s="41"/>
      <c r="L9" s="66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4"/>
      <c r="C10" s="41"/>
      <c r="D10" s="168" t="s">
        <v>773</v>
      </c>
      <c r="E10" s="41"/>
      <c r="F10" s="41"/>
      <c r="G10" s="41"/>
      <c r="H10" s="41"/>
      <c r="I10" s="170"/>
      <c r="J10" s="41"/>
      <c r="K10" s="41"/>
      <c r="L10" s="66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4"/>
      <c r="C11" s="41"/>
      <c r="D11" s="41"/>
      <c r="E11" s="171" t="s">
        <v>907</v>
      </c>
      <c r="F11" s="41"/>
      <c r="G11" s="41"/>
      <c r="H11" s="41"/>
      <c r="I11" s="170"/>
      <c r="J11" s="41"/>
      <c r="K11" s="41"/>
      <c r="L11" s="66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4"/>
      <c r="C12" s="41"/>
      <c r="D12" s="41"/>
      <c r="E12" s="41"/>
      <c r="F12" s="41"/>
      <c r="G12" s="41"/>
      <c r="H12" s="41"/>
      <c r="I12" s="170"/>
      <c r="J12" s="41"/>
      <c r="K12" s="41"/>
      <c r="L12" s="66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4"/>
      <c r="C13" s="41"/>
      <c r="D13" s="168" t="s">
        <v>18</v>
      </c>
      <c r="E13" s="41"/>
      <c r="F13" s="144" t="s">
        <v>1</v>
      </c>
      <c r="G13" s="41"/>
      <c r="H13" s="41"/>
      <c r="I13" s="172" t="s">
        <v>19</v>
      </c>
      <c r="J13" s="144" t="s">
        <v>1</v>
      </c>
      <c r="K13" s="41"/>
      <c r="L13" s="66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4"/>
      <c r="C14" s="41"/>
      <c r="D14" s="168" t="s">
        <v>20</v>
      </c>
      <c r="E14" s="41"/>
      <c r="F14" s="144" t="s">
        <v>775</v>
      </c>
      <c r="G14" s="41"/>
      <c r="H14" s="41"/>
      <c r="I14" s="172" t="s">
        <v>22</v>
      </c>
      <c r="J14" s="173" t="str">
        <f>'Rekapitulace stavby'!AN8</f>
        <v>30. 7. 2018</v>
      </c>
      <c r="K14" s="41"/>
      <c r="L14" s="66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4"/>
      <c r="C15" s="41"/>
      <c r="D15" s="41"/>
      <c r="E15" s="41"/>
      <c r="F15" s="41"/>
      <c r="G15" s="41"/>
      <c r="H15" s="41"/>
      <c r="I15" s="170"/>
      <c r="J15" s="41"/>
      <c r="K15" s="41"/>
      <c r="L15" s="66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4"/>
      <c r="C16" s="41"/>
      <c r="D16" s="168" t="s">
        <v>24</v>
      </c>
      <c r="E16" s="41"/>
      <c r="F16" s="41"/>
      <c r="G16" s="41"/>
      <c r="H16" s="41"/>
      <c r="I16" s="172" t="s">
        <v>25</v>
      </c>
      <c r="J16" s="144" t="str">
        <f>IF('Rekapitulace stavby'!AN10="","",'Rekapitulace stavby'!AN10)</f>
        <v/>
      </c>
      <c r="K16" s="41"/>
      <c r="L16" s="66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4"/>
      <c r="C17" s="41"/>
      <c r="D17" s="41"/>
      <c r="E17" s="144" t="str">
        <f>IF('Rekapitulace stavby'!E11="","",'Rekapitulace stavby'!E11)</f>
        <v>Město Varnsdorf</v>
      </c>
      <c r="F17" s="41"/>
      <c r="G17" s="41"/>
      <c r="H17" s="41"/>
      <c r="I17" s="172" t="s">
        <v>27</v>
      </c>
      <c r="J17" s="144" t="str">
        <f>IF('Rekapitulace stavby'!AN11="","",'Rekapitulace stavby'!AN11)</f>
        <v/>
      </c>
      <c r="K17" s="41"/>
      <c r="L17" s="66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4"/>
      <c r="C18" s="41"/>
      <c r="D18" s="41"/>
      <c r="E18" s="41"/>
      <c r="F18" s="41"/>
      <c r="G18" s="41"/>
      <c r="H18" s="41"/>
      <c r="I18" s="170"/>
      <c r="J18" s="41"/>
      <c r="K18" s="41"/>
      <c r="L18" s="66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4"/>
      <c r="C19" s="41"/>
      <c r="D19" s="168" t="s">
        <v>28</v>
      </c>
      <c r="E19" s="41"/>
      <c r="F19" s="41"/>
      <c r="G19" s="41"/>
      <c r="H19" s="41"/>
      <c r="I19" s="172" t="s">
        <v>25</v>
      </c>
      <c r="J19" s="34" t="str">
        <f>'Rekapitulace stavby'!AN13</f>
        <v>Vyplň údaj</v>
      </c>
      <c r="K19" s="41"/>
      <c r="L19" s="66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4"/>
      <c r="C20" s="41"/>
      <c r="D20" s="41"/>
      <c r="E20" s="34" t="str">
        <f>'Rekapitulace stavby'!E14</f>
        <v>Vyplň údaj</v>
      </c>
      <c r="F20" s="144"/>
      <c r="G20" s="144"/>
      <c r="H20" s="144"/>
      <c r="I20" s="172" t="s">
        <v>27</v>
      </c>
      <c r="J20" s="34" t="str">
        <f>'Rekapitulace stavby'!AN14</f>
        <v>Vyplň údaj</v>
      </c>
      <c r="K20" s="41"/>
      <c r="L20" s="66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4"/>
      <c r="C21" s="41"/>
      <c r="D21" s="41"/>
      <c r="E21" s="41"/>
      <c r="F21" s="41"/>
      <c r="G21" s="41"/>
      <c r="H21" s="41"/>
      <c r="I21" s="170"/>
      <c r="J21" s="41"/>
      <c r="K21" s="41"/>
      <c r="L21" s="66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4"/>
      <c r="C22" s="41"/>
      <c r="D22" s="168" t="s">
        <v>30</v>
      </c>
      <c r="E22" s="41"/>
      <c r="F22" s="41"/>
      <c r="G22" s="41"/>
      <c r="H22" s="41"/>
      <c r="I22" s="172" t="s">
        <v>25</v>
      </c>
      <c r="J22" s="144" t="str">
        <f>IF('Rekapitulace stavby'!AN16="","",'Rekapitulace stavby'!AN16)</f>
        <v/>
      </c>
      <c r="K22" s="41"/>
      <c r="L22" s="66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4"/>
      <c r="C23" s="41"/>
      <c r="D23" s="41"/>
      <c r="E23" s="144" t="str">
        <f>IF('Rekapitulace stavby'!E17="","",'Rekapitulace stavby'!E17)</f>
        <v>FORWOOD, Ing. Václav Jára</v>
      </c>
      <c r="F23" s="41"/>
      <c r="G23" s="41"/>
      <c r="H23" s="41"/>
      <c r="I23" s="172" t="s">
        <v>27</v>
      </c>
      <c r="J23" s="144" t="str">
        <f>IF('Rekapitulace stavby'!AN17="","",'Rekapitulace stavby'!AN17)</f>
        <v/>
      </c>
      <c r="K23" s="41"/>
      <c r="L23" s="66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4"/>
      <c r="C24" s="41"/>
      <c r="D24" s="41"/>
      <c r="E24" s="41"/>
      <c r="F24" s="41"/>
      <c r="G24" s="41"/>
      <c r="H24" s="41"/>
      <c r="I24" s="170"/>
      <c r="J24" s="41"/>
      <c r="K24" s="41"/>
      <c r="L24" s="66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4"/>
      <c r="C25" s="41"/>
      <c r="D25" s="168" t="s">
        <v>33</v>
      </c>
      <c r="E25" s="41"/>
      <c r="F25" s="41"/>
      <c r="G25" s="41"/>
      <c r="H25" s="41"/>
      <c r="I25" s="172" t="s">
        <v>25</v>
      </c>
      <c r="J25" s="144" t="str">
        <f>IF('Rekapitulace stavby'!AN19="","",'Rekapitulace stavby'!AN19)</f>
        <v/>
      </c>
      <c r="K25" s="41"/>
      <c r="L25" s="66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4"/>
      <c r="C26" s="41"/>
      <c r="D26" s="41"/>
      <c r="E26" s="144" t="str">
        <f>IF('Rekapitulace stavby'!E20="","",'Rekapitulace stavby'!E20)</f>
        <v>Bc. Zuzana Kosáková</v>
      </c>
      <c r="F26" s="41"/>
      <c r="G26" s="41"/>
      <c r="H26" s="41"/>
      <c r="I26" s="172" t="s">
        <v>27</v>
      </c>
      <c r="J26" s="144" t="str">
        <f>IF('Rekapitulace stavby'!AN20="","",'Rekapitulace stavby'!AN20)</f>
        <v/>
      </c>
      <c r="K26" s="41"/>
      <c r="L26" s="66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4"/>
      <c r="C27" s="41"/>
      <c r="D27" s="41"/>
      <c r="E27" s="41"/>
      <c r="F27" s="41"/>
      <c r="G27" s="41"/>
      <c r="H27" s="41"/>
      <c r="I27" s="170"/>
      <c r="J27" s="41"/>
      <c r="K27" s="41"/>
      <c r="L27" s="66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4"/>
      <c r="C28" s="41"/>
      <c r="D28" s="168" t="s">
        <v>35</v>
      </c>
      <c r="E28" s="41"/>
      <c r="F28" s="41"/>
      <c r="G28" s="41"/>
      <c r="H28" s="41"/>
      <c r="I28" s="170"/>
      <c r="J28" s="41"/>
      <c r="K28" s="41"/>
      <c r="L28" s="66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74"/>
      <c r="B29" s="175"/>
      <c r="C29" s="174"/>
      <c r="D29" s="174"/>
      <c r="E29" s="176" t="s">
        <v>1</v>
      </c>
      <c r="F29" s="176"/>
      <c r="G29" s="176"/>
      <c r="H29" s="176"/>
      <c r="I29" s="177"/>
      <c r="J29" s="174"/>
      <c r="K29" s="174"/>
      <c r="L29" s="178"/>
      <c r="S29" s="174"/>
      <c r="T29" s="174"/>
      <c r="U29" s="174"/>
      <c r="V29" s="174"/>
      <c r="W29" s="174"/>
      <c r="X29" s="174"/>
      <c r="Y29" s="174"/>
      <c r="Z29" s="174"/>
      <c r="AA29" s="174"/>
      <c r="AB29" s="174"/>
      <c r="AC29" s="174"/>
      <c r="AD29" s="174"/>
      <c r="AE29" s="174"/>
    </row>
    <row r="30" s="2" customFormat="1" ht="6.96" customHeight="1">
      <c r="A30" s="41"/>
      <c r="B30" s="44"/>
      <c r="C30" s="41"/>
      <c r="D30" s="41"/>
      <c r="E30" s="41"/>
      <c r="F30" s="41"/>
      <c r="G30" s="41"/>
      <c r="H30" s="41"/>
      <c r="I30" s="170"/>
      <c r="J30" s="41"/>
      <c r="K30" s="41"/>
      <c r="L30" s="66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4"/>
      <c r="C31" s="41"/>
      <c r="D31" s="179"/>
      <c r="E31" s="179"/>
      <c r="F31" s="179"/>
      <c r="G31" s="179"/>
      <c r="H31" s="179"/>
      <c r="I31" s="180"/>
      <c r="J31" s="179"/>
      <c r="K31" s="179"/>
      <c r="L31" s="66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4"/>
      <c r="C32" s="41"/>
      <c r="D32" s="144" t="s">
        <v>112</v>
      </c>
      <c r="E32" s="41"/>
      <c r="F32" s="41"/>
      <c r="G32" s="41"/>
      <c r="H32" s="41"/>
      <c r="I32" s="170"/>
      <c r="J32" s="181">
        <f>J98</f>
        <v>0</v>
      </c>
      <c r="K32" s="41"/>
      <c r="L32" s="66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4"/>
      <c r="C33" s="41"/>
      <c r="D33" s="182" t="s">
        <v>102</v>
      </c>
      <c r="E33" s="41"/>
      <c r="F33" s="41"/>
      <c r="G33" s="41"/>
      <c r="H33" s="41"/>
      <c r="I33" s="170"/>
      <c r="J33" s="181">
        <f>J103</f>
        <v>0</v>
      </c>
      <c r="K33" s="41"/>
      <c r="L33" s="66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4"/>
      <c r="C34" s="41"/>
      <c r="D34" s="183" t="s">
        <v>38</v>
      </c>
      <c r="E34" s="41"/>
      <c r="F34" s="41"/>
      <c r="G34" s="41"/>
      <c r="H34" s="41"/>
      <c r="I34" s="170"/>
      <c r="J34" s="184">
        <f>ROUND(J32 + J33, 2)</f>
        <v>0</v>
      </c>
      <c r="K34" s="41"/>
      <c r="L34" s="66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4"/>
      <c r="C35" s="41"/>
      <c r="D35" s="179"/>
      <c r="E35" s="179"/>
      <c r="F35" s="179"/>
      <c r="G35" s="179"/>
      <c r="H35" s="179"/>
      <c r="I35" s="180"/>
      <c r="J35" s="179"/>
      <c r="K35" s="179"/>
      <c r="L35" s="66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4"/>
      <c r="C36" s="41"/>
      <c r="D36" s="41"/>
      <c r="E36" s="41"/>
      <c r="F36" s="185" t="s">
        <v>40</v>
      </c>
      <c r="G36" s="41"/>
      <c r="H36" s="41"/>
      <c r="I36" s="186" t="s">
        <v>39</v>
      </c>
      <c r="J36" s="185" t="s">
        <v>41</v>
      </c>
      <c r="K36" s="41"/>
      <c r="L36" s="66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4"/>
      <c r="C37" s="41"/>
      <c r="D37" s="187" t="s">
        <v>42</v>
      </c>
      <c r="E37" s="168" t="s">
        <v>43</v>
      </c>
      <c r="F37" s="188">
        <f>ROUND((SUM(BE103:BE110) + SUM(BE132:BE144)),  2)</f>
        <v>0</v>
      </c>
      <c r="G37" s="41"/>
      <c r="H37" s="41"/>
      <c r="I37" s="189">
        <v>0.20999999999999999</v>
      </c>
      <c r="J37" s="188">
        <f>ROUND(((SUM(BE103:BE110) + SUM(BE132:BE144))*I37),  2)</f>
        <v>0</v>
      </c>
      <c r="K37" s="41"/>
      <c r="L37" s="66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4"/>
      <c r="C38" s="41"/>
      <c r="D38" s="41"/>
      <c r="E38" s="168" t="s">
        <v>44</v>
      </c>
      <c r="F38" s="188">
        <f>ROUND((SUM(BF103:BF110) + SUM(BF132:BF144)),  2)</f>
        <v>0</v>
      </c>
      <c r="G38" s="41"/>
      <c r="H38" s="41"/>
      <c r="I38" s="189">
        <v>0.14999999999999999</v>
      </c>
      <c r="J38" s="188">
        <f>ROUND(((SUM(BF103:BF110) + SUM(BF132:BF144))*I38),  2)</f>
        <v>0</v>
      </c>
      <c r="K38" s="41"/>
      <c r="L38" s="66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4"/>
      <c r="C39" s="41"/>
      <c r="D39" s="41"/>
      <c r="E39" s="168" t="s">
        <v>45</v>
      </c>
      <c r="F39" s="188">
        <f>ROUND((SUM(BG103:BG110) + SUM(BG132:BG144)),  2)</f>
        <v>0</v>
      </c>
      <c r="G39" s="41"/>
      <c r="H39" s="41"/>
      <c r="I39" s="189">
        <v>0.20999999999999999</v>
      </c>
      <c r="J39" s="188">
        <f>0</f>
        <v>0</v>
      </c>
      <c r="K39" s="41"/>
      <c r="L39" s="66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4"/>
      <c r="C40" s="41"/>
      <c r="D40" s="41"/>
      <c r="E40" s="168" t="s">
        <v>46</v>
      </c>
      <c r="F40" s="188">
        <f>ROUND((SUM(BH103:BH110) + SUM(BH132:BH144)),  2)</f>
        <v>0</v>
      </c>
      <c r="G40" s="41"/>
      <c r="H40" s="41"/>
      <c r="I40" s="189">
        <v>0.14999999999999999</v>
      </c>
      <c r="J40" s="188">
        <f>0</f>
        <v>0</v>
      </c>
      <c r="K40" s="41"/>
      <c r="L40" s="66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4"/>
      <c r="C41" s="41"/>
      <c r="D41" s="41"/>
      <c r="E41" s="168" t="s">
        <v>47</v>
      </c>
      <c r="F41" s="188">
        <f>ROUND((SUM(BI103:BI110) + SUM(BI132:BI144)),  2)</f>
        <v>0</v>
      </c>
      <c r="G41" s="41"/>
      <c r="H41" s="41"/>
      <c r="I41" s="189">
        <v>0</v>
      </c>
      <c r="J41" s="188">
        <f>0</f>
        <v>0</v>
      </c>
      <c r="K41" s="41"/>
      <c r="L41" s="66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4"/>
      <c r="C42" s="41"/>
      <c r="D42" s="41"/>
      <c r="E42" s="41"/>
      <c r="F42" s="41"/>
      <c r="G42" s="41"/>
      <c r="H42" s="41"/>
      <c r="I42" s="170"/>
      <c r="J42" s="41"/>
      <c r="K42" s="41"/>
      <c r="L42" s="66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4"/>
      <c r="C43" s="190"/>
      <c r="D43" s="191" t="s">
        <v>48</v>
      </c>
      <c r="E43" s="192"/>
      <c r="F43" s="192"/>
      <c r="G43" s="193" t="s">
        <v>49</v>
      </c>
      <c r="H43" s="194" t="s">
        <v>50</v>
      </c>
      <c r="I43" s="195"/>
      <c r="J43" s="196">
        <f>SUM(J34:J41)</f>
        <v>0</v>
      </c>
      <c r="K43" s="197"/>
      <c r="L43" s="66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44"/>
      <c r="C44" s="41"/>
      <c r="D44" s="41"/>
      <c r="E44" s="41"/>
      <c r="F44" s="41"/>
      <c r="G44" s="41"/>
      <c r="H44" s="41"/>
      <c r="I44" s="170"/>
      <c r="J44" s="41"/>
      <c r="K44" s="41"/>
      <c r="L44" s="66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1" customFormat="1" ht="14.4" customHeight="1">
      <c r="B45" s="21"/>
      <c r="I45" s="162"/>
      <c r="L45" s="21"/>
    </row>
    <row r="46" s="1" customFormat="1" ht="14.4" customHeight="1">
      <c r="B46" s="21"/>
      <c r="I46" s="162"/>
      <c r="L46" s="21"/>
    </row>
    <row r="47" s="1" customFormat="1" ht="14.4" customHeight="1">
      <c r="B47" s="21"/>
      <c r="I47" s="162"/>
      <c r="L47" s="21"/>
    </row>
    <row r="48" s="1" customFormat="1" ht="14.4" customHeight="1">
      <c r="B48" s="21"/>
      <c r="I48" s="162"/>
      <c r="L48" s="21"/>
    </row>
    <row r="49" s="1" customFormat="1" ht="14.4" customHeight="1">
      <c r="B49" s="21"/>
      <c r="I49" s="162"/>
      <c r="L49" s="21"/>
    </row>
    <row r="50" s="2" customFormat="1" ht="14.4" customHeight="1">
      <c r="B50" s="66"/>
      <c r="D50" s="198" t="s">
        <v>51</v>
      </c>
      <c r="E50" s="199"/>
      <c r="F50" s="199"/>
      <c r="G50" s="198" t="s">
        <v>52</v>
      </c>
      <c r="H50" s="199"/>
      <c r="I50" s="200"/>
      <c r="J50" s="199"/>
      <c r="K50" s="199"/>
      <c r="L50" s="66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1"/>
      <c r="B61" s="44"/>
      <c r="C61" s="41"/>
      <c r="D61" s="201" t="s">
        <v>53</v>
      </c>
      <c r="E61" s="202"/>
      <c r="F61" s="203" t="s">
        <v>54</v>
      </c>
      <c r="G61" s="201" t="s">
        <v>53</v>
      </c>
      <c r="H61" s="202"/>
      <c r="I61" s="204"/>
      <c r="J61" s="205" t="s">
        <v>54</v>
      </c>
      <c r="K61" s="202"/>
      <c r="L61" s="66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1"/>
      <c r="B65" s="44"/>
      <c r="C65" s="41"/>
      <c r="D65" s="198" t="s">
        <v>55</v>
      </c>
      <c r="E65" s="206"/>
      <c r="F65" s="206"/>
      <c r="G65" s="198" t="s">
        <v>56</v>
      </c>
      <c r="H65" s="206"/>
      <c r="I65" s="207"/>
      <c r="J65" s="206"/>
      <c r="K65" s="206"/>
      <c r="L65" s="66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1"/>
      <c r="B76" s="44"/>
      <c r="C76" s="41"/>
      <c r="D76" s="201" t="s">
        <v>53</v>
      </c>
      <c r="E76" s="202"/>
      <c r="F76" s="203" t="s">
        <v>54</v>
      </c>
      <c r="G76" s="201" t="s">
        <v>53</v>
      </c>
      <c r="H76" s="202"/>
      <c r="I76" s="204"/>
      <c r="J76" s="205" t="s">
        <v>54</v>
      </c>
      <c r="K76" s="202"/>
      <c r="L76" s="66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208"/>
      <c r="C77" s="209"/>
      <c r="D77" s="209"/>
      <c r="E77" s="209"/>
      <c r="F77" s="209"/>
      <c r="G77" s="209"/>
      <c r="H77" s="209"/>
      <c r="I77" s="210"/>
      <c r="J77" s="209"/>
      <c r="K77" s="209"/>
      <c r="L77" s="66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211"/>
      <c r="C81" s="212"/>
      <c r="D81" s="212"/>
      <c r="E81" s="212"/>
      <c r="F81" s="212"/>
      <c r="G81" s="212"/>
      <c r="H81" s="212"/>
      <c r="I81" s="213"/>
      <c r="J81" s="212"/>
      <c r="K81" s="212"/>
      <c r="L81" s="66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4" t="s">
        <v>113</v>
      </c>
      <c r="D82" s="43"/>
      <c r="E82" s="43"/>
      <c r="F82" s="43"/>
      <c r="G82" s="43"/>
      <c r="H82" s="43"/>
      <c r="I82" s="170"/>
      <c r="J82" s="43"/>
      <c r="K82" s="43"/>
      <c r="L82" s="66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170"/>
      <c r="J83" s="43"/>
      <c r="K83" s="43"/>
      <c r="L83" s="66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3" t="s">
        <v>16</v>
      </c>
      <c r="D84" s="43"/>
      <c r="E84" s="43"/>
      <c r="F84" s="43"/>
      <c r="G84" s="43"/>
      <c r="H84" s="43"/>
      <c r="I84" s="170"/>
      <c r="J84" s="43"/>
      <c r="K84" s="43"/>
      <c r="L84" s="66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214" t="str">
        <f>E7</f>
        <v>ZŠ Karlova Varnsdorf</v>
      </c>
      <c r="F85" s="33"/>
      <c r="G85" s="33"/>
      <c r="H85" s="33"/>
      <c r="I85" s="170"/>
      <c r="J85" s="43"/>
      <c r="K85" s="43"/>
      <c r="L85" s="66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" customFormat="1" ht="12" customHeight="1">
      <c r="B86" s="22"/>
      <c r="C86" s="33" t="s">
        <v>109</v>
      </c>
      <c r="D86" s="23"/>
      <c r="E86" s="23"/>
      <c r="F86" s="23"/>
      <c r="G86" s="23"/>
      <c r="H86" s="23"/>
      <c r="I86" s="162"/>
      <c r="J86" s="23"/>
      <c r="K86" s="23"/>
      <c r="L86" s="21"/>
    </row>
    <row r="87" s="2" customFormat="1" ht="16.5" customHeight="1">
      <c r="A87" s="41"/>
      <c r="B87" s="42"/>
      <c r="C87" s="43"/>
      <c r="D87" s="43"/>
      <c r="E87" s="214" t="s">
        <v>110</v>
      </c>
      <c r="F87" s="43"/>
      <c r="G87" s="43"/>
      <c r="H87" s="43"/>
      <c r="I87" s="170"/>
      <c r="J87" s="43"/>
      <c r="K87" s="43"/>
      <c r="L87" s="66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3" t="s">
        <v>773</v>
      </c>
      <c r="D88" s="43"/>
      <c r="E88" s="43"/>
      <c r="F88" s="43"/>
      <c r="G88" s="43"/>
      <c r="H88" s="43"/>
      <c r="I88" s="170"/>
      <c r="J88" s="43"/>
      <c r="K88" s="43"/>
      <c r="L88" s="66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6.5" customHeight="1">
      <c r="A89" s="41"/>
      <c r="B89" s="42"/>
      <c r="C89" s="43"/>
      <c r="D89" s="43"/>
      <c r="E89" s="79" t="str">
        <f>E11</f>
        <v>M29 - Systém určený k ochraně proti pádu</v>
      </c>
      <c r="F89" s="43"/>
      <c r="G89" s="43"/>
      <c r="H89" s="43"/>
      <c r="I89" s="170"/>
      <c r="J89" s="43"/>
      <c r="K89" s="43"/>
      <c r="L89" s="66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170"/>
      <c r="J90" s="43"/>
      <c r="K90" s="43"/>
      <c r="L90" s="66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3" t="s">
        <v>20</v>
      </c>
      <c r="D91" s="43"/>
      <c r="E91" s="43"/>
      <c r="F91" s="28" t="str">
        <f>F14</f>
        <v xml:space="preserve"> </v>
      </c>
      <c r="G91" s="43"/>
      <c r="H91" s="43"/>
      <c r="I91" s="172" t="s">
        <v>22</v>
      </c>
      <c r="J91" s="82" t="str">
        <f>IF(J14="","",J14)</f>
        <v>30. 7. 2018</v>
      </c>
      <c r="K91" s="43"/>
      <c r="L91" s="66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170"/>
      <c r="J92" s="43"/>
      <c r="K92" s="43"/>
      <c r="L92" s="66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27.9" customHeight="1">
      <c r="A93" s="41"/>
      <c r="B93" s="42"/>
      <c r="C93" s="33" t="s">
        <v>24</v>
      </c>
      <c r="D93" s="43"/>
      <c r="E93" s="43"/>
      <c r="F93" s="28" t="str">
        <f>E17</f>
        <v>Město Varnsdorf</v>
      </c>
      <c r="G93" s="43"/>
      <c r="H93" s="43"/>
      <c r="I93" s="172" t="s">
        <v>30</v>
      </c>
      <c r="J93" s="37" t="str">
        <f>E23</f>
        <v>FORWOOD, Ing. Václav Jára</v>
      </c>
      <c r="K93" s="43"/>
      <c r="L93" s="66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27.9" customHeight="1">
      <c r="A94" s="41"/>
      <c r="B94" s="42"/>
      <c r="C94" s="33" t="s">
        <v>28</v>
      </c>
      <c r="D94" s="43"/>
      <c r="E94" s="43"/>
      <c r="F94" s="28" t="str">
        <f>IF(E20="","",E20)</f>
        <v>Vyplň údaj</v>
      </c>
      <c r="G94" s="43"/>
      <c r="H94" s="43"/>
      <c r="I94" s="172" t="s">
        <v>33</v>
      </c>
      <c r="J94" s="37" t="str">
        <f>E26</f>
        <v>Bc. Zuzana Kosáková</v>
      </c>
      <c r="K94" s="43"/>
      <c r="L94" s="66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170"/>
      <c r="J95" s="43"/>
      <c r="K95" s="43"/>
      <c r="L95" s="66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29.28" customHeight="1">
      <c r="A96" s="41"/>
      <c r="B96" s="42"/>
      <c r="C96" s="215" t="s">
        <v>114</v>
      </c>
      <c r="D96" s="160"/>
      <c r="E96" s="160"/>
      <c r="F96" s="160"/>
      <c r="G96" s="160"/>
      <c r="H96" s="160"/>
      <c r="I96" s="216"/>
      <c r="J96" s="217" t="s">
        <v>115</v>
      </c>
      <c r="K96" s="160"/>
      <c r="L96" s="66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0.32" customHeight="1">
      <c r="A97" s="41"/>
      <c r="B97" s="42"/>
      <c r="C97" s="43"/>
      <c r="D97" s="43"/>
      <c r="E97" s="43"/>
      <c r="F97" s="43"/>
      <c r="G97" s="43"/>
      <c r="H97" s="43"/>
      <c r="I97" s="170"/>
      <c r="J97" s="43"/>
      <c r="K97" s="43"/>
      <c r="L97" s="66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22.8" customHeight="1">
      <c r="A98" s="41"/>
      <c r="B98" s="42"/>
      <c r="C98" s="218" t="s">
        <v>116</v>
      </c>
      <c r="D98" s="43"/>
      <c r="E98" s="43"/>
      <c r="F98" s="43"/>
      <c r="G98" s="43"/>
      <c r="H98" s="43"/>
      <c r="I98" s="170"/>
      <c r="J98" s="113">
        <f>J132</f>
        <v>0</v>
      </c>
      <c r="K98" s="43"/>
      <c r="L98" s="66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U98" s="18" t="s">
        <v>117</v>
      </c>
    </row>
    <row r="99" s="9" customFormat="1" ht="24.96" customHeight="1">
      <c r="A99" s="9"/>
      <c r="B99" s="219"/>
      <c r="C99" s="220"/>
      <c r="D99" s="221" t="s">
        <v>908</v>
      </c>
      <c r="E99" s="222"/>
      <c r="F99" s="222"/>
      <c r="G99" s="222"/>
      <c r="H99" s="222"/>
      <c r="I99" s="223"/>
      <c r="J99" s="224">
        <f>J133</f>
        <v>0</v>
      </c>
      <c r="K99" s="220"/>
      <c r="L99" s="22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26"/>
      <c r="C100" s="136"/>
      <c r="D100" s="227" t="s">
        <v>909</v>
      </c>
      <c r="E100" s="228"/>
      <c r="F100" s="228"/>
      <c r="G100" s="228"/>
      <c r="H100" s="228"/>
      <c r="I100" s="229"/>
      <c r="J100" s="230">
        <f>J134</f>
        <v>0</v>
      </c>
      <c r="K100" s="136"/>
      <c r="L100" s="23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41"/>
      <c r="B101" s="42"/>
      <c r="C101" s="43"/>
      <c r="D101" s="43"/>
      <c r="E101" s="43"/>
      <c r="F101" s="43"/>
      <c r="G101" s="43"/>
      <c r="H101" s="43"/>
      <c r="I101" s="170"/>
      <c r="J101" s="43"/>
      <c r="K101" s="43"/>
      <c r="L101" s="66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6.96" customHeight="1">
      <c r="A102" s="41"/>
      <c r="B102" s="42"/>
      <c r="C102" s="43"/>
      <c r="D102" s="43"/>
      <c r="E102" s="43"/>
      <c r="F102" s="43"/>
      <c r="G102" s="43"/>
      <c r="H102" s="43"/>
      <c r="I102" s="170"/>
      <c r="J102" s="43"/>
      <c r="K102" s="43"/>
      <c r="L102" s="66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29.28" customHeight="1">
      <c r="A103" s="41"/>
      <c r="B103" s="42"/>
      <c r="C103" s="218" t="s">
        <v>136</v>
      </c>
      <c r="D103" s="43"/>
      <c r="E103" s="43"/>
      <c r="F103" s="43"/>
      <c r="G103" s="43"/>
      <c r="H103" s="43"/>
      <c r="I103" s="170"/>
      <c r="J103" s="232">
        <f>ROUND(J104 + J105 + J106 + J107 + J108 + J109,2)</f>
        <v>0</v>
      </c>
      <c r="K103" s="43"/>
      <c r="L103" s="66"/>
      <c r="N103" s="233" t="s">
        <v>42</v>
      </c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18" customHeight="1">
      <c r="A104" s="41"/>
      <c r="B104" s="42"/>
      <c r="C104" s="43"/>
      <c r="D104" s="155" t="s">
        <v>137</v>
      </c>
      <c r="E104" s="150"/>
      <c r="F104" s="150"/>
      <c r="G104" s="43"/>
      <c r="H104" s="43"/>
      <c r="I104" s="170"/>
      <c r="J104" s="151">
        <v>0</v>
      </c>
      <c r="K104" s="43"/>
      <c r="L104" s="234"/>
      <c r="M104" s="235"/>
      <c r="N104" s="236" t="s">
        <v>43</v>
      </c>
      <c r="O104" s="235"/>
      <c r="P104" s="235"/>
      <c r="Q104" s="235"/>
      <c r="R104" s="235"/>
      <c r="S104" s="170"/>
      <c r="T104" s="170"/>
      <c r="U104" s="170"/>
      <c r="V104" s="170"/>
      <c r="W104" s="170"/>
      <c r="X104" s="170"/>
      <c r="Y104" s="170"/>
      <c r="Z104" s="170"/>
      <c r="AA104" s="170"/>
      <c r="AB104" s="170"/>
      <c r="AC104" s="170"/>
      <c r="AD104" s="170"/>
      <c r="AE104" s="170"/>
      <c r="AF104" s="235"/>
      <c r="AG104" s="235"/>
      <c r="AH104" s="235"/>
      <c r="AI104" s="235"/>
      <c r="AJ104" s="235"/>
      <c r="AK104" s="235"/>
      <c r="AL104" s="235"/>
      <c r="AM104" s="235"/>
      <c r="AN104" s="235"/>
      <c r="AO104" s="235"/>
      <c r="AP104" s="235"/>
      <c r="AQ104" s="235"/>
      <c r="AR104" s="235"/>
      <c r="AS104" s="235"/>
      <c r="AT104" s="235"/>
      <c r="AU104" s="235"/>
      <c r="AV104" s="235"/>
      <c r="AW104" s="235"/>
      <c r="AX104" s="235"/>
      <c r="AY104" s="237" t="s">
        <v>97</v>
      </c>
      <c r="AZ104" s="235"/>
      <c r="BA104" s="235"/>
      <c r="BB104" s="235"/>
      <c r="BC104" s="235"/>
      <c r="BD104" s="235"/>
      <c r="BE104" s="238">
        <f>IF(N104="základní",J104,0)</f>
        <v>0</v>
      </c>
      <c r="BF104" s="238">
        <f>IF(N104="snížená",J104,0)</f>
        <v>0</v>
      </c>
      <c r="BG104" s="238">
        <f>IF(N104="zákl. přenesená",J104,0)</f>
        <v>0</v>
      </c>
      <c r="BH104" s="238">
        <f>IF(N104="sníž. přenesená",J104,0)</f>
        <v>0</v>
      </c>
      <c r="BI104" s="238">
        <f>IF(N104="nulová",J104,0)</f>
        <v>0</v>
      </c>
      <c r="BJ104" s="237" t="s">
        <v>85</v>
      </c>
      <c r="BK104" s="235"/>
      <c r="BL104" s="235"/>
      <c r="BM104" s="235"/>
    </row>
    <row r="105" s="2" customFormat="1" ht="18" customHeight="1">
      <c r="A105" s="41"/>
      <c r="B105" s="42"/>
      <c r="C105" s="43"/>
      <c r="D105" s="155" t="s">
        <v>138</v>
      </c>
      <c r="E105" s="150"/>
      <c r="F105" s="150"/>
      <c r="G105" s="43"/>
      <c r="H105" s="43"/>
      <c r="I105" s="170"/>
      <c r="J105" s="151">
        <v>0</v>
      </c>
      <c r="K105" s="43"/>
      <c r="L105" s="234"/>
      <c r="M105" s="235"/>
      <c r="N105" s="236" t="s">
        <v>43</v>
      </c>
      <c r="O105" s="235"/>
      <c r="P105" s="235"/>
      <c r="Q105" s="235"/>
      <c r="R105" s="235"/>
      <c r="S105" s="170"/>
      <c r="T105" s="170"/>
      <c r="U105" s="170"/>
      <c r="V105" s="170"/>
      <c r="W105" s="170"/>
      <c r="X105" s="170"/>
      <c r="Y105" s="170"/>
      <c r="Z105" s="170"/>
      <c r="AA105" s="170"/>
      <c r="AB105" s="170"/>
      <c r="AC105" s="170"/>
      <c r="AD105" s="170"/>
      <c r="AE105" s="170"/>
      <c r="AF105" s="235"/>
      <c r="AG105" s="235"/>
      <c r="AH105" s="235"/>
      <c r="AI105" s="235"/>
      <c r="AJ105" s="235"/>
      <c r="AK105" s="235"/>
      <c r="AL105" s="235"/>
      <c r="AM105" s="235"/>
      <c r="AN105" s="235"/>
      <c r="AO105" s="235"/>
      <c r="AP105" s="235"/>
      <c r="AQ105" s="235"/>
      <c r="AR105" s="235"/>
      <c r="AS105" s="235"/>
      <c r="AT105" s="235"/>
      <c r="AU105" s="235"/>
      <c r="AV105" s="235"/>
      <c r="AW105" s="235"/>
      <c r="AX105" s="235"/>
      <c r="AY105" s="237" t="s">
        <v>97</v>
      </c>
      <c r="AZ105" s="235"/>
      <c r="BA105" s="235"/>
      <c r="BB105" s="235"/>
      <c r="BC105" s="235"/>
      <c r="BD105" s="235"/>
      <c r="BE105" s="238">
        <f>IF(N105="základní",J105,0)</f>
        <v>0</v>
      </c>
      <c r="BF105" s="238">
        <f>IF(N105="snížená",J105,0)</f>
        <v>0</v>
      </c>
      <c r="BG105" s="238">
        <f>IF(N105="zákl. přenesená",J105,0)</f>
        <v>0</v>
      </c>
      <c r="BH105" s="238">
        <f>IF(N105="sníž. přenesená",J105,0)</f>
        <v>0</v>
      </c>
      <c r="BI105" s="238">
        <f>IF(N105="nulová",J105,0)</f>
        <v>0</v>
      </c>
      <c r="BJ105" s="237" t="s">
        <v>85</v>
      </c>
      <c r="BK105" s="235"/>
      <c r="BL105" s="235"/>
      <c r="BM105" s="235"/>
    </row>
    <row r="106" s="2" customFormat="1" ht="18" customHeight="1">
      <c r="A106" s="41"/>
      <c r="B106" s="42"/>
      <c r="C106" s="43"/>
      <c r="D106" s="155" t="s">
        <v>139</v>
      </c>
      <c r="E106" s="150"/>
      <c r="F106" s="150"/>
      <c r="G106" s="43"/>
      <c r="H106" s="43"/>
      <c r="I106" s="170"/>
      <c r="J106" s="151">
        <v>0</v>
      </c>
      <c r="K106" s="43"/>
      <c r="L106" s="234"/>
      <c r="M106" s="235"/>
      <c r="N106" s="236" t="s">
        <v>43</v>
      </c>
      <c r="O106" s="235"/>
      <c r="P106" s="235"/>
      <c r="Q106" s="235"/>
      <c r="R106" s="235"/>
      <c r="S106" s="170"/>
      <c r="T106" s="170"/>
      <c r="U106" s="170"/>
      <c r="V106" s="170"/>
      <c r="W106" s="170"/>
      <c r="X106" s="170"/>
      <c r="Y106" s="170"/>
      <c r="Z106" s="170"/>
      <c r="AA106" s="170"/>
      <c r="AB106" s="170"/>
      <c r="AC106" s="170"/>
      <c r="AD106" s="170"/>
      <c r="AE106" s="170"/>
      <c r="AF106" s="235"/>
      <c r="AG106" s="235"/>
      <c r="AH106" s="235"/>
      <c r="AI106" s="235"/>
      <c r="AJ106" s="235"/>
      <c r="AK106" s="235"/>
      <c r="AL106" s="235"/>
      <c r="AM106" s="235"/>
      <c r="AN106" s="235"/>
      <c r="AO106" s="235"/>
      <c r="AP106" s="235"/>
      <c r="AQ106" s="235"/>
      <c r="AR106" s="235"/>
      <c r="AS106" s="235"/>
      <c r="AT106" s="235"/>
      <c r="AU106" s="235"/>
      <c r="AV106" s="235"/>
      <c r="AW106" s="235"/>
      <c r="AX106" s="235"/>
      <c r="AY106" s="237" t="s">
        <v>97</v>
      </c>
      <c r="AZ106" s="235"/>
      <c r="BA106" s="235"/>
      <c r="BB106" s="235"/>
      <c r="BC106" s="235"/>
      <c r="BD106" s="235"/>
      <c r="BE106" s="238">
        <f>IF(N106="základní",J106,0)</f>
        <v>0</v>
      </c>
      <c r="BF106" s="238">
        <f>IF(N106="snížená",J106,0)</f>
        <v>0</v>
      </c>
      <c r="BG106" s="238">
        <f>IF(N106="zákl. přenesená",J106,0)</f>
        <v>0</v>
      </c>
      <c r="BH106" s="238">
        <f>IF(N106="sníž. přenesená",J106,0)</f>
        <v>0</v>
      </c>
      <c r="BI106" s="238">
        <f>IF(N106="nulová",J106,0)</f>
        <v>0</v>
      </c>
      <c r="BJ106" s="237" t="s">
        <v>85</v>
      </c>
      <c r="BK106" s="235"/>
      <c r="BL106" s="235"/>
      <c r="BM106" s="235"/>
    </row>
    <row r="107" s="2" customFormat="1" ht="18" customHeight="1">
      <c r="A107" s="41"/>
      <c r="B107" s="42"/>
      <c r="C107" s="43"/>
      <c r="D107" s="155" t="s">
        <v>140</v>
      </c>
      <c r="E107" s="150"/>
      <c r="F107" s="150"/>
      <c r="G107" s="43"/>
      <c r="H107" s="43"/>
      <c r="I107" s="170"/>
      <c r="J107" s="151">
        <v>0</v>
      </c>
      <c r="K107" s="43"/>
      <c r="L107" s="234"/>
      <c r="M107" s="235"/>
      <c r="N107" s="236" t="s">
        <v>43</v>
      </c>
      <c r="O107" s="235"/>
      <c r="P107" s="235"/>
      <c r="Q107" s="235"/>
      <c r="R107" s="235"/>
      <c r="S107" s="170"/>
      <c r="T107" s="170"/>
      <c r="U107" s="170"/>
      <c r="V107" s="170"/>
      <c r="W107" s="170"/>
      <c r="X107" s="170"/>
      <c r="Y107" s="170"/>
      <c r="Z107" s="170"/>
      <c r="AA107" s="170"/>
      <c r="AB107" s="170"/>
      <c r="AC107" s="170"/>
      <c r="AD107" s="170"/>
      <c r="AE107" s="170"/>
      <c r="AF107" s="235"/>
      <c r="AG107" s="235"/>
      <c r="AH107" s="235"/>
      <c r="AI107" s="235"/>
      <c r="AJ107" s="235"/>
      <c r="AK107" s="235"/>
      <c r="AL107" s="235"/>
      <c r="AM107" s="235"/>
      <c r="AN107" s="235"/>
      <c r="AO107" s="235"/>
      <c r="AP107" s="235"/>
      <c r="AQ107" s="235"/>
      <c r="AR107" s="235"/>
      <c r="AS107" s="235"/>
      <c r="AT107" s="235"/>
      <c r="AU107" s="235"/>
      <c r="AV107" s="235"/>
      <c r="AW107" s="235"/>
      <c r="AX107" s="235"/>
      <c r="AY107" s="237" t="s">
        <v>97</v>
      </c>
      <c r="AZ107" s="235"/>
      <c r="BA107" s="235"/>
      <c r="BB107" s="235"/>
      <c r="BC107" s="235"/>
      <c r="BD107" s="235"/>
      <c r="BE107" s="238">
        <f>IF(N107="základní",J107,0)</f>
        <v>0</v>
      </c>
      <c r="BF107" s="238">
        <f>IF(N107="snížená",J107,0)</f>
        <v>0</v>
      </c>
      <c r="BG107" s="238">
        <f>IF(N107="zákl. přenesená",J107,0)</f>
        <v>0</v>
      </c>
      <c r="BH107" s="238">
        <f>IF(N107="sníž. přenesená",J107,0)</f>
        <v>0</v>
      </c>
      <c r="BI107" s="238">
        <f>IF(N107="nulová",J107,0)</f>
        <v>0</v>
      </c>
      <c r="BJ107" s="237" t="s">
        <v>85</v>
      </c>
      <c r="BK107" s="235"/>
      <c r="BL107" s="235"/>
      <c r="BM107" s="235"/>
    </row>
    <row r="108" s="2" customFormat="1" ht="18" customHeight="1">
      <c r="A108" s="41"/>
      <c r="B108" s="42"/>
      <c r="C108" s="43"/>
      <c r="D108" s="155" t="s">
        <v>141</v>
      </c>
      <c r="E108" s="150"/>
      <c r="F108" s="150"/>
      <c r="G108" s="43"/>
      <c r="H108" s="43"/>
      <c r="I108" s="170"/>
      <c r="J108" s="151">
        <v>0</v>
      </c>
      <c r="K108" s="43"/>
      <c r="L108" s="234"/>
      <c r="M108" s="235"/>
      <c r="N108" s="236" t="s">
        <v>43</v>
      </c>
      <c r="O108" s="235"/>
      <c r="P108" s="235"/>
      <c r="Q108" s="235"/>
      <c r="R108" s="235"/>
      <c r="S108" s="170"/>
      <c r="T108" s="170"/>
      <c r="U108" s="170"/>
      <c r="V108" s="170"/>
      <c r="W108" s="170"/>
      <c r="X108" s="170"/>
      <c r="Y108" s="170"/>
      <c r="Z108" s="170"/>
      <c r="AA108" s="170"/>
      <c r="AB108" s="170"/>
      <c r="AC108" s="170"/>
      <c r="AD108" s="170"/>
      <c r="AE108" s="170"/>
      <c r="AF108" s="235"/>
      <c r="AG108" s="235"/>
      <c r="AH108" s="235"/>
      <c r="AI108" s="235"/>
      <c r="AJ108" s="235"/>
      <c r="AK108" s="235"/>
      <c r="AL108" s="235"/>
      <c r="AM108" s="235"/>
      <c r="AN108" s="235"/>
      <c r="AO108" s="235"/>
      <c r="AP108" s="235"/>
      <c r="AQ108" s="235"/>
      <c r="AR108" s="235"/>
      <c r="AS108" s="235"/>
      <c r="AT108" s="235"/>
      <c r="AU108" s="235"/>
      <c r="AV108" s="235"/>
      <c r="AW108" s="235"/>
      <c r="AX108" s="235"/>
      <c r="AY108" s="237" t="s">
        <v>97</v>
      </c>
      <c r="AZ108" s="235"/>
      <c r="BA108" s="235"/>
      <c r="BB108" s="235"/>
      <c r="BC108" s="235"/>
      <c r="BD108" s="235"/>
      <c r="BE108" s="238">
        <f>IF(N108="základní",J108,0)</f>
        <v>0</v>
      </c>
      <c r="BF108" s="238">
        <f>IF(N108="snížená",J108,0)</f>
        <v>0</v>
      </c>
      <c r="BG108" s="238">
        <f>IF(N108="zákl. přenesená",J108,0)</f>
        <v>0</v>
      </c>
      <c r="BH108" s="238">
        <f>IF(N108="sníž. přenesená",J108,0)</f>
        <v>0</v>
      </c>
      <c r="BI108" s="238">
        <f>IF(N108="nulová",J108,0)</f>
        <v>0</v>
      </c>
      <c r="BJ108" s="237" t="s">
        <v>85</v>
      </c>
      <c r="BK108" s="235"/>
      <c r="BL108" s="235"/>
      <c r="BM108" s="235"/>
    </row>
    <row r="109" s="2" customFormat="1" ht="18" customHeight="1">
      <c r="A109" s="41"/>
      <c r="B109" s="42"/>
      <c r="C109" s="43"/>
      <c r="D109" s="150" t="s">
        <v>142</v>
      </c>
      <c r="E109" s="43"/>
      <c r="F109" s="43"/>
      <c r="G109" s="43"/>
      <c r="H109" s="43"/>
      <c r="I109" s="170"/>
      <c r="J109" s="151">
        <f>ROUND(J32*T109,2)</f>
        <v>0</v>
      </c>
      <c r="K109" s="43"/>
      <c r="L109" s="234"/>
      <c r="M109" s="235"/>
      <c r="N109" s="236" t="s">
        <v>43</v>
      </c>
      <c r="O109" s="235"/>
      <c r="P109" s="235"/>
      <c r="Q109" s="235"/>
      <c r="R109" s="235"/>
      <c r="S109" s="170"/>
      <c r="T109" s="170"/>
      <c r="U109" s="170"/>
      <c r="V109" s="170"/>
      <c r="W109" s="170"/>
      <c r="X109" s="170"/>
      <c r="Y109" s="170"/>
      <c r="Z109" s="170"/>
      <c r="AA109" s="170"/>
      <c r="AB109" s="170"/>
      <c r="AC109" s="170"/>
      <c r="AD109" s="170"/>
      <c r="AE109" s="170"/>
      <c r="AF109" s="235"/>
      <c r="AG109" s="235"/>
      <c r="AH109" s="235"/>
      <c r="AI109" s="235"/>
      <c r="AJ109" s="235"/>
      <c r="AK109" s="235"/>
      <c r="AL109" s="235"/>
      <c r="AM109" s="235"/>
      <c r="AN109" s="235"/>
      <c r="AO109" s="235"/>
      <c r="AP109" s="235"/>
      <c r="AQ109" s="235"/>
      <c r="AR109" s="235"/>
      <c r="AS109" s="235"/>
      <c r="AT109" s="235"/>
      <c r="AU109" s="235"/>
      <c r="AV109" s="235"/>
      <c r="AW109" s="235"/>
      <c r="AX109" s="235"/>
      <c r="AY109" s="237" t="s">
        <v>143</v>
      </c>
      <c r="AZ109" s="235"/>
      <c r="BA109" s="235"/>
      <c r="BB109" s="235"/>
      <c r="BC109" s="235"/>
      <c r="BD109" s="235"/>
      <c r="BE109" s="238">
        <f>IF(N109="základní",J109,0)</f>
        <v>0</v>
      </c>
      <c r="BF109" s="238">
        <f>IF(N109="snížená",J109,0)</f>
        <v>0</v>
      </c>
      <c r="BG109" s="238">
        <f>IF(N109="zákl. přenesená",J109,0)</f>
        <v>0</v>
      </c>
      <c r="BH109" s="238">
        <f>IF(N109="sníž. přenesená",J109,0)</f>
        <v>0</v>
      </c>
      <c r="BI109" s="238">
        <f>IF(N109="nulová",J109,0)</f>
        <v>0</v>
      </c>
      <c r="BJ109" s="237" t="s">
        <v>85</v>
      </c>
      <c r="BK109" s="235"/>
      <c r="BL109" s="235"/>
      <c r="BM109" s="235"/>
    </row>
    <row r="110" s="2" customFormat="1">
      <c r="A110" s="41"/>
      <c r="B110" s="42"/>
      <c r="C110" s="43"/>
      <c r="D110" s="43"/>
      <c r="E110" s="43"/>
      <c r="F110" s="43"/>
      <c r="G110" s="43"/>
      <c r="H110" s="43"/>
      <c r="I110" s="170"/>
      <c r="J110" s="43"/>
      <c r="K110" s="43"/>
      <c r="L110" s="66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</row>
    <row r="111" s="2" customFormat="1" ht="29.28" customHeight="1">
      <c r="A111" s="41"/>
      <c r="B111" s="42"/>
      <c r="C111" s="159" t="s">
        <v>107</v>
      </c>
      <c r="D111" s="160"/>
      <c r="E111" s="160"/>
      <c r="F111" s="160"/>
      <c r="G111" s="160"/>
      <c r="H111" s="160"/>
      <c r="I111" s="216"/>
      <c r="J111" s="161">
        <f>ROUND(J98+J103,2)</f>
        <v>0</v>
      </c>
      <c r="K111" s="160"/>
      <c r="L111" s="66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</row>
    <row r="112" s="2" customFormat="1" ht="6.96" customHeight="1">
      <c r="A112" s="41"/>
      <c r="B112" s="69"/>
      <c r="C112" s="70"/>
      <c r="D112" s="70"/>
      <c r="E112" s="70"/>
      <c r="F112" s="70"/>
      <c r="G112" s="70"/>
      <c r="H112" s="70"/>
      <c r="I112" s="210"/>
      <c r="J112" s="70"/>
      <c r="K112" s="70"/>
      <c r="L112" s="66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</row>
    <row r="116" s="2" customFormat="1" ht="6.96" customHeight="1">
      <c r="A116" s="41"/>
      <c r="B116" s="71"/>
      <c r="C116" s="72"/>
      <c r="D116" s="72"/>
      <c r="E116" s="72"/>
      <c r="F116" s="72"/>
      <c r="G116" s="72"/>
      <c r="H116" s="72"/>
      <c r="I116" s="213"/>
      <c r="J116" s="72"/>
      <c r="K116" s="72"/>
      <c r="L116" s="66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</row>
    <row r="117" s="2" customFormat="1" ht="24.96" customHeight="1">
      <c r="A117" s="41"/>
      <c r="B117" s="42"/>
      <c r="C117" s="24" t="s">
        <v>144</v>
      </c>
      <c r="D117" s="43"/>
      <c r="E117" s="43"/>
      <c r="F117" s="43"/>
      <c r="G117" s="43"/>
      <c r="H117" s="43"/>
      <c r="I117" s="170"/>
      <c r="J117" s="43"/>
      <c r="K117" s="43"/>
      <c r="L117" s="66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</row>
    <row r="118" s="2" customFormat="1" ht="6.96" customHeight="1">
      <c r="A118" s="41"/>
      <c r="B118" s="42"/>
      <c r="C118" s="43"/>
      <c r="D118" s="43"/>
      <c r="E118" s="43"/>
      <c r="F118" s="43"/>
      <c r="G118" s="43"/>
      <c r="H118" s="43"/>
      <c r="I118" s="170"/>
      <c r="J118" s="43"/>
      <c r="K118" s="43"/>
      <c r="L118" s="66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</row>
    <row r="119" s="2" customFormat="1" ht="12" customHeight="1">
      <c r="A119" s="41"/>
      <c r="B119" s="42"/>
      <c r="C119" s="33" t="s">
        <v>16</v>
      </c>
      <c r="D119" s="43"/>
      <c r="E119" s="43"/>
      <c r="F119" s="43"/>
      <c r="G119" s="43"/>
      <c r="H119" s="43"/>
      <c r="I119" s="170"/>
      <c r="J119" s="43"/>
      <c r="K119" s="43"/>
      <c r="L119" s="66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</row>
    <row r="120" s="2" customFormat="1" ht="16.5" customHeight="1">
      <c r="A120" s="41"/>
      <c r="B120" s="42"/>
      <c r="C120" s="43"/>
      <c r="D120" s="43"/>
      <c r="E120" s="214" t="str">
        <f>E7</f>
        <v>ZŠ Karlova Varnsdorf</v>
      </c>
      <c r="F120" s="33"/>
      <c r="G120" s="33"/>
      <c r="H120" s="33"/>
      <c r="I120" s="170"/>
      <c r="J120" s="43"/>
      <c r="K120" s="43"/>
      <c r="L120" s="66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</row>
    <row r="121" s="1" customFormat="1" ht="12" customHeight="1">
      <c r="B121" s="22"/>
      <c r="C121" s="33" t="s">
        <v>109</v>
      </c>
      <c r="D121" s="23"/>
      <c r="E121" s="23"/>
      <c r="F121" s="23"/>
      <c r="G121" s="23"/>
      <c r="H121" s="23"/>
      <c r="I121" s="162"/>
      <c r="J121" s="23"/>
      <c r="K121" s="23"/>
      <c r="L121" s="21"/>
    </row>
    <row r="122" s="2" customFormat="1" ht="16.5" customHeight="1">
      <c r="A122" s="41"/>
      <c r="B122" s="42"/>
      <c r="C122" s="43"/>
      <c r="D122" s="43"/>
      <c r="E122" s="214" t="s">
        <v>110</v>
      </c>
      <c r="F122" s="43"/>
      <c r="G122" s="43"/>
      <c r="H122" s="43"/>
      <c r="I122" s="170"/>
      <c r="J122" s="43"/>
      <c r="K122" s="43"/>
      <c r="L122" s="66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</row>
    <row r="123" s="2" customFormat="1" ht="12" customHeight="1">
      <c r="A123" s="41"/>
      <c r="B123" s="42"/>
      <c r="C123" s="33" t="s">
        <v>773</v>
      </c>
      <c r="D123" s="43"/>
      <c r="E123" s="43"/>
      <c r="F123" s="43"/>
      <c r="G123" s="43"/>
      <c r="H123" s="43"/>
      <c r="I123" s="170"/>
      <c r="J123" s="43"/>
      <c r="K123" s="43"/>
      <c r="L123" s="66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</row>
    <row r="124" s="2" customFormat="1" ht="16.5" customHeight="1">
      <c r="A124" s="41"/>
      <c r="B124" s="42"/>
      <c r="C124" s="43"/>
      <c r="D124" s="43"/>
      <c r="E124" s="79" t="str">
        <f>E11</f>
        <v>M29 - Systém určený k ochraně proti pádu</v>
      </c>
      <c r="F124" s="43"/>
      <c r="G124" s="43"/>
      <c r="H124" s="43"/>
      <c r="I124" s="170"/>
      <c r="J124" s="43"/>
      <c r="K124" s="43"/>
      <c r="L124" s="66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</row>
    <row r="125" s="2" customFormat="1" ht="6.96" customHeight="1">
      <c r="A125" s="41"/>
      <c r="B125" s="42"/>
      <c r="C125" s="43"/>
      <c r="D125" s="43"/>
      <c r="E125" s="43"/>
      <c r="F125" s="43"/>
      <c r="G125" s="43"/>
      <c r="H125" s="43"/>
      <c r="I125" s="170"/>
      <c r="J125" s="43"/>
      <c r="K125" s="43"/>
      <c r="L125" s="66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</row>
    <row r="126" s="2" customFormat="1" ht="12" customHeight="1">
      <c r="A126" s="41"/>
      <c r="B126" s="42"/>
      <c r="C126" s="33" t="s">
        <v>20</v>
      </c>
      <c r="D126" s="43"/>
      <c r="E126" s="43"/>
      <c r="F126" s="28" t="str">
        <f>F14</f>
        <v xml:space="preserve"> </v>
      </c>
      <c r="G126" s="43"/>
      <c r="H126" s="43"/>
      <c r="I126" s="172" t="s">
        <v>22</v>
      </c>
      <c r="J126" s="82" t="str">
        <f>IF(J14="","",J14)</f>
        <v>30. 7. 2018</v>
      </c>
      <c r="K126" s="43"/>
      <c r="L126" s="66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</row>
    <row r="127" s="2" customFormat="1" ht="6.96" customHeight="1">
      <c r="A127" s="41"/>
      <c r="B127" s="42"/>
      <c r="C127" s="43"/>
      <c r="D127" s="43"/>
      <c r="E127" s="43"/>
      <c r="F127" s="43"/>
      <c r="G127" s="43"/>
      <c r="H127" s="43"/>
      <c r="I127" s="170"/>
      <c r="J127" s="43"/>
      <c r="K127" s="43"/>
      <c r="L127" s="66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</row>
    <row r="128" s="2" customFormat="1" ht="27.9" customHeight="1">
      <c r="A128" s="41"/>
      <c r="B128" s="42"/>
      <c r="C128" s="33" t="s">
        <v>24</v>
      </c>
      <c r="D128" s="43"/>
      <c r="E128" s="43"/>
      <c r="F128" s="28" t="str">
        <f>E17</f>
        <v>Město Varnsdorf</v>
      </c>
      <c r="G128" s="43"/>
      <c r="H128" s="43"/>
      <c r="I128" s="172" t="s">
        <v>30</v>
      </c>
      <c r="J128" s="37" t="str">
        <f>E23</f>
        <v>FORWOOD, Ing. Václav Jára</v>
      </c>
      <c r="K128" s="43"/>
      <c r="L128" s="66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</row>
    <row r="129" s="2" customFormat="1" ht="27.9" customHeight="1">
      <c r="A129" s="41"/>
      <c r="B129" s="42"/>
      <c r="C129" s="33" t="s">
        <v>28</v>
      </c>
      <c r="D129" s="43"/>
      <c r="E129" s="43"/>
      <c r="F129" s="28" t="str">
        <f>IF(E20="","",E20)</f>
        <v>Vyplň údaj</v>
      </c>
      <c r="G129" s="43"/>
      <c r="H129" s="43"/>
      <c r="I129" s="172" t="s">
        <v>33</v>
      </c>
      <c r="J129" s="37" t="str">
        <f>E26</f>
        <v>Bc. Zuzana Kosáková</v>
      </c>
      <c r="K129" s="43"/>
      <c r="L129" s="66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</row>
    <row r="130" s="2" customFormat="1" ht="10.32" customHeight="1">
      <c r="A130" s="41"/>
      <c r="B130" s="42"/>
      <c r="C130" s="43"/>
      <c r="D130" s="43"/>
      <c r="E130" s="43"/>
      <c r="F130" s="43"/>
      <c r="G130" s="43"/>
      <c r="H130" s="43"/>
      <c r="I130" s="170"/>
      <c r="J130" s="43"/>
      <c r="K130" s="43"/>
      <c r="L130" s="66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</row>
    <row r="131" s="11" customFormat="1" ht="29.28" customHeight="1">
      <c r="A131" s="239"/>
      <c r="B131" s="240"/>
      <c r="C131" s="241" t="s">
        <v>145</v>
      </c>
      <c r="D131" s="242" t="s">
        <v>63</v>
      </c>
      <c r="E131" s="242" t="s">
        <v>59</v>
      </c>
      <c r="F131" s="242" t="s">
        <v>60</v>
      </c>
      <c r="G131" s="242" t="s">
        <v>146</v>
      </c>
      <c r="H131" s="242" t="s">
        <v>147</v>
      </c>
      <c r="I131" s="243" t="s">
        <v>148</v>
      </c>
      <c r="J131" s="242" t="s">
        <v>115</v>
      </c>
      <c r="K131" s="244" t="s">
        <v>149</v>
      </c>
      <c r="L131" s="245"/>
      <c r="M131" s="103" t="s">
        <v>1</v>
      </c>
      <c r="N131" s="104" t="s">
        <v>42</v>
      </c>
      <c r="O131" s="104" t="s">
        <v>150</v>
      </c>
      <c r="P131" s="104" t="s">
        <v>151</v>
      </c>
      <c r="Q131" s="104" t="s">
        <v>152</v>
      </c>
      <c r="R131" s="104" t="s">
        <v>153</v>
      </c>
      <c r="S131" s="104" t="s">
        <v>154</v>
      </c>
      <c r="T131" s="105" t="s">
        <v>155</v>
      </c>
      <c r="U131" s="239"/>
      <c r="V131" s="239"/>
      <c r="W131" s="239"/>
      <c r="X131" s="239"/>
      <c r="Y131" s="239"/>
      <c r="Z131" s="239"/>
      <c r="AA131" s="239"/>
      <c r="AB131" s="239"/>
      <c r="AC131" s="239"/>
      <c r="AD131" s="239"/>
      <c r="AE131" s="239"/>
    </row>
    <row r="132" s="2" customFormat="1" ht="22.8" customHeight="1">
      <c r="A132" s="41"/>
      <c r="B132" s="42"/>
      <c r="C132" s="110" t="s">
        <v>156</v>
      </c>
      <c r="D132" s="43"/>
      <c r="E132" s="43"/>
      <c r="F132" s="43"/>
      <c r="G132" s="43"/>
      <c r="H132" s="43"/>
      <c r="I132" s="170"/>
      <c r="J132" s="246">
        <f>BK132</f>
        <v>0</v>
      </c>
      <c r="K132" s="43"/>
      <c r="L132" s="44"/>
      <c r="M132" s="106"/>
      <c r="N132" s="247"/>
      <c r="O132" s="107"/>
      <c r="P132" s="248">
        <f>P133</f>
        <v>0</v>
      </c>
      <c r="Q132" s="107"/>
      <c r="R132" s="248">
        <f>R133</f>
        <v>0</v>
      </c>
      <c r="S132" s="107"/>
      <c r="T132" s="249">
        <f>T133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18" t="s">
        <v>77</v>
      </c>
      <c r="AU132" s="18" t="s">
        <v>117</v>
      </c>
      <c r="BK132" s="250">
        <f>BK133</f>
        <v>0</v>
      </c>
    </row>
    <row r="133" s="12" customFormat="1" ht="25.92" customHeight="1">
      <c r="A133" s="12"/>
      <c r="B133" s="251"/>
      <c r="C133" s="252"/>
      <c r="D133" s="253" t="s">
        <v>77</v>
      </c>
      <c r="E133" s="254" t="s">
        <v>910</v>
      </c>
      <c r="F133" s="254" t="s">
        <v>911</v>
      </c>
      <c r="G133" s="252"/>
      <c r="H133" s="252"/>
      <c r="I133" s="255"/>
      <c r="J133" s="256">
        <f>BK133</f>
        <v>0</v>
      </c>
      <c r="K133" s="252"/>
      <c r="L133" s="257"/>
      <c r="M133" s="258"/>
      <c r="N133" s="259"/>
      <c r="O133" s="259"/>
      <c r="P133" s="260">
        <f>P134</f>
        <v>0</v>
      </c>
      <c r="Q133" s="259"/>
      <c r="R133" s="260">
        <f>R134</f>
        <v>0</v>
      </c>
      <c r="S133" s="259"/>
      <c r="T133" s="261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62" t="s">
        <v>160</v>
      </c>
      <c r="AT133" s="263" t="s">
        <v>77</v>
      </c>
      <c r="AU133" s="263" t="s">
        <v>78</v>
      </c>
      <c r="AY133" s="262" t="s">
        <v>159</v>
      </c>
      <c r="BK133" s="264">
        <f>BK134</f>
        <v>0</v>
      </c>
    </row>
    <row r="134" s="12" customFormat="1" ht="22.8" customHeight="1">
      <c r="A134" s="12"/>
      <c r="B134" s="251"/>
      <c r="C134" s="252"/>
      <c r="D134" s="253" t="s">
        <v>77</v>
      </c>
      <c r="E134" s="265" t="s">
        <v>912</v>
      </c>
      <c r="F134" s="265" t="s">
        <v>913</v>
      </c>
      <c r="G134" s="252"/>
      <c r="H134" s="252"/>
      <c r="I134" s="255"/>
      <c r="J134" s="266">
        <f>BK134</f>
        <v>0</v>
      </c>
      <c r="K134" s="252"/>
      <c r="L134" s="257"/>
      <c r="M134" s="258"/>
      <c r="N134" s="259"/>
      <c r="O134" s="259"/>
      <c r="P134" s="260">
        <f>SUM(P135:P144)</f>
        <v>0</v>
      </c>
      <c r="Q134" s="259"/>
      <c r="R134" s="260">
        <f>SUM(R135:R144)</f>
        <v>0</v>
      </c>
      <c r="S134" s="259"/>
      <c r="T134" s="261">
        <f>SUM(T135:T144)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62" t="s">
        <v>160</v>
      </c>
      <c r="AT134" s="263" t="s">
        <v>77</v>
      </c>
      <c r="AU134" s="263" t="s">
        <v>85</v>
      </c>
      <c r="AY134" s="262" t="s">
        <v>159</v>
      </c>
      <c r="BK134" s="264">
        <f>SUM(BK135:BK144)</f>
        <v>0</v>
      </c>
    </row>
    <row r="135" s="2" customFormat="1" ht="16.5" customHeight="1">
      <c r="A135" s="41"/>
      <c r="B135" s="42"/>
      <c r="C135" s="267" t="s">
        <v>85</v>
      </c>
      <c r="D135" s="267" t="s">
        <v>162</v>
      </c>
      <c r="E135" s="268" t="s">
        <v>914</v>
      </c>
      <c r="F135" s="269" t="s">
        <v>915</v>
      </c>
      <c r="G135" s="270" t="s">
        <v>198</v>
      </c>
      <c r="H135" s="271">
        <v>3</v>
      </c>
      <c r="I135" s="272"/>
      <c r="J135" s="273">
        <f>ROUND(I135*H135,2)</f>
        <v>0</v>
      </c>
      <c r="K135" s="269" t="s">
        <v>1</v>
      </c>
      <c r="L135" s="44"/>
      <c r="M135" s="274" t="s">
        <v>1</v>
      </c>
      <c r="N135" s="275" t="s">
        <v>43</v>
      </c>
      <c r="O135" s="94"/>
      <c r="P135" s="276">
        <f>O135*H135</f>
        <v>0</v>
      </c>
      <c r="Q135" s="276">
        <v>0</v>
      </c>
      <c r="R135" s="276">
        <f>Q135*H135</f>
        <v>0</v>
      </c>
      <c r="S135" s="276">
        <v>0</v>
      </c>
      <c r="T135" s="27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78" t="s">
        <v>518</v>
      </c>
      <c r="AT135" s="278" t="s">
        <v>162</v>
      </c>
      <c r="AU135" s="278" t="s">
        <v>87</v>
      </c>
      <c r="AY135" s="18" t="s">
        <v>159</v>
      </c>
      <c r="BE135" s="154">
        <f>IF(N135="základní",J135,0)</f>
        <v>0</v>
      </c>
      <c r="BF135" s="154">
        <f>IF(N135="snížená",J135,0)</f>
        <v>0</v>
      </c>
      <c r="BG135" s="154">
        <f>IF(N135="zákl. přenesená",J135,0)</f>
        <v>0</v>
      </c>
      <c r="BH135" s="154">
        <f>IF(N135="sníž. přenesená",J135,0)</f>
        <v>0</v>
      </c>
      <c r="BI135" s="154">
        <f>IF(N135="nulová",J135,0)</f>
        <v>0</v>
      </c>
      <c r="BJ135" s="18" t="s">
        <v>85</v>
      </c>
      <c r="BK135" s="154">
        <f>ROUND(I135*H135,2)</f>
        <v>0</v>
      </c>
      <c r="BL135" s="18" t="s">
        <v>518</v>
      </c>
      <c r="BM135" s="278" t="s">
        <v>916</v>
      </c>
    </row>
    <row r="136" s="2" customFormat="1" ht="16.5" customHeight="1">
      <c r="A136" s="41"/>
      <c r="B136" s="42"/>
      <c r="C136" s="267" t="s">
        <v>87</v>
      </c>
      <c r="D136" s="267" t="s">
        <v>162</v>
      </c>
      <c r="E136" s="268" t="s">
        <v>917</v>
      </c>
      <c r="F136" s="269" t="s">
        <v>918</v>
      </c>
      <c r="G136" s="270" t="s">
        <v>198</v>
      </c>
      <c r="H136" s="271">
        <v>1</v>
      </c>
      <c r="I136" s="272"/>
      <c r="J136" s="273">
        <f>ROUND(I136*H136,2)</f>
        <v>0</v>
      </c>
      <c r="K136" s="269" t="s">
        <v>1</v>
      </c>
      <c r="L136" s="44"/>
      <c r="M136" s="274" t="s">
        <v>1</v>
      </c>
      <c r="N136" s="275" t="s">
        <v>43</v>
      </c>
      <c r="O136" s="94"/>
      <c r="P136" s="276">
        <f>O136*H136</f>
        <v>0</v>
      </c>
      <c r="Q136" s="276">
        <v>0</v>
      </c>
      <c r="R136" s="276">
        <f>Q136*H136</f>
        <v>0</v>
      </c>
      <c r="S136" s="276">
        <v>0</v>
      </c>
      <c r="T136" s="27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78" t="s">
        <v>518</v>
      </c>
      <c r="AT136" s="278" t="s">
        <v>162</v>
      </c>
      <c r="AU136" s="278" t="s">
        <v>87</v>
      </c>
      <c r="AY136" s="18" t="s">
        <v>159</v>
      </c>
      <c r="BE136" s="154">
        <f>IF(N136="základní",J136,0)</f>
        <v>0</v>
      </c>
      <c r="BF136" s="154">
        <f>IF(N136="snížená",J136,0)</f>
        <v>0</v>
      </c>
      <c r="BG136" s="154">
        <f>IF(N136="zákl. přenesená",J136,0)</f>
        <v>0</v>
      </c>
      <c r="BH136" s="154">
        <f>IF(N136="sníž. přenesená",J136,0)</f>
        <v>0</v>
      </c>
      <c r="BI136" s="154">
        <f>IF(N136="nulová",J136,0)</f>
        <v>0</v>
      </c>
      <c r="BJ136" s="18" t="s">
        <v>85</v>
      </c>
      <c r="BK136" s="154">
        <f>ROUND(I136*H136,2)</f>
        <v>0</v>
      </c>
      <c r="BL136" s="18" t="s">
        <v>518</v>
      </c>
      <c r="BM136" s="278" t="s">
        <v>919</v>
      </c>
    </row>
    <row r="137" s="2" customFormat="1" ht="16.5" customHeight="1">
      <c r="A137" s="41"/>
      <c r="B137" s="42"/>
      <c r="C137" s="267" t="s">
        <v>160</v>
      </c>
      <c r="D137" s="267" t="s">
        <v>162</v>
      </c>
      <c r="E137" s="268" t="s">
        <v>920</v>
      </c>
      <c r="F137" s="269" t="s">
        <v>921</v>
      </c>
      <c r="G137" s="270" t="s">
        <v>198</v>
      </c>
      <c r="H137" s="271">
        <v>2</v>
      </c>
      <c r="I137" s="272"/>
      <c r="J137" s="273">
        <f>ROUND(I137*H137,2)</f>
        <v>0</v>
      </c>
      <c r="K137" s="269" t="s">
        <v>1</v>
      </c>
      <c r="L137" s="44"/>
      <c r="M137" s="274" t="s">
        <v>1</v>
      </c>
      <c r="N137" s="275" t="s">
        <v>43</v>
      </c>
      <c r="O137" s="94"/>
      <c r="P137" s="276">
        <f>O137*H137</f>
        <v>0</v>
      </c>
      <c r="Q137" s="276">
        <v>0</v>
      </c>
      <c r="R137" s="276">
        <f>Q137*H137</f>
        <v>0</v>
      </c>
      <c r="S137" s="276">
        <v>0</v>
      </c>
      <c r="T137" s="27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78" t="s">
        <v>518</v>
      </c>
      <c r="AT137" s="278" t="s">
        <v>162</v>
      </c>
      <c r="AU137" s="278" t="s">
        <v>87</v>
      </c>
      <c r="AY137" s="18" t="s">
        <v>159</v>
      </c>
      <c r="BE137" s="154">
        <f>IF(N137="základní",J137,0)</f>
        <v>0</v>
      </c>
      <c r="BF137" s="154">
        <f>IF(N137="snížená",J137,0)</f>
        <v>0</v>
      </c>
      <c r="BG137" s="154">
        <f>IF(N137="zákl. přenesená",J137,0)</f>
        <v>0</v>
      </c>
      <c r="BH137" s="154">
        <f>IF(N137="sníž. přenesená",J137,0)</f>
        <v>0</v>
      </c>
      <c r="BI137" s="154">
        <f>IF(N137="nulová",J137,0)</f>
        <v>0</v>
      </c>
      <c r="BJ137" s="18" t="s">
        <v>85</v>
      </c>
      <c r="BK137" s="154">
        <f>ROUND(I137*H137,2)</f>
        <v>0</v>
      </c>
      <c r="BL137" s="18" t="s">
        <v>518</v>
      </c>
      <c r="BM137" s="278" t="s">
        <v>922</v>
      </c>
    </row>
    <row r="138" s="2" customFormat="1" ht="16.5" customHeight="1">
      <c r="A138" s="41"/>
      <c r="B138" s="42"/>
      <c r="C138" s="267" t="s">
        <v>167</v>
      </c>
      <c r="D138" s="267" t="s">
        <v>162</v>
      </c>
      <c r="E138" s="268" t="s">
        <v>923</v>
      </c>
      <c r="F138" s="269" t="s">
        <v>924</v>
      </c>
      <c r="G138" s="270" t="s">
        <v>198</v>
      </c>
      <c r="H138" s="271">
        <v>1</v>
      </c>
      <c r="I138" s="272"/>
      <c r="J138" s="273">
        <f>ROUND(I138*H138,2)</f>
        <v>0</v>
      </c>
      <c r="K138" s="269" t="s">
        <v>1</v>
      </c>
      <c r="L138" s="44"/>
      <c r="M138" s="274" t="s">
        <v>1</v>
      </c>
      <c r="N138" s="275" t="s">
        <v>43</v>
      </c>
      <c r="O138" s="94"/>
      <c r="P138" s="276">
        <f>O138*H138</f>
        <v>0</v>
      </c>
      <c r="Q138" s="276">
        <v>0</v>
      </c>
      <c r="R138" s="276">
        <f>Q138*H138</f>
        <v>0</v>
      </c>
      <c r="S138" s="276">
        <v>0</v>
      </c>
      <c r="T138" s="27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78" t="s">
        <v>518</v>
      </c>
      <c r="AT138" s="278" t="s">
        <v>162</v>
      </c>
      <c r="AU138" s="278" t="s">
        <v>87</v>
      </c>
      <c r="AY138" s="18" t="s">
        <v>159</v>
      </c>
      <c r="BE138" s="154">
        <f>IF(N138="základní",J138,0)</f>
        <v>0</v>
      </c>
      <c r="BF138" s="154">
        <f>IF(N138="snížená",J138,0)</f>
        <v>0</v>
      </c>
      <c r="BG138" s="154">
        <f>IF(N138="zákl. přenesená",J138,0)</f>
        <v>0</v>
      </c>
      <c r="BH138" s="154">
        <f>IF(N138="sníž. přenesená",J138,0)</f>
        <v>0</v>
      </c>
      <c r="BI138" s="154">
        <f>IF(N138="nulová",J138,0)</f>
        <v>0</v>
      </c>
      <c r="BJ138" s="18" t="s">
        <v>85</v>
      </c>
      <c r="BK138" s="154">
        <f>ROUND(I138*H138,2)</f>
        <v>0</v>
      </c>
      <c r="BL138" s="18" t="s">
        <v>518</v>
      </c>
      <c r="BM138" s="278" t="s">
        <v>925</v>
      </c>
    </row>
    <row r="139" s="2" customFormat="1" ht="16.5" customHeight="1">
      <c r="A139" s="41"/>
      <c r="B139" s="42"/>
      <c r="C139" s="267" t="s">
        <v>171</v>
      </c>
      <c r="D139" s="267" t="s">
        <v>162</v>
      </c>
      <c r="E139" s="268" t="s">
        <v>926</v>
      </c>
      <c r="F139" s="269" t="s">
        <v>927</v>
      </c>
      <c r="G139" s="270" t="s">
        <v>311</v>
      </c>
      <c r="H139" s="271">
        <v>1</v>
      </c>
      <c r="I139" s="272"/>
      <c r="J139" s="273">
        <f>ROUND(I139*H139,2)</f>
        <v>0</v>
      </c>
      <c r="K139" s="269" t="s">
        <v>1</v>
      </c>
      <c r="L139" s="44"/>
      <c r="M139" s="274" t="s">
        <v>1</v>
      </c>
      <c r="N139" s="275" t="s">
        <v>43</v>
      </c>
      <c r="O139" s="94"/>
      <c r="P139" s="276">
        <f>O139*H139</f>
        <v>0</v>
      </c>
      <c r="Q139" s="276">
        <v>0</v>
      </c>
      <c r="R139" s="276">
        <f>Q139*H139</f>
        <v>0</v>
      </c>
      <c r="S139" s="276">
        <v>0</v>
      </c>
      <c r="T139" s="27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78" t="s">
        <v>518</v>
      </c>
      <c r="AT139" s="278" t="s">
        <v>162</v>
      </c>
      <c r="AU139" s="278" t="s">
        <v>87</v>
      </c>
      <c r="AY139" s="18" t="s">
        <v>159</v>
      </c>
      <c r="BE139" s="154">
        <f>IF(N139="základní",J139,0)</f>
        <v>0</v>
      </c>
      <c r="BF139" s="154">
        <f>IF(N139="snížená",J139,0)</f>
        <v>0</v>
      </c>
      <c r="BG139" s="154">
        <f>IF(N139="zákl. přenesená",J139,0)</f>
        <v>0</v>
      </c>
      <c r="BH139" s="154">
        <f>IF(N139="sníž. přenesená",J139,0)</f>
        <v>0</v>
      </c>
      <c r="BI139" s="154">
        <f>IF(N139="nulová",J139,0)</f>
        <v>0</v>
      </c>
      <c r="BJ139" s="18" t="s">
        <v>85</v>
      </c>
      <c r="BK139" s="154">
        <f>ROUND(I139*H139,2)</f>
        <v>0</v>
      </c>
      <c r="BL139" s="18" t="s">
        <v>518</v>
      </c>
      <c r="BM139" s="278" t="s">
        <v>928</v>
      </c>
    </row>
    <row r="140" s="2" customFormat="1" ht="16.5" customHeight="1">
      <c r="A140" s="41"/>
      <c r="B140" s="42"/>
      <c r="C140" s="267" t="s">
        <v>185</v>
      </c>
      <c r="D140" s="267" t="s">
        <v>162</v>
      </c>
      <c r="E140" s="268" t="s">
        <v>929</v>
      </c>
      <c r="F140" s="269" t="s">
        <v>930</v>
      </c>
      <c r="G140" s="270" t="s">
        <v>335</v>
      </c>
      <c r="H140" s="271">
        <v>8</v>
      </c>
      <c r="I140" s="272"/>
      <c r="J140" s="273">
        <f>ROUND(I140*H140,2)</f>
        <v>0</v>
      </c>
      <c r="K140" s="269" t="s">
        <v>1</v>
      </c>
      <c r="L140" s="44"/>
      <c r="M140" s="274" t="s">
        <v>1</v>
      </c>
      <c r="N140" s="275" t="s">
        <v>43</v>
      </c>
      <c r="O140" s="94"/>
      <c r="P140" s="276">
        <f>O140*H140</f>
        <v>0</v>
      </c>
      <c r="Q140" s="276">
        <v>0</v>
      </c>
      <c r="R140" s="276">
        <f>Q140*H140</f>
        <v>0</v>
      </c>
      <c r="S140" s="276">
        <v>0</v>
      </c>
      <c r="T140" s="27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78" t="s">
        <v>518</v>
      </c>
      <c r="AT140" s="278" t="s">
        <v>162</v>
      </c>
      <c r="AU140" s="278" t="s">
        <v>87</v>
      </c>
      <c r="AY140" s="18" t="s">
        <v>159</v>
      </c>
      <c r="BE140" s="154">
        <f>IF(N140="základní",J140,0)</f>
        <v>0</v>
      </c>
      <c r="BF140" s="154">
        <f>IF(N140="snížená",J140,0)</f>
        <v>0</v>
      </c>
      <c r="BG140" s="154">
        <f>IF(N140="zákl. přenesená",J140,0)</f>
        <v>0</v>
      </c>
      <c r="BH140" s="154">
        <f>IF(N140="sníž. přenesená",J140,0)</f>
        <v>0</v>
      </c>
      <c r="BI140" s="154">
        <f>IF(N140="nulová",J140,0)</f>
        <v>0</v>
      </c>
      <c r="BJ140" s="18" t="s">
        <v>85</v>
      </c>
      <c r="BK140" s="154">
        <f>ROUND(I140*H140,2)</f>
        <v>0</v>
      </c>
      <c r="BL140" s="18" t="s">
        <v>518</v>
      </c>
      <c r="BM140" s="278" t="s">
        <v>931</v>
      </c>
    </row>
    <row r="141" s="2" customFormat="1" ht="16.5" customHeight="1">
      <c r="A141" s="41"/>
      <c r="B141" s="42"/>
      <c r="C141" s="267" t="s">
        <v>195</v>
      </c>
      <c r="D141" s="267" t="s">
        <v>162</v>
      </c>
      <c r="E141" s="268" t="s">
        <v>932</v>
      </c>
      <c r="F141" s="269" t="s">
        <v>933</v>
      </c>
      <c r="G141" s="270" t="s">
        <v>198</v>
      </c>
      <c r="H141" s="271">
        <v>14</v>
      </c>
      <c r="I141" s="272"/>
      <c r="J141" s="273">
        <f>ROUND(I141*H141,2)</f>
        <v>0</v>
      </c>
      <c r="K141" s="269" t="s">
        <v>1</v>
      </c>
      <c r="L141" s="44"/>
      <c r="M141" s="274" t="s">
        <v>1</v>
      </c>
      <c r="N141" s="275" t="s">
        <v>43</v>
      </c>
      <c r="O141" s="94"/>
      <c r="P141" s="276">
        <f>O141*H141</f>
        <v>0</v>
      </c>
      <c r="Q141" s="276">
        <v>0</v>
      </c>
      <c r="R141" s="276">
        <f>Q141*H141</f>
        <v>0</v>
      </c>
      <c r="S141" s="276">
        <v>0</v>
      </c>
      <c r="T141" s="277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78" t="s">
        <v>518</v>
      </c>
      <c r="AT141" s="278" t="s">
        <v>162</v>
      </c>
      <c r="AU141" s="278" t="s">
        <v>87</v>
      </c>
      <c r="AY141" s="18" t="s">
        <v>159</v>
      </c>
      <c r="BE141" s="154">
        <f>IF(N141="základní",J141,0)</f>
        <v>0</v>
      </c>
      <c r="BF141" s="154">
        <f>IF(N141="snížená",J141,0)</f>
        <v>0</v>
      </c>
      <c r="BG141" s="154">
        <f>IF(N141="zákl. přenesená",J141,0)</f>
        <v>0</v>
      </c>
      <c r="BH141" s="154">
        <f>IF(N141="sníž. přenesená",J141,0)</f>
        <v>0</v>
      </c>
      <c r="BI141" s="154">
        <f>IF(N141="nulová",J141,0)</f>
        <v>0</v>
      </c>
      <c r="BJ141" s="18" t="s">
        <v>85</v>
      </c>
      <c r="BK141" s="154">
        <f>ROUND(I141*H141,2)</f>
        <v>0</v>
      </c>
      <c r="BL141" s="18" t="s">
        <v>518</v>
      </c>
      <c r="BM141" s="278" t="s">
        <v>934</v>
      </c>
    </row>
    <row r="142" s="2" customFormat="1" ht="16.5" customHeight="1">
      <c r="A142" s="41"/>
      <c r="B142" s="42"/>
      <c r="C142" s="267" t="s">
        <v>202</v>
      </c>
      <c r="D142" s="267" t="s">
        <v>162</v>
      </c>
      <c r="E142" s="268" t="s">
        <v>935</v>
      </c>
      <c r="F142" s="269" t="s">
        <v>936</v>
      </c>
      <c r="G142" s="270" t="s">
        <v>311</v>
      </c>
      <c r="H142" s="271">
        <v>1</v>
      </c>
      <c r="I142" s="272"/>
      <c r="J142" s="273">
        <f>ROUND(I142*H142,2)</f>
        <v>0</v>
      </c>
      <c r="K142" s="269" t="s">
        <v>1</v>
      </c>
      <c r="L142" s="44"/>
      <c r="M142" s="274" t="s">
        <v>1</v>
      </c>
      <c r="N142" s="275" t="s">
        <v>43</v>
      </c>
      <c r="O142" s="94"/>
      <c r="P142" s="276">
        <f>O142*H142</f>
        <v>0</v>
      </c>
      <c r="Q142" s="276">
        <v>0</v>
      </c>
      <c r="R142" s="276">
        <f>Q142*H142</f>
        <v>0</v>
      </c>
      <c r="S142" s="276">
        <v>0</v>
      </c>
      <c r="T142" s="27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78" t="s">
        <v>518</v>
      </c>
      <c r="AT142" s="278" t="s">
        <v>162</v>
      </c>
      <c r="AU142" s="278" t="s">
        <v>87</v>
      </c>
      <c r="AY142" s="18" t="s">
        <v>159</v>
      </c>
      <c r="BE142" s="154">
        <f>IF(N142="základní",J142,0)</f>
        <v>0</v>
      </c>
      <c r="BF142" s="154">
        <f>IF(N142="snížená",J142,0)</f>
        <v>0</v>
      </c>
      <c r="BG142" s="154">
        <f>IF(N142="zákl. přenesená",J142,0)</f>
        <v>0</v>
      </c>
      <c r="BH142" s="154">
        <f>IF(N142="sníž. přenesená",J142,0)</f>
        <v>0</v>
      </c>
      <c r="BI142" s="154">
        <f>IF(N142="nulová",J142,0)</f>
        <v>0</v>
      </c>
      <c r="BJ142" s="18" t="s">
        <v>85</v>
      </c>
      <c r="BK142" s="154">
        <f>ROUND(I142*H142,2)</f>
        <v>0</v>
      </c>
      <c r="BL142" s="18" t="s">
        <v>518</v>
      </c>
      <c r="BM142" s="278" t="s">
        <v>937</v>
      </c>
    </row>
    <row r="143" s="2" customFormat="1" ht="16.5" customHeight="1">
      <c r="A143" s="41"/>
      <c r="B143" s="42"/>
      <c r="C143" s="267" t="s">
        <v>200</v>
      </c>
      <c r="D143" s="267" t="s">
        <v>162</v>
      </c>
      <c r="E143" s="268" t="s">
        <v>938</v>
      </c>
      <c r="F143" s="269" t="s">
        <v>939</v>
      </c>
      <c r="G143" s="270" t="s">
        <v>311</v>
      </c>
      <c r="H143" s="271">
        <v>1</v>
      </c>
      <c r="I143" s="272"/>
      <c r="J143" s="273">
        <f>ROUND(I143*H143,2)</f>
        <v>0</v>
      </c>
      <c r="K143" s="269" t="s">
        <v>1</v>
      </c>
      <c r="L143" s="44"/>
      <c r="M143" s="274" t="s">
        <v>1</v>
      </c>
      <c r="N143" s="275" t="s">
        <v>43</v>
      </c>
      <c r="O143" s="94"/>
      <c r="P143" s="276">
        <f>O143*H143</f>
        <v>0</v>
      </c>
      <c r="Q143" s="276">
        <v>0</v>
      </c>
      <c r="R143" s="276">
        <f>Q143*H143</f>
        <v>0</v>
      </c>
      <c r="S143" s="276">
        <v>0</v>
      </c>
      <c r="T143" s="277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78" t="s">
        <v>518</v>
      </c>
      <c r="AT143" s="278" t="s">
        <v>162</v>
      </c>
      <c r="AU143" s="278" t="s">
        <v>87</v>
      </c>
      <c r="AY143" s="18" t="s">
        <v>159</v>
      </c>
      <c r="BE143" s="154">
        <f>IF(N143="základní",J143,0)</f>
        <v>0</v>
      </c>
      <c r="BF143" s="154">
        <f>IF(N143="snížená",J143,0)</f>
        <v>0</v>
      </c>
      <c r="BG143" s="154">
        <f>IF(N143="zákl. přenesená",J143,0)</f>
        <v>0</v>
      </c>
      <c r="BH143" s="154">
        <f>IF(N143="sníž. přenesená",J143,0)</f>
        <v>0</v>
      </c>
      <c r="BI143" s="154">
        <f>IF(N143="nulová",J143,0)</f>
        <v>0</v>
      </c>
      <c r="BJ143" s="18" t="s">
        <v>85</v>
      </c>
      <c r="BK143" s="154">
        <f>ROUND(I143*H143,2)</f>
        <v>0</v>
      </c>
      <c r="BL143" s="18" t="s">
        <v>518</v>
      </c>
      <c r="BM143" s="278" t="s">
        <v>940</v>
      </c>
    </row>
    <row r="144" s="2" customFormat="1" ht="16.5" customHeight="1">
      <c r="A144" s="41"/>
      <c r="B144" s="42"/>
      <c r="C144" s="267" t="s">
        <v>214</v>
      </c>
      <c r="D144" s="267" t="s">
        <v>162</v>
      </c>
      <c r="E144" s="268" t="s">
        <v>941</v>
      </c>
      <c r="F144" s="269" t="s">
        <v>942</v>
      </c>
      <c r="G144" s="270" t="s">
        <v>311</v>
      </c>
      <c r="H144" s="271">
        <v>1</v>
      </c>
      <c r="I144" s="272"/>
      <c r="J144" s="273">
        <f>ROUND(I144*H144,2)</f>
        <v>0</v>
      </c>
      <c r="K144" s="269" t="s">
        <v>1</v>
      </c>
      <c r="L144" s="44"/>
      <c r="M144" s="333" t="s">
        <v>1</v>
      </c>
      <c r="N144" s="334" t="s">
        <v>43</v>
      </c>
      <c r="O144" s="335"/>
      <c r="P144" s="336">
        <f>O144*H144</f>
        <v>0</v>
      </c>
      <c r="Q144" s="336">
        <v>0</v>
      </c>
      <c r="R144" s="336">
        <f>Q144*H144</f>
        <v>0</v>
      </c>
      <c r="S144" s="336">
        <v>0</v>
      </c>
      <c r="T144" s="337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78" t="s">
        <v>518</v>
      </c>
      <c r="AT144" s="278" t="s">
        <v>162</v>
      </c>
      <c r="AU144" s="278" t="s">
        <v>87</v>
      </c>
      <c r="AY144" s="18" t="s">
        <v>159</v>
      </c>
      <c r="BE144" s="154">
        <f>IF(N144="základní",J144,0)</f>
        <v>0</v>
      </c>
      <c r="BF144" s="154">
        <f>IF(N144="snížená",J144,0)</f>
        <v>0</v>
      </c>
      <c r="BG144" s="154">
        <f>IF(N144="zákl. přenesená",J144,0)</f>
        <v>0</v>
      </c>
      <c r="BH144" s="154">
        <f>IF(N144="sníž. přenesená",J144,0)</f>
        <v>0</v>
      </c>
      <c r="BI144" s="154">
        <f>IF(N144="nulová",J144,0)</f>
        <v>0</v>
      </c>
      <c r="BJ144" s="18" t="s">
        <v>85</v>
      </c>
      <c r="BK144" s="154">
        <f>ROUND(I144*H144,2)</f>
        <v>0</v>
      </c>
      <c r="BL144" s="18" t="s">
        <v>518</v>
      </c>
      <c r="BM144" s="278" t="s">
        <v>943</v>
      </c>
    </row>
    <row r="145" s="2" customFormat="1" ht="6.96" customHeight="1">
      <c r="A145" s="41"/>
      <c r="B145" s="69"/>
      <c r="C145" s="70"/>
      <c r="D145" s="70"/>
      <c r="E145" s="70"/>
      <c r="F145" s="70"/>
      <c r="G145" s="70"/>
      <c r="H145" s="70"/>
      <c r="I145" s="210"/>
      <c r="J145" s="70"/>
      <c r="K145" s="70"/>
      <c r="L145" s="44"/>
      <c r="M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</row>
  </sheetData>
  <sheetProtection sheet="1" autoFilter="0" formatColumns="0" formatRows="0" objects="1" scenarios="1" spinCount="100000" saltValue="Ta42MyA6+K4WHEWnPBL1P2RilfbYdyDWOnWImDYohJCAUgVDphh8IuAWriqYRQI4y/i+N0GcQHmdsV+xI20Z5w==" hashValue="b34ZKLzw54VCFlcIfuyi+AfSzwk7FOP7Ro6lUgrB6hT3TUTdAbQcqNPZZkUYieqDfCfHEIKb1S56OAoudgPYqw==" algorithmName="SHA-512" password="CC35"/>
  <autoFilter ref="C131:K144"/>
  <mergeCells count="17">
    <mergeCell ref="E124:H124"/>
    <mergeCell ref="E85:H85"/>
    <mergeCell ref="E87:H87"/>
    <mergeCell ref="E89:H89"/>
    <mergeCell ref="D104:F104"/>
    <mergeCell ref="D105:F105"/>
    <mergeCell ref="D106:F106"/>
    <mergeCell ref="D107:F107"/>
    <mergeCell ref="D108:F108"/>
    <mergeCell ref="E120:H120"/>
    <mergeCell ref="E122:H122"/>
    <mergeCell ref="L2:V2"/>
    <mergeCell ref="E7:H7"/>
    <mergeCell ref="E9:H9"/>
    <mergeCell ref="E11:H11"/>
    <mergeCell ref="E20:H20"/>
    <mergeCell ref="E29:H29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62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6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63"/>
      <c r="C3" s="164"/>
      <c r="D3" s="164"/>
      <c r="E3" s="164"/>
      <c r="F3" s="164"/>
      <c r="G3" s="164"/>
      <c r="H3" s="164"/>
      <c r="I3" s="165"/>
      <c r="J3" s="164"/>
      <c r="K3" s="164"/>
      <c r="L3" s="21"/>
      <c r="AT3" s="18" t="s">
        <v>85</v>
      </c>
    </row>
    <row r="4" s="1" customFormat="1" ht="24.96" customHeight="1">
      <c r="B4" s="21"/>
      <c r="D4" s="166" t="s">
        <v>108</v>
      </c>
      <c r="I4" s="162"/>
      <c r="L4" s="21"/>
      <c r="M4" s="167" t="s">
        <v>10</v>
      </c>
      <c r="AT4" s="18" t="s">
        <v>4</v>
      </c>
    </row>
    <row r="5" s="1" customFormat="1" ht="6.96" customHeight="1">
      <c r="B5" s="21"/>
      <c r="I5" s="162"/>
      <c r="L5" s="21"/>
    </row>
    <row r="6" s="1" customFormat="1" ht="12" customHeight="1">
      <c r="B6" s="21"/>
      <c r="D6" s="168" t="s">
        <v>16</v>
      </c>
      <c r="I6" s="162"/>
      <c r="L6" s="21"/>
    </row>
    <row r="7" s="1" customFormat="1" ht="16.5" customHeight="1">
      <c r="B7" s="21"/>
      <c r="E7" s="169" t="str">
        <f>'Rekapitulace stavby'!K6</f>
        <v>ZŠ Karlova Varnsdorf</v>
      </c>
      <c r="F7" s="168"/>
      <c r="G7" s="168"/>
      <c r="H7" s="168"/>
      <c r="I7" s="162"/>
      <c r="L7" s="21"/>
    </row>
    <row r="8" s="2" customFormat="1" ht="12" customHeight="1">
      <c r="A8" s="41"/>
      <c r="B8" s="44"/>
      <c r="C8" s="41"/>
      <c r="D8" s="168" t="s">
        <v>109</v>
      </c>
      <c r="E8" s="41"/>
      <c r="F8" s="41"/>
      <c r="G8" s="41"/>
      <c r="H8" s="41"/>
      <c r="I8" s="170"/>
      <c r="J8" s="41"/>
      <c r="K8" s="41"/>
      <c r="L8" s="66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4"/>
      <c r="C9" s="41"/>
      <c r="D9" s="41"/>
      <c r="E9" s="171" t="s">
        <v>944</v>
      </c>
      <c r="F9" s="41"/>
      <c r="G9" s="41"/>
      <c r="H9" s="41"/>
      <c r="I9" s="170"/>
      <c r="J9" s="41"/>
      <c r="K9" s="41"/>
      <c r="L9" s="66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4"/>
      <c r="C10" s="41"/>
      <c r="D10" s="41"/>
      <c r="E10" s="41"/>
      <c r="F10" s="41"/>
      <c r="G10" s="41"/>
      <c r="H10" s="41"/>
      <c r="I10" s="170"/>
      <c r="J10" s="41"/>
      <c r="K10" s="41"/>
      <c r="L10" s="66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4"/>
      <c r="C11" s="41"/>
      <c r="D11" s="168" t="s">
        <v>18</v>
      </c>
      <c r="E11" s="41"/>
      <c r="F11" s="144" t="s">
        <v>1</v>
      </c>
      <c r="G11" s="41"/>
      <c r="H11" s="41"/>
      <c r="I11" s="172" t="s">
        <v>19</v>
      </c>
      <c r="J11" s="144" t="s">
        <v>1</v>
      </c>
      <c r="K11" s="41"/>
      <c r="L11" s="66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4"/>
      <c r="C12" s="41"/>
      <c r="D12" s="168" t="s">
        <v>20</v>
      </c>
      <c r="E12" s="41"/>
      <c r="F12" s="144" t="s">
        <v>21</v>
      </c>
      <c r="G12" s="41"/>
      <c r="H12" s="41"/>
      <c r="I12" s="172" t="s">
        <v>22</v>
      </c>
      <c r="J12" s="173" t="str">
        <f>'Rekapitulace stavby'!AN8</f>
        <v>30. 7. 2018</v>
      </c>
      <c r="K12" s="41"/>
      <c r="L12" s="66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4"/>
      <c r="C13" s="41"/>
      <c r="D13" s="41"/>
      <c r="E13" s="41"/>
      <c r="F13" s="41"/>
      <c r="G13" s="41"/>
      <c r="H13" s="41"/>
      <c r="I13" s="170"/>
      <c r="J13" s="41"/>
      <c r="K13" s="41"/>
      <c r="L13" s="66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4"/>
      <c r="C14" s="41"/>
      <c r="D14" s="168" t="s">
        <v>24</v>
      </c>
      <c r="E14" s="41"/>
      <c r="F14" s="41"/>
      <c r="G14" s="41"/>
      <c r="H14" s="41"/>
      <c r="I14" s="172" t="s">
        <v>25</v>
      </c>
      <c r="J14" s="144" t="s">
        <v>1</v>
      </c>
      <c r="K14" s="41"/>
      <c r="L14" s="66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4"/>
      <c r="C15" s="41"/>
      <c r="D15" s="41"/>
      <c r="E15" s="144" t="s">
        <v>26</v>
      </c>
      <c r="F15" s="41"/>
      <c r="G15" s="41"/>
      <c r="H15" s="41"/>
      <c r="I15" s="172" t="s">
        <v>27</v>
      </c>
      <c r="J15" s="144" t="s">
        <v>1</v>
      </c>
      <c r="K15" s="41"/>
      <c r="L15" s="66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4"/>
      <c r="C16" s="41"/>
      <c r="D16" s="41"/>
      <c r="E16" s="41"/>
      <c r="F16" s="41"/>
      <c r="G16" s="41"/>
      <c r="H16" s="41"/>
      <c r="I16" s="170"/>
      <c r="J16" s="41"/>
      <c r="K16" s="41"/>
      <c r="L16" s="66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4"/>
      <c r="C17" s="41"/>
      <c r="D17" s="168" t="s">
        <v>28</v>
      </c>
      <c r="E17" s="41"/>
      <c r="F17" s="41"/>
      <c r="G17" s="41"/>
      <c r="H17" s="41"/>
      <c r="I17" s="172" t="s">
        <v>25</v>
      </c>
      <c r="J17" s="34" t="str">
        <f>'Rekapitulace stavby'!AN13</f>
        <v>Vyplň údaj</v>
      </c>
      <c r="K17" s="41"/>
      <c r="L17" s="66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4"/>
      <c r="C18" s="41"/>
      <c r="D18" s="41"/>
      <c r="E18" s="34" t="str">
        <f>'Rekapitulace stavby'!E14</f>
        <v>Vyplň údaj</v>
      </c>
      <c r="F18" s="144"/>
      <c r="G18" s="144"/>
      <c r="H18" s="144"/>
      <c r="I18" s="172" t="s">
        <v>27</v>
      </c>
      <c r="J18" s="34" t="str">
        <f>'Rekapitulace stavby'!AN14</f>
        <v>Vyplň údaj</v>
      </c>
      <c r="K18" s="41"/>
      <c r="L18" s="66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4"/>
      <c r="C19" s="41"/>
      <c r="D19" s="41"/>
      <c r="E19" s="41"/>
      <c r="F19" s="41"/>
      <c r="G19" s="41"/>
      <c r="H19" s="41"/>
      <c r="I19" s="170"/>
      <c r="J19" s="41"/>
      <c r="K19" s="41"/>
      <c r="L19" s="66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4"/>
      <c r="C20" s="41"/>
      <c r="D20" s="168" t="s">
        <v>30</v>
      </c>
      <c r="E20" s="41"/>
      <c r="F20" s="41"/>
      <c r="G20" s="41"/>
      <c r="H20" s="41"/>
      <c r="I20" s="172" t="s">
        <v>25</v>
      </c>
      <c r="J20" s="144" t="s">
        <v>1</v>
      </c>
      <c r="K20" s="41"/>
      <c r="L20" s="66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4"/>
      <c r="C21" s="41"/>
      <c r="D21" s="41"/>
      <c r="E21" s="144" t="s">
        <v>111</v>
      </c>
      <c r="F21" s="41"/>
      <c r="G21" s="41"/>
      <c r="H21" s="41"/>
      <c r="I21" s="172" t="s">
        <v>27</v>
      </c>
      <c r="J21" s="144" t="s">
        <v>1</v>
      </c>
      <c r="K21" s="41"/>
      <c r="L21" s="66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4"/>
      <c r="C22" s="41"/>
      <c r="D22" s="41"/>
      <c r="E22" s="41"/>
      <c r="F22" s="41"/>
      <c r="G22" s="41"/>
      <c r="H22" s="41"/>
      <c r="I22" s="170"/>
      <c r="J22" s="41"/>
      <c r="K22" s="41"/>
      <c r="L22" s="66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4"/>
      <c r="C23" s="41"/>
      <c r="D23" s="168" t="s">
        <v>33</v>
      </c>
      <c r="E23" s="41"/>
      <c r="F23" s="41"/>
      <c r="G23" s="41"/>
      <c r="H23" s="41"/>
      <c r="I23" s="172" t="s">
        <v>25</v>
      </c>
      <c r="J23" s="144" t="s">
        <v>1</v>
      </c>
      <c r="K23" s="41"/>
      <c r="L23" s="66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4"/>
      <c r="C24" s="41"/>
      <c r="D24" s="41"/>
      <c r="E24" s="144" t="s">
        <v>34</v>
      </c>
      <c r="F24" s="41"/>
      <c r="G24" s="41"/>
      <c r="H24" s="41"/>
      <c r="I24" s="172" t="s">
        <v>27</v>
      </c>
      <c r="J24" s="144" t="s">
        <v>1</v>
      </c>
      <c r="K24" s="41"/>
      <c r="L24" s="66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4"/>
      <c r="C25" s="41"/>
      <c r="D25" s="41"/>
      <c r="E25" s="41"/>
      <c r="F25" s="41"/>
      <c r="G25" s="41"/>
      <c r="H25" s="41"/>
      <c r="I25" s="170"/>
      <c r="J25" s="41"/>
      <c r="K25" s="41"/>
      <c r="L25" s="66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4"/>
      <c r="C26" s="41"/>
      <c r="D26" s="168" t="s">
        <v>35</v>
      </c>
      <c r="E26" s="41"/>
      <c r="F26" s="41"/>
      <c r="G26" s="41"/>
      <c r="H26" s="41"/>
      <c r="I26" s="170"/>
      <c r="J26" s="41"/>
      <c r="K26" s="41"/>
      <c r="L26" s="66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74"/>
      <c r="B27" s="175"/>
      <c r="C27" s="174"/>
      <c r="D27" s="174"/>
      <c r="E27" s="176" t="s">
        <v>1</v>
      </c>
      <c r="F27" s="176"/>
      <c r="G27" s="176"/>
      <c r="H27" s="176"/>
      <c r="I27" s="177"/>
      <c r="J27" s="174"/>
      <c r="K27" s="174"/>
      <c r="L27" s="178"/>
      <c r="S27" s="174"/>
      <c r="T27" s="174"/>
      <c r="U27" s="174"/>
      <c r="V27" s="174"/>
      <c r="W27" s="174"/>
      <c r="X27" s="174"/>
      <c r="Y27" s="174"/>
      <c r="Z27" s="174"/>
      <c r="AA27" s="174"/>
      <c r="AB27" s="174"/>
      <c r="AC27" s="174"/>
      <c r="AD27" s="174"/>
      <c r="AE27" s="174"/>
    </row>
    <row r="28" s="2" customFormat="1" ht="6.96" customHeight="1">
      <c r="A28" s="41"/>
      <c r="B28" s="44"/>
      <c r="C28" s="41"/>
      <c r="D28" s="41"/>
      <c r="E28" s="41"/>
      <c r="F28" s="41"/>
      <c r="G28" s="41"/>
      <c r="H28" s="41"/>
      <c r="I28" s="170"/>
      <c r="J28" s="41"/>
      <c r="K28" s="41"/>
      <c r="L28" s="66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4"/>
      <c r="C29" s="41"/>
      <c r="D29" s="179"/>
      <c r="E29" s="179"/>
      <c r="F29" s="179"/>
      <c r="G29" s="179"/>
      <c r="H29" s="179"/>
      <c r="I29" s="180"/>
      <c r="J29" s="179"/>
      <c r="K29" s="179"/>
      <c r="L29" s="66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4.4" customHeight="1">
      <c r="A30" s="41"/>
      <c r="B30" s="44"/>
      <c r="C30" s="41"/>
      <c r="D30" s="144" t="s">
        <v>112</v>
      </c>
      <c r="E30" s="41"/>
      <c r="F30" s="41"/>
      <c r="G30" s="41"/>
      <c r="H30" s="41"/>
      <c r="I30" s="170"/>
      <c r="J30" s="181">
        <f>J96</f>
        <v>0</v>
      </c>
      <c r="K30" s="41"/>
      <c r="L30" s="66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14.4" customHeight="1">
      <c r="A31" s="41"/>
      <c r="B31" s="44"/>
      <c r="C31" s="41"/>
      <c r="D31" s="182" t="s">
        <v>102</v>
      </c>
      <c r="E31" s="41"/>
      <c r="F31" s="41"/>
      <c r="G31" s="41"/>
      <c r="H31" s="41"/>
      <c r="I31" s="170"/>
      <c r="J31" s="181">
        <f>J104</f>
        <v>0</v>
      </c>
      <c r="K31" s="41"/>
      <c r="L31" s="66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4"/>
      <c r="C32" s="41"/>
      <c r="D32" s="183" t="s">
        <v>38</v>
      </c>
      <c r="E32" s="41"/>
      <c r="F32" s="41"/>
      <c r="G32" s="41"/>
      <c r="H32" s="41"/>
      <c r="I32" s="170"/>
      <c r="J32" s="184">
        <f>ROUND(J30 + J31, 2)</f>
        <v>0</v>
      </c>
      <c r="K32" s="41"/>
      <c r="L32" s="66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4"/>
      <c r="C33" s="41"/>
      <c r="D33" s="179"/>
      <c r="E33" s="179"/>
      <c r="F33" s="179"/>
      <c r="G33" s="179"/>
      <c r="H33" s="179"/>
      <c r="I33" s="180"/>
      <c r="J33" s="179"/>
      <c r="K33" s="179"/>
      <c r="L33" s="66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4"/>
      <c r="C34" s="41"/>
      <c r="D34" s="41"/>
      <c r="E34" s="41"/>
      <c r="F34" s="185" t="s">
        <v>40</v>
      </c>
      <c r="G34" s="41"/>
      <c r="H34" s="41"/>
      <c r="I34" s="186" t="s">
        <v>39</v>
      </c>
      <c r="J34" s="185" t="s">
        <v>41</v>
      </c>
      <c r="K34" s="41"/>
      <c r="L34" s="66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4"/>
      <c r="C35" s="41"/>
      <c r="D35" s="187" t="s">
        <v>42</v>
      </c>
      <c r="E35" s="168" t="s">
        <v>43</v>
      </c>
      <c r="F35" s="188">
        <f>ROUND((SUM(BE104:BE111) + SUM(BE131:BE143)),  2)</f>
        <v>0</v>
      </c>
      <c r="G35" s="41"/>
      <c r="H35" s="41"/>
      <c r="I35" s="189">
        <v>0.20999999999999999</v>
      </c>
      <c r="J35" s="188">
        <f>ROUND(((SUM(BE104:BE111) + SUM(BE131:BE143))*I35),  2)</f>
        <v>0</v>
      </c>
      <c r="K35" s="41"/>
      <c r="L35" s="66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4"/>
      <c r="C36" s="41"/>
      <c r="D36" s="41"/>
      <c r="E36" s="168" t="s">
        <v>44</v>
      </c>
      <c r="F36" s="188">
        <f>ROUND((SUM(BF104:BF111) + SUM(BF131:BF143)),  2)</f>
        <v>0</v>
      </c>
      <c r="G36" s="41"/>
      <c r="H36" s="41"/>
      <c r="I36" s="189">
        <v>0.14999999999999999</v>
      </c>
      <c r="J36" s="188">
        <f>ROUND(((SUM(BF104:BF111) + SUM(BF131:BF143))*I36),  2)</f>
        <v>0</v>
      </c>
      <c r="K36" s="41"/>
      <c r="L36" s="66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4"/>
      <c r="C37" s="41"/>
      <c r="D37" s="41"/>
      <c r="E37" s="168" t="s">
        <v>45</v>
      </c>
      <c r="F37" s="188">
        <f>ROUND((SUM(BG104:BG111) + SUM(BG131:BG143)),  2)</f>
        <v>0</v>
      </c>
      <c r="G37" s="41"/>
      <c r="H37" s="41"/>
      <c r="I37" s="189">
        <v>0.20999999999999999</v>
      </c>
      <c r="J37" s="188">
        <f>0</f>
        <v>0</v>
      </c>
      <c r="K37" s="41"/>
      <c r="L37" s="66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4"/>
      <c r="C38" s="41"/>
      <c r="D38" s="41"/>
      <c r="E38" s="168" t="s">
        <v>46</v>
      </c>
      <c r="F38" s="188">
        <f>ROUND((SUM(BH104:BH111) + SUM(BH131:BH143)),  2)</f>
        <v>0</v>
      </c>
      <c r="G38" s="41"/>
      <c r="H38" s="41"/>
      <c r="I38" s="189">
        <v>0.14999999999999999</v>
      </c>
      <c r="J38" s="188">
        <f>0</f>
        <v>0</v>
      </c>
      <c r="K38" s="41"/>
      <c r="L38" s="66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4"/>
      <c r="C39" s="41"/>
      <c r="D39" s="41"/>
      <c r="E39" s="168" t="s">
        <v>47</v>
      </c>
      <c r="F39" s="188">
        <f>ROUND((SUM(BI104:BI111) + SUM(BI131:BI143)),  2)</f>
        <v>0</v>
      </c>
      <c r="G39" s="41"/>
      <c r="H39" s="41"/>
      <c r="I39" s="189">
        <v>0</v>
      </c>
      <c r="J39" s="188">
        <f>0</f>
        <v>0</v>
      </c>
      <c r="K39" s="41"/>
      <c r="L39" s="66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4"/>
      <c r="C40" s="41"/>
      <c r="D40" s="41"/>
      <c r="E40" s="41"/>
      <c r="F40" s="41"/>
      <c r="G40" s="41"/>
      <c r="H40" s="41"/>
      <c r="I40" s="170"/>
      <c r="J40" s="41"/>
      <c r="K40" s="41"/>
      <c r="L40" s="66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4"/>
      <c r="C41" s="190"/>
      <c r="D41" s="191" t="s">
        <v>48</v>
      </c>
      <c r="E41" s="192"/>
      <c r="F41" s="192"/>
      <c r="G41" s="193" t="s">
        <v>49</v>
      </c>
      <c r="H41" s="194" t="s">
        <v>50</v>
      </c>
      <c r="I41" s="195"/>
      <c r="J41" s="196">
        <f>SUM(J32:J39)</f>
        <v>0</v>
      </c>
      <c r="K41" s="197"/>
      <c r="L41" s="66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44"/>
      <c r="C42" s="41"/>
      <c r="D42" s="41"/>
      <c r="E42" s="41"/>
      <c r="F42" s="41"/>
      <c r="G42" s="41"/>
      <c r="H42" s="41"/>
      <c r="I42" s="170"/>
      <c r="J42" s="41"/>
      <c r="K42" s="41"/>
      <c r="L42" s="66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1" customFormat="1" ht="14.4" customHeight="1">
      <c r="B43" s="21"/>
      <c r="I43" s="162"/>
      <c r="L43" s="21"/>
    </row>
    <row r="44" s="1" customFormat="1" ht="14.4" customHeight="1">
      <c r="B44" s="21"/>
      <c r="I44" s="162"/>
      <c r="L44" s="21"/>
    </row>
    <row r="45" s="1" customFormat="1" ht="14.4" customHeight="1">
      <c r="B45" s="21"/>
      <c r="I45" s="162"/>
      <c r="L45" s="21"/>
    </row>
    <row r="46" s="1" customFormat="1" ht="14.4" customHeight="1">
      <c r="B46" s="21"/>
      <c r="I46" s="162"/>
      <c r="L46" s="21"/>
    </row>
    <row r="47" s="1" customFormat="1" ht="14.4" customHeight="1">
      <c r="B47" s="21"/>
      <c r="I47" s="162"/>
      <c r="L47" s="21"/>
    </row>
    <row r="48" s="1" customFormat="1" ht="14.4" customHeight="1">
      <c r="B48" s="21"/>
      <c r="I48" s="162"/>
      <c r="L48" s="21"/>
    </row>
    <row r="49" s="1" customFormat="1" ht="14.4" customHeight="1">
      <c r="B49" s="21"/>
      <c r="I49" s="162"/>
      <c r="L49" s="21"/>
    </row>
    <row r="50" s="2" customFormat="1" ht="14.4" customHeight="1">
      <c r="B50" s="66"/>
      <c r="D50" s="198" t="s">
        <v>51</v>
      </c>
      <c r="E50" s="199"/>
      <c r="F50" s="199"/>
      <c r="G50" s="198" t="s">
        <v>52</v>
      </c>
      <c r="H50" s="199"/>
      <c r="I50" s="200"/>
      <c r="J50" s="199"/>
      <c r="K50" s="199"/>
      <c r="L50" s="66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1"/>
      <c r="B61" s="44"/>
      <c r="C61" s="41"/>
      <c r="D61" s="201" t="s">
        <v>53</v>
      </c>
      <c r="E61" s="202"/>
      <c r="F61" s="203" t="s">
        <v>54</v>
      </c>
      <c r="G61" s="201" t="s">
        <v>53</v>
      </c>
      <c r="H61" s="202"/>
      <c r="I61" s="204"/>
      <c r="J61" s="205" t="s">
        <v>54</v>
      </c>
      <c r="K61" s="202"/>
      <c r="L61" s="66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1"/>
      <c r="B65" s="44"/>
      <c r="C65" s="41"/>
      <c r="D65" s="198" t="s">
        <v>55</v>
      </c>
      <c r="E65" s="206"/>
      <c r="F65" s="206"/>
      <c r="G65" s="198" t="s">
        <v>56</v>
      </c>
      <c r="H65" s="206"/>
      <c r="I65" s="207"/>
      <c r="J65" s="206"/>
      <c r="K65" s="206"/>
      <c r="L65" s="66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1"/>
      <c r="B76" s="44"/>
      <c r="C76" s="41"/>
      <c r="D76" s="201" t="s">
        <v>53</v>
      </c>
      <c r="E76" s="202"/>
      <c r="F76" s="203" t="s">
        <v>54</v>
      </c>
      <c r="G76" s="201" t="s">
        <v>53</v>
      </c>
      <c r="H76" s="202"/>
      <c r="I76" s="204"/>
      <c r="J76" s="205" t="s">
        <v>54</v>
      </c>
      <c r="K76" s="202"/>
      <c r="L76" s="66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4.4" customHeight="1">
      <c r="A77" s="41"/>
      <c r="B77" s="208"/>
      <c r="C77" s="209"/>
      <c r="D77" s="209"/>
      <c r="E77" s="209"/>
      <c r="F77" s="209"/>
      <c r="G77" s="209"/>
      <c r="H77" s="209"/>
      <c r="I77" s="210"/>
      <c r="J77" s="209"/>
      <c r="K77" s="209"/>
      <c r="L77" s="66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211"/>
      <c r="C81" s="212"/>
      <c r="D81" s="212"/>
      <c r="E81" s="212"/>
      <c r="F81" s="212"/>
      <c r="G81" s="212"/>
      <c r="H81" s="212"/>
      <c r="I81" s="213"/>
      <c r="J81" s="212"/>
      <c r="K81" s="212"/>
      <c r="L81" s="66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4" t="s">
        <v>113</v>
      </c>
      <c r="D82" s="43"/>
      <c r="E82" s="43"/>
      <c r="F82" s="43"/>
      <c r="G82" s="43"/>
      <c r="H82" s="43"/>
      <c r="I82" s="170"/>
      <c r="J82" s="43"/>
      <c r="K82" s="43"/>
      <c r="L82" s="66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170"/>
      <c r="J83" s="43"/>
      <c r="K83" s="43"/>
      <c r="L83" s="66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3" t="s">
        <v>16</v>
      </c>
      <c r="D84" s="43"/>
      <c r="E84" s="43"/>
      <c r="F84" s="43"/>
      <c r="G84" s="43"/>
      <c r="H84" s="43"/>
      <c r="I84" s="170"/>
      <c r="J84" s="43"/>
      <c r="K84" s="43"/>
      <c r="L84" s="66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214" t="str">
        <f>E7</f>
        <v>ZŠ Karlova Varnsdorf</v>
      </c>
      <c r="F85" s="33"/>
      <c r="G85" s="33"/>
      <c r="H85" s="33"/>
      <c r="I85" s="170"/>
      <c r="J85" s="43"/>
      <c r="K85" s="43"/>
      <c r="L85" s="66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3" t="s">
        <v>109</v>
      </c>
      <c r="D86" s="43"/>
      <c r="E86" s="43"/>
      <c r="F86" s="43"/>
      <c r="G86" s="43"/>
      <c r="H86" s="43"/>
      <c r="I86" s="170"/>
      <c r="J86" s="43"/>
      <c r="K86" s="43"/>
      <c r="L86" s="66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9" t="str">
        <f>E9</f>
        <v>VRN - VRN</v>
      </c>
      <c r="F87" s="43"/>
      <c r="G87" s="43"/>
      <c r="H87" s="43"/>
      <c r="I87" s="170"/>
      <c r="J87" s="43"/>
      <c r="K87" s="43"/>
      <c r="L87" s="66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170"/>
      <c r="J88" s="43"/>
      <c r="K88" s="43"/>
      <c r="L88" s="66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3" t="s">
        <v>20</v>
      </c>
      <c r="D89" s="43"/>
      <c r="E89" s="43"/>
      <c r="F89" s="28" t="str">
        <f>F12</f>
        <v>Varnsdorf</v>
      </c>
      <c r="G89" s="43"/>
      <c r="H89" s="43"/>
      <c r="I89" s="172" t="s">
        <v>22</v>
      </c>
      <c r="J89" s="82" t="str">
        <f>IF(J12="","",J12)</f>
        <v>30. 7. 2018</v>
      </c>
      <c r="K89" s="43"/>
      <c r="L89" s="66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170"/>
      <c r="J90" s="43"/>
      <c r="K90" s="43"/>
      <c r="L90" s="66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3" t="s">
        <v>24</v>
      </c>
      <c r="D91" s="43"/>
      <c r="E91" s="43"/>
      <c r="F91" s="28" t="str">
        <f>E15</f>
        <v>Město Varnsdorf</v>
      </c>
      <c r="G91" s="43"/>
      <c r="H91" s="43"/>
      <c r="I91" s="172" t="s">
        <v>30</v>
      </c>
      <c r="J91" s="37" t="str">
        <f>E21</f>
        <v>FORWOOD s.r.o.</v>
      </c>
      <c r="K91" s="43"/>
      <c r="L91" s="66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27.9" customHeight="1">
      <c r="A92" s="41"/>
      <c r="B92" s="42"/>
      <c r="C92" s="33" t="s">
        <v>28</v>
      </c>
      <c r="D92" s="43"/>
      <c r="E92" s="43"/>
      <c r="F92" s="28" t="str">
        <f>IF(E18="","",E18)</f>
        <v>Vyplň údaj</v>
      </c>
      <c r="G92" s="43"/>
      <c r="H92" s="43"/>
      <c r="I92" s="172" t="s">
        <v>33</v>
      </c>
      <c r="J92" s="37" t="str">
        <f>E24</f>
        <v>Bc. Zuzana Kosáková</v>
      </c>
      <c r="K92" s="43"/>
      <c r="L92" s="66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170"/>
      <c r="J93" s="43"/>
      <c r="K93" s="43"/>
      <c r="L93" s="66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29.28" customHeight="1">
      <c r="A94" s="41"/>
      <c r="B94" s="42"/>
      <c r="C94" s="215" t="s">
        <v>114</v>
      </c>
      <c r="D94" s="160"/>
      <c r="E94" s="160"/>
      <c r="F94" s="160"/>
      <c r="G94" s="160"/>
      <c r="H94" s="160"/>
      <c r="I94" s="216"/>
      <c r="J94" s="217" t="s">
        <v>115</v>
      </c>
      <c r="K94" s="160"/>
      <c r="L94" s="66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170"/>
      <c r="J95" s="43"/>
      <c r="K95" s="43"/>
      <c r="L95" s="66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22.8" customHeight="1">
      <c r="A96" s="41"/>
      <c r="B96" s="42"/>
      <c r="C96" s="218" t="s">
        <v>116</v>
      </c>
      <c r="D96" s="43"/>
      <c r="E96" s="43"/>
      <c r="F96" s="43"/>
      <c r="G96" s="43"/>
      <c r="H96" s="43"/>
      <c r="I96" s="170"/>
      <c r="J96" s="113">
        <f>J131</f>
        <v>0</v>
      </c>
      <c r="K96" s="43"/>
      <c r="L96" s="66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U96" s="18" t="s">
        <v>117</v>
      </c>
    </row>
    <row r="97" s="9" customFormat="1" ht="24.96" customHeight="1">
      <c r="A97" s="9"/>
      <c r="B97" s="219"/>
      <c r="C97" s="220"/>
      <c r="D97" s="221" t="s">
        <v>945</v>
      </c>
      <c r="E97" s="222"/>
      <c r="F97" s="222"/>
      <c r="G97" s="222"/>
      <c r="H97" s="222"/>
      <c r="I97" s="223"/>
      <c r="J97" s="224">
        <f>J132</f>
        <v>0</v>
      </c>
      <c r="K97" s="220"/>
      <c r="L97" s="22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26"/>
      <c r="C98" s="136"/>
      <c r="D98" s="227" t="s">
        <v>946</v>
      </c>
      <c r="E98" s="228"/>
      <c r="F98" s="228"/>
      <c r="G98" s="228"/>
      <c r="H98" s="228"/>
      <c r="I98" s="229"/>
      <c r="J98" s="230">
        <f>J133</f>
        <v>0</v>
      </c>
      <c r="K98" s="136"/>
      <c r="L98" s="23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26"/>
      <c r="C99" s="136"/>
      <c r="D99" s="227" t="s">
        <v>947</v>
      </c>
      <c r="E99" s="228"/>
      <c r="F99" s="228"/>
      <c r="G99" s="228"/>
      <c r="H99" s="228"/>
      <c r="I99" s="229"/>
      <c r="J99" s="230">
        <f>J135</f>
        <v>0</v>
      </c>
      <c r="K99" s="136"/>
      <c r="L99" s="23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26"/>
      <c r="C100" s="136"/>
      <c r="D100" s="227" t="s">
        <v>948</v>
      </c>
      <c r="E100" s="228"/>
      <c r="F100" s="228"/>
      <c r="G100" s="228"/>
      <c r="H100" s="228"/>
      <c r="I100" s="229"/>
      <c r="J100" s="230">
        <f>J140</f>
        <v>0</v>
      </c>
      <c r="K100" s="136"/>
      <c r="L100" s="23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26"/>
      <c r="C101" s="136"/>
      <c r="D101" s="227" t="s">
        <v>949</v>
      </c>
      <c r="E101" s="228"/>
      <c r="F101" s="228"/>
      <c r="G101" s="228"/>
      <c r="H101" s="228"/>
      <c r="I101" s="229"/>
      <c r="J101" s="230">
        <f>J142</f>
        <v>0</v>
      </c>
      <c r="K101" s="136"/>
      <c r="L101" s="23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41"/>
      <c r="B102" s="42"/>
      <c r="C102" s="43"/>
      <c r="D102" s="43"/>
      <c r="E102" s="43"/>
      <c r="F102" s="43"/>
      <c r="G102" s="43"/>
      <c r="H102" s="43"/>
      <c r="I102" s="170"/>
      <c r="J102" s="43"/>
      <c r="K102" s="43"/>
      <c r="L102" s="66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6.96" customHeight="1">
      <c r="A103" s="41"/>
      <c r="B103" s="42"/>
      <c r="C103" s="43"/>
      <c r="D103" s="43"/>
      <c r="E103" s="43"/>
      <c r="F103" s="43"/>
      <c r="G103" s="43"/>
      <c r="H103" s="43"/>
      <c r="I103" s="170"/>
      <c r="J103" s="43"/>
      <c r="K103" s="43"/>
      <c r="L103" s="66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29.28" customHeight="1">
      <c r="A104" s="41"/>
      <c r="B104" s="42"/>
      <c r="C104" s="218" t="s">
        <v>136</v>
      </c>
      <c r="D104" s="43"/>
      <c r="E104" s="43"/>
      <c r="F104" s="43"/>
      <c r="G104" s="43"/>
      <c r="H104" s="43"/>
      <c r="I104" s="170"/>
      <c r="J104" s="232">
        <f>ROUND(J105 + J106 + J107 + J108 + J109 + J110,2)</f>
        <v>0</v>
      </c>
      <c r="K104" s="43"/>
      <c r="L104" s="66"/>
      <c r="N104" s="233" t="s">
        <v>42</v>
      </c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2" customFormat="1" ht="18" customHeight="1">
      <c r="A105" s="41"/>
      <c r="B105" s="42"/>
      <c r="C105" s="43"/>
      <c r="D105" s="155" t="s">
        <v>137</v>
      </c>
      <c r="E105" s="150"/>
      <c r="F105" s="150"/>
      <c r="G105" s="43"/>
      <c r="H105" s="43"/>
      <c r="I105" s="170"/>
      <c r="J105" s="151">
        <v>0</v>
      </c>
      <c r="K105" s="43"/>
      <c r="L105" s="234"/>
      <c r="M105" s="235"/>
      <c r="N105" s="236" t="s">
        <v>44</v>
      </c>
      <c r="O105" s="235"/>
      <c r="P105" s="235"/>
      <c r="Q105" s="235"/>
      <c r="R105" s="235"/>
      <c r="S105" s="170"/>
      <c r="T105" s="170"/>
      <c r="U105" s="170"/>
      <c r="V105" s="170"/>
      <c r="W105" s="170"/>
      <c r="X105" s="170"/>
      <c r="Y105" s="170"/>
      <c r="Z105" s="170"/>
      <c r="AA105" s="170"/>
      <c r="AB105" s="170"/>
      <c r="AC105" s="170"/>
      <c r="AD105" s="170"/>
      <c r="AE105" s="170"/>
      <c r="AF105" s="235"/>
      <c r="AG105" s="235"/>
      <c r="AH105" s="235"/>
      <c r="AI105" s="235"/>
      <c r="AJ105" s="235"/>
      <c r="AK105" s="235"/>
      <c r="AL105" s="235"/>
      <c r="AM105" s="235"/>
      <c r="AN105" s="235"/>
      <c r="AO105" s="235"/>
      <c r="AP105" s="235"/>
      <c r="AQ105" s="235"/>
      <c r="AR105" s="235"/>
      <c r="AS105" s="235"/>
      <c r="AT105" s="235"/>
      <c r="AU105" s="235"/>
      <c r="AV105" s="235"/>
      <c r="AW105" s="235"/>
      <c r="AX105" s="235"/>
      <c r="AY105" s="237" t="s">
        <v>97</v>
      </c>
      <c r="AZ105" s="235"/>
      <c r="BA105" s="235"/>
      <c r="BB105" s="235"/>
      <c r="BC105" s="235"/>
      <c r="BD105" s="235"/>
      <c r="BE105" s="238">
        <f>IF(N105="základní",J105,0)</f>
        <v>0</v>
      </c>
      <c r="BF105" s="238">
        <f>IF(N105="snížená",J105,0)</f>
        <v>0</v>
      </c>
      <c r="BG105" s="238">
        <f>IF(N105="zákl. přenesená",J105,0)</f>
        <v>0</v>
      </c>
      <c r="BH105" s="238">
        <f>IF(N105="sníž. přenesená",J105,0)</f>
        <v>0</v>
      </c>
      <c r="BI105" s="238">
        <f>IF(N105="nulová",J105,0)</f>
        <v>0</v>
      </c>
      <c r="BJ105" s="237" t="s">
        <v>87</v>
      </c>
      <c r="BK105" s="235"/>
      <c r="BL105" s="235"/>
      <c r="BM105" s="235"/>
    </row>
    <row r="106" s="2" customFormat="1" ht="18" customHeight="1">
      <c r="A106" s="41"/>
      <c r="B106" s="42"/>
      <c r="C106" s="43"/>
      <c r="D106" s="155" t="s">
        <v>138</v>
      </c>
      <c r="E106" s="150"/>
      <c r="F106" s="150"/>
      <c r="G106" s="43"/>
      <c r="H106" s="43"/>
      <c r="I106" s="170"/>
      <c r="J106" s="151">
        <v>0</v>
      </c>
      <c r="K106" s="43"/>
      <c r="L106" s="234"/>
      <c r="M106" s="235"/>
      <c r="N106" s="236" t="s">
        <v>44</v>
      </c>
      <c r="O106" s="235"/>
      <c r="P106" s="235"/>
      <c r="Q106" s="235"/>
      <c r="R106" s="235"/>
      <c r="S106" s="170"/>
      <c r="T106" s="170"/>
      <c r="U106" s="170"/>
      <c r="V106" s="170"/>
      <c r="W106" s="170"/>
      <c r="X106" s="170"/>
      <c r="Y106" s="170"/>
      <c r="Z106" s="170"/>
      <c r="AA106" s="170"/>
      <c r="AB106" s="170"/>
      <c r="AC106" s="170"/>
      <c r="AD106" s="170"/>
      <c r="AE106" s="170"/>
      <c r="AF106" s="235"/>
      <c r="AG106" s="235"/>
      <c r="AH106" s="235"/>
      <c r="AI106" s="235"/>
      <c r="AJ106" s="235"/>
      <c r="AK106" s="235"/>
      <c r="AL106" s="235"/>
      <c r="AM106" s="235"/>
      <c r="AN106" s="235"/>
      <c r="AO106" s="235"/>
      <c r="AP106" s="235"/>
      <c r="AQ106" s="235"/>
      <c r="AR106" s="235"/>
      <c r="AS106" s="235"/>
      <c r="AT106" s="235"/>
      <c r="AU106" s="235"/>
      <c r="AV106" s="235"/>
      <c r="AW106" s="235"/>
      <c r="AX106" s="235"/>
      <c r="AY106" s="237" t="s">
        <v>97</v>
      </c>
      <c r="AZ106" s="235"/>
      <c r="BA106" s="235"/>
      <c r="BB106" s="235"/>
      <c r="BC106" s="235"/>
      <c r="BD106" s="235"/>
      <c r="BE106" s="238">
        <f>IF(N106="základní",J106,0)</f>
        <v>0</v>
      </c>
      <c r="BF106" s="238">
        <f>IF(N106="snížená",J106,0)</f>
        <v>0</v>
      </c>
      <c r="BG106" s="238">
        <f>IF(N106="zákl. přenesená",J106,0)</f>
        <v>0</v>
      </c>
      <c r="BH106" s="238">
        <f>IF(N106="sníž. přenesená",J106,0)</f>
        <v>0</v>
      </c>
      <c r="BI106" s="238">
        <f>IF(N106="nulová",J106,0)</f>
        <v>0</v>
      </c>
      <c r="BJ106" s="237" t="s">
        <v>87</v>
      </c>
      <c r="BK106" s="235"/>
      <c r="BL106" s="235"/>
      <c r="BM106" s="235"/>
    </row>
    <row r="107" s="2" customFormat="1" ht="18" customHeight="1">
      <c r="A107" s="41"/>
      <c r="B107" s="42"/>
      <c r="C107" s="43"/>
      <c r="D107" s="155" t="s">
        <v>139</v>
      </c>
      <c r="E107" s="150"/>
      <c r="F107" s="150"/>
      <c r="G107" s="43"/>
      <c r="H107" s="43"/>
      <c r="I107" s="170"/>
      <c r="J107" s="151">
        <v>0</v>
      </c>
      <c r="K107" s="43"/>
      <c r="L107" s="234"/>
      <c r="M107" s="235"/>
      <c r="N107" s="236" t="s">
        <v>44</v>
      </c>
      <c r="O107" s="235"/>
      <c r="P107" s="235"/>
      <c r="Q107" s="235"/>
      <c r="R107" s="235"/>
      <c r="S107" s="170"/>
      <c r="T107" s="170"/>
      <c r="U107" s="170"/>
      <c r="V107" s="170"/>
      <c r="W107" s="170"/>
      <c r="X107" s="170"/>
      <c r="Y107" s="170"/>
      <c r="Z107" s="170"/>
      <c r="AA107" s="170"/>
      <c r="AB107" s="170"/>
      <c r="AC107" s="170"/>
      <c r="AD107" s="170"/>
      <c r="AE107" s="170"/>
      <c r="AF107" s="235"/>
      <c r="AG107" s="235"/>
      <c r="AH107" s="235"/>
      <c r="AI107" s="235"/>
      <c r="AJ107" s="235"/>
      <c r="AK107" s="235"/>
      <c r="AL107" s="235"/>
      <c r="AM107" s="235"/>
      <c r="AN107" s="235"/>
      <c r="AO107" s="235"/>
      <c r="AP107" s="235"/>
      <c r="AQ107" s="235"/>
      <c r="AR107" s="235"/>
      <c r="AS107" s="235"/>
      <c r="AT107" s="235"/>
      <c r="AU107" s="235"/>
      <c r="AV107" s="235"/>
      <c r="AW107" s="235"/>
      <c r="AX107" s="235"/>
      <c r="AY107" s="237" t="s">
        <v>97</v>
      </c>
      <c r="AZ107" s="235"/>
      <c r="BA107" s="235"/>
      <c r="BB107" s="235"/>
      <c r="BC107" s="235"/>
      <c r="BD107" s="235"/>
      <c r="BE107" s="238">
        <f>IF(N107="základní",J107,0)</f>
        <v>0</v>
      </c>
      <c r="BF107" s="238">
        <f>IF(N107="snížená",J107,0)</f>
        <v>0</v>
      </c>
      <c r="BG107" s="238">
        <f>IF(N107="zákl. přenesená",J107,0)</f>
        <v>0</v>
      </c>
      <c r="BH107" s="238">
        <f>IF(N107="sníž. přenesená",J107,0)</f>
        <v>0</v>
      </c>
      <c r="BI107" s="238">
        <f>IF(N107="nulová",J107,0)</f>
        <v>0</v>
      </c>
      <c r="BJ107" s="237" t="s">
        <v>87</v>
      </c>
      <c r="BK107" s="235"/>
      <c r="BL107" s="235"/>
      <c r="BM107" s="235"/>
    </row>
    <row r="108" s="2" customFormat="1" ht="18" customHeight="1">
      <c r="A108" s="41"/>
      <c r="B108" s="42"/>
      <c r="C108" s="43"/>
      <c r="D108" s="155" t="s">
        <v>140</v>
      </c>
      <c r="E108" s="150"/>
      <c r="F108" s="150"/>
      <c r="G108" s="43"/>
      <c r="H108" s="43"/>
      <c r="I108" s="170"/>
      <c r="J108" s="151">
        <v>0</v>
      </c>
      <c r="K108" s="43"/>
      <c r="L108" s="234"/>
      <c r="M108" s="235"/>
      <c r="N108" s="236" t="s">
        <v>44</v>
      </c>
      <c r="O108" s="235"/>
      <c r="P108" s="235"/>
      <c r="Q108" s="235"/>
      <c r="R108" s="235"/>
      <c r="S108" s="170"/>
      <c r="T108" s="170"/>
      <c r="U108" s="170"/>
      <c r="V108" s="170"/>
      <c r="W108" s="170"/>
      <c r="X108" s="170"/>
      <c r="Y108" s="170"/>
      <c r="Z108" s="170"/>
      <c r="AA108" s="170"/>
      <c r="AB108" s="170"/>
      <c r="AC108" s="170"/>
      <c r="AD108" s="170"/>
      <c r="AE108" s="170"/>
      <c r="AF108" s="235"/>
      <c r="AG108" s="235"/>
      <c r="AH108" s="235"/>
      <c r="AI108" s="235"/>
      <c r="AJ108" s="235"/>
      <c r="AK108" s="235"/>
      <c r="AL108" s="235"/>
      <c r="AM108" s="235"/>
      <c r="AN108" s="235"/>
      <c r="AO108" s="235"/>
      <c r="AP108" s="235"/>
      <c r="AQ108" s="235"/>
      <c r="AR108" s="235"/>
      <c r="AS108" s="235"/>
      <c r="AT108" s="235"/>
      <c r="AU108" s="235"/>
      <c r="AV108" s="235"/>
      <c r="AW108" s="235"/>
      <c r="AX108" s="235"/>
      <c r="AY108" s="237" t="s">
        <v>97</v>
      </c>
      <c r="AZ108" s="235"/>
      <c r="BA108" s="235"/>
      <c r="BB108" s="235"/>
      <c r="BC108" s="235"/>
      <c r="BD108" s="235"/>
      <c r="BE108" s="238">
        <f>IF(N108="základní",J108,0)</f>
        <v>0</v>
      </c>
      <c r="BF108" s="238">
        <f>IF(N108="snížená",J108,0)</f>
        <v>0</v>
      </c>
      <c r="BG108" s="238">
        <f>IF(N108="zákl. přenesená",J108,0)</f>
        <v>0</v>
      </c>
      <c r="BH108" s="238">
        <f>IF(N108="sníž. přenesená",J108,0)</f>
        <v>0</v>
      </c>
      <c r="BI108" s="238">
        <f>IF(N108="nulová",J108,0)</f>
        <v>0</v>
      </c>
      <c r="BJ108" s="237" t="s">
        <v>87</v>
      </c>
      <c r="BK108" s="235"/>
      <c r="BL108" s="235"/>
      <c r="BM108" s="235"/>
    </row>
    <row r="109" s="2" customFormat="1" ht="18" customHeight="1">
      <c r="A109" s="41"/>
      <c r="B109" s="42"/>
      <c r="C109" s="43"/>
      <c r="D109" s="155" t="s">
        <v>141</v>
      </c>
      <c r="E109" s="150"/>
      <c r="F109" s="150"/>
      <c r="G109" s="43"/>
      <c r="H109" s="43"/>
      <c r="I109" s="170"/>
      <c r="J109" s="151">
        <v>0</v>
      </c>
      <c r="K109" s="43"/>
      <c r="L109" s="234"/>
      <c r="M109" s="235"/>
      <c r="N109" s="236" t="s">
        <v>44</v>
      </c>
      <c r="O109" s="235"/>
      <c r="P109" s="235"/>
      <c r="Q109" s="235"/>
      <c r="R109" s="235"/>
      <c r="S109" s="170"/>
      <c r="T109" s="170"/>
      <c r="U109" s="170"/>
      <c r="V109" s="170"/>
      <c r="W109" s="170"/>
      <c r="X109" s="170"/>
      <c r="Y109" s="170"/>
      <c r="Z109" s="170"/>
      <c r="AA109" s="170"/>
      <c r="AB109" s="170"/>
      <c r="AC109" s="170"/>
      <c r="AD109" s="170"/>
      <c r="AE109" s="170"/>
      <c r="AF109" s="235"/>
      <c r="AG109" s="235"/>
      <c r="AH109" s="235"/>
      <c r="AI109" s="235"/>
      <c r="AJ109" s="235"/>
      <c r="AK109" s="235"/>
      <c r="AL109" s="235"/>
      <c r="AM109" s="235"/>
      <c r="AN109" s="235"/>
      <c r="AO109" s="235"/>
      <c r="AP109" s="235"/>
      <c r="AQ109" s="235"/>
      <c r="AR109" s="235"/>
      <c r="AS109" s="235"/>
      <c r="AT109" s="235"/>
      <c r="AU109" s="235"/>
      <c r="AV109" s="235"/>
      <c r="AW109" s="235"/>
      <c r="AX109" s="235"/>
      <c r="AY109" s="237" t="s">
        <v>97</v>
      </c>
      <c r="AZ109" s="235"/>
      <c r="BA109" s="235"/>
      <c r="BB109" s="235"/>
      <c r="BC109" s="235"/>
      <c r="BD109" s="235"/>
      <c r="BE109" s="238">
        <f>IF(N109="základní",J109,0)</f>
        <v>0</v>
      </c>
      <c r="BF109" s="238">
        <f>IF(N109="snížená",J109,0)</f>
        <v>0</v>
      </c>
      <c r="BG109" s="238">
        <f>IF(N109="zákl. přenesená",J109,0)</f>
        <v>0</v>
      </c>
      <c r="BH109" s="238">
        <f>IF(N109="sníž. přenesená",J109,0)</f>
        <v>0</v>
      </c>
      <c r="BI109" s="238">
        <f>IF(N109="nulová",J109,0)</f>
        <v>0</v>
      </c>
      <c r="BJ109" s="237" t="s">
        <v>87</v>
      </c>
      <c r="BK109" s="235"/>
      <c r="BL109" s="235"/>
      <c r="BM109" s="235"/>
    </row>
    <row r="110" s="2" customFormat="1" ht="18" customHeight="1">
      <c r="A110" s="41"/>
      <c r="B110" s="42"/>
      <c r="C110" s="43"/>
      <c r="D110" s="150" t="s">
        <v>142</v>
      </c>
      <c r="E110" s="43"/>
      <c r="F110" s="43"/>
      <c r="G110" s="43"/>
      <c r="H110" s="43"/>
      <c r="I110" s="170"/>
      <c r="J110" s="151">
        <f>ROUND(J30*T110,2)</f>
        <v>0</v>
      </c>
      <c r="K110" s="43"/>
      <c r="L110" s="234"/>
      <c r="M110" s="235"/>
      <c r="N110" s="236" t="s">
        <v>44</v>
      </c>
      <c r="O110" s="235"/>
      <c r="P110" s="235"/>
      <c r="Q110" s="235"/>
      <c r="R110" s="235"/>
      <c r="S110" s="170"/>
      <c r="T110" s="170"/>
      <c r="U110" s="170"/>
      <c r="V110" s="170"/>
      <c r="W110" s="170"/>
      <c r="X110" s="170"/>
      <c r="Y110" s="170"/>
      <c r="Z110" s="170"/>
      <c r="AA110" s="170"/>
      <c r="AB110" s="170"/>
      <c r="AC110" s="170"/>
      <c r="AD110" s="170"/>
      <c r="AE110" s="170"/>
      <c r="AF110" s="235"/>
      <c r="AG110" s="235"/>
      <c r="AH110" s="235"/>
      <c r="AI110" s="235"/>
      <c r="AJ110" s="235"/>
      <c r="AK110" s="235"/>
      <c r="AL110" s="235"/>
      <c r="AM110" s="235"/>
      <c r="AN110" s="235"/>
      <c r="AO110" s="235"/>
      <c r="AP110" s="235"/>
      <c r="AQ110" s="235"/>
      <c r="AR110" s="235"/>
      <c r="AS110" s="235"/>
      <c r="AT110" s="235"/>
      <c r="AU110" s="235"/>
      <c r="AV110" s="235"/>
      <c r="AW110" s="235"/>
      <c r="AX110" s="235"/>
      <c r="AY110" s="237" t="s">
        <v>143</v>
      </c>
      <c r="AZ110" s="235"/>
      <c r="BA110" s="235"/>
      <c r="BB110" s="235"/>
      <c r="BC110" s="235"/>
      <c r="BD110" s="235"/>
      <c r="BE110" s="238">
        <f>IF(N110="základní",J110,0)</f>
        <v>0</v>
      </c>
      <c r="BF110" s="238">
        <f>IF(N110="snížená",J110,0)</f>
        <v>0</v>
      </c>
      <c r="BG110" s="238">
        <f>IF(N110="zákl. přenesená",J110,0)</f>
        <v>0</v>
      </c>
      <c r="BH110" s="238">
        <f>IF(N110="sníž. přenesená",J110,0)</f>
        <v>0</v>
      </c>
      <c r="BI110" s="238">
        <f>IF(N110="nulová",J110,0)</f>
        <v>0</v>
      </c>
      <c r="BJ110" s="237" t="s">
        <v>87</v>
      </c>
      <c r="BK110" s="235"/>
      <c r="BL110" s="235"/>
      <c r="BM110" s="235"/>
    </row>
    <row r="111" s="2" customFormat="1">
      <c r="A111" s="41"/>
      <c r="B111" s="42"/>
      <c r="C111" s="43"/>
      <c r="D111" s="43"/>
      <c r="E111" s="43"/>
      <c r="F111" s="43"/>
      <c r="G111" s="43"/>
      <c r="H111" s="43"/>
      <c r="I111" s="170"/>
      <c r="J111" s="43"/>
      <c r="K111" s="43"/>
      <c r="L111" s="66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</row>
    <row r="112" s="2" customFormat="1" ht="29.28" customHeight="1">
      <c r="A112" s="41"/>
      <c r="B112" s="42"/>
      <c r="C112" s="159" t="s">
        <v>107</v>
      </c>
      <c r="D112" s="160"/>
      <c r="E112" s="160"/>
      <c r="F112" s="160"/>
      <c r="G112" s="160"/>
      <c r="H112" s="160"/>
      <c r="I112" s="216"/>
      <c r="J112" s="161">
        <f>ROUND(J96+J104,2)</f>
        <v>0</v>
      </c>
      <c r="K112" s="160"/>
      <c r="L112" s="66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</row>
    <row r="113" s="2" customFormat="1" ht="6.96" customHeight="1">
      <c r="A113" s="41"/>
      <c r="B113" s="69"/>
      <c r="C113" s="70"/>
      <c r="D113" s="70"/>
      <c r="E113" s="70"/>
      <c r="F113" s="70"/>
      <c r="G113" s="70"/>
      <c r="H113" s="70"/>
      <c r="I113" s="210"/>
      <c r="J113" s="70"/>
      <c r="K113" s="70"/>
      <c r="L113" s="66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</row>
    <row r="117" s="2" customFormat="1" ht="6.96" customHeight="1">
      <c r="A117" s="41"/>
      <c r="B117" s="71"/>
      <c r="C117" s="72"/>
      <c r="D117" s="72"/>
      <c r="E117" s="72"/>
      <c r="F117" s="72"/>
      <c r="G117" s="72"/>
      <c r="H117" s="72"/>
      <c r="I117" s="213"/>
      <c r="J117" s="72"/>
      <c r="K117" s="72"/>
      <c r="L117" s="66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</row>
    <row r="118" s="2" customFormat="1" ht="24.96" customHeight="1">
      <c r="A118" s="41"/>
      <c r="B118" s="42"/>
      <c r="C118" s="24" t="s">
        <v>144</v>
      </c>
      <c r="D118" s="43"/>
      <c r="E118" s="43"/>
      <c r="F118" s="43"/>
      <c r="G118" s="43"/>
      <c r="H118" s="43"/>
      <c r="I118" s="170"/>
      <c r="J118" s="43"/>
      <c r="K118" s="43"/>
      <c r="L118" s="66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</row>
    <row r="119" s="2" customFormat="1" ht="6.96" customHeight="1">
      <c r="A119" s="41"/>
      <c r="B119" s="42"/>
      <c r="C119" s="43"/>
      <c r="D119" s="43"/>
      <c r="E119" s="43"/>
      <c r="F119" s="43"/>
      <c r="G119" s="43"/>
      <c r="H119" s="43"/>
      <c r="I119" s="170"/>
      <c r="J119" s="43"/>
      <c r="K119" s="43"/>
      <c r="L119" s="66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</row>
    <row r="120" s="2" customFormat="1" ht="12" customHeight="1">
      <c r="A120" s="41"/>
      <c r="B120" s="42"/>
      <c r="C120" s="33" t="s">
        <v>16</v>
      </c>
      <c r="D120" s="43"/>
      <c r="E120" s="43"/>
      <c r="F120" s="43"/>
      <c r="G120" s="43"/>
      <c r="H120" s="43"/>
      <c r="I120" s="170"/>
      <c r="J120" s="43"/>
      <c r="K120" s="43"/>
      <c r="L120" s="66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</row>
    <row r="121" s="2" customFormat="1" ht="16.5" customHeight="1">
      <c r="A121" s="41"/>
      <c r="B121" s="42"/>
      <c r="C121" s="43"/>
      <c r="D121" s="43"/>
      <c r="E121" s="214" t="str">
        <f>E7</f>
        <v>ZŠ Karlova Varnsdorf</v>
      </c>
      <c r="F121" s="33"/>
      <c r="G121" s="33"/>
      <c r="H121" s="33"/>
      <c r="I121" s="170"/>
      <c r="J121" s="43"/>
      <c r="K121" s="43"/>
      <c r="L121" s="66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</row>
    <row r="122" s="2" customFormat="1" ht="12" customHeight="1">
      <c r="A122" s="41"/>
      <c r="B122" s="42"/>
      <c r="C122" s="33" t="s">
        <v>109</v>
      </c>
      <c r="D122" s="43"/>
      <c r="E122" s="43"/>
      <c r="F122" s="43"/>
      <c r="G122" s="43"/>
      <c r="H122" s="43"/>
      <c r="I122" s="170"/>
      <c r="J122" s="43"/>
      <c r="K122" s="43"/>
      <c r="L122" s="66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</row>
    <row r="123" s="2" customFormat="1" ht="16.5" customHeight="1">
      <c r="A123" s="41"/>
      <c r="B123" s="42"/>
      <c r="C123" s="43"/>
      <c r="D123" s="43"/>
      <c r="E123" s="79" t="str">
        <f>E9</f>
        <v>VRN - VRN</v>
      </c>
      <c r="F123" s="43"/>
      <c r="G123" s="43"/>
      <c r="H123" s="43"/>
      <c r="I123" s="170"/>
      <c r="J123" s="43"/>
      <c r="K123" s="43"/>
      <c r="L123" s="66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</row>
    <row r="124" s="2" customFormat="1" ht="6.96" customHeight="1">
      <c r="A124" s="41"/>
      <c r="B124" s="42"/>
      <c r="C124" s="43"/>
      <c r="D124" s="43"/>
      <c r="E124" s="43"/>
      <c r="F124" s="43"/>
      <c r="G124" s="43"/>
      <c r="H124" s="43"/>
      <c r="I124" s="170"/>
      <c r="J124" s="43"/>
      <c r="K124" s="43"/>
      <c r="L124" s="66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</row>
    <row r="125" s="2" customFormat="1" ht="12" customHeight="1">
      <c r="A125" s="41"/>
      <c r="B125" s="42"/>
      <c r="C125" s="33" t="s">
        <v>20</v>
      </c>
      <c r="D125" s="43"/>
      <c r="E125" s="43"/>
      <c r="F125" s="28" t="str">
        <f>F12</f>
        <v>Varnsdorf</v>
      </c>
      <c r="G125" s="43"/>
      <c r="H125" s="43"/>
      <c r="I125" s="172" t="s">
        <v>22</v>
      </c>
      <c r="J125" s="82" t="str">
        <f>IF(J12="","",J12)</f>
        <v>30. 7. 2018</v>
      </c>
      <c r="K125" s="43"/>
      <c r="L125" s="66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</row>
    <row r="126" s="2" customFormat="1" ht="6.96" customHeight="1">
      <c r="A126" s="41"/>
      <c r="B126" s="42"/>
      <c r="C126" s="43"/>
      <c r="D126" s="43"/>
      <c r="E126" s="43"/>
      <c r="F126" s="43"/>
      <c r="G126" s="43"/>
      <c r="H126" s="43"/>
      <c r="I126" s="170"/>
      <c r="J126" s="43"/>
      <c r="K126" s="43"/>
      <c r="L126" s="66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</row>
    <row r="127" s="2" customFormat="1" ht="15.15" customHeight="1">
      <c r="A127" s="41"/>
      <c r="B127" s="42"/>
      <c r="C127" s="33" t="s">
        <v>24</v>
      </c>
      <c r="D127" s="43"/>
      <c r="E127" s="43"/>
      <c r="F127" s="28" t="str">
        <f>E15</f>
        <v>Město Varnsdorf</v>
      </c>
      <c r="G127" s="43"/>
      <c r="H127" s="43"/>
      <c r="I127" s="172" t="s">
        <v>30</v>
      </c>
      <c r="J127" s="37" t="str">
        <f>E21</f>
        <v>FORWOOD s.r.o.</v>
      </c>
      <c r="K127" s="43"/>
      <c r="L127" s="66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</row>
    <row r="128" s="2" customFormat="1" ht="27.9" customHeight="1">
      <c r="A128" s="41"/>
      <c r="B128" s="42"/>
      <c r="C128" s="33" t="s">
        <v>28</v>
      </c>
      <c r="D128" s="43"/>
      <c r="E128" s="43"/>
      <c r="F128" s="28" t="str">
        <f>IF(E18="","",E18)</f>
        <v>Vyplň údaj</v>
      </c>
      <c r="G128" s="43"/>
      <c r="H128" s="43"/>
      <c r="I128" s="172" t="s">
        <v>33</v>
      </c>
      <c r="J128" s="37" t="str">
        <f>E24</f>
        <v>Bc. Zuzana Kosáková</v>
      </c>
      <c r="K128" s="43"/>
      <c r="L128" s="66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</row>
    <row r="129" s="2" customFormat="1" ht="10.32" customHeight="1">
      <c r="A129" s="41"/>
      <c r="B129" s="42"/>
      <c r="C129" s="43"/>
      <c r="D129" s="43"/>
      <c r="E129" s="43"/>
      <c r="F129" s="43"/>
      <c r="G129" s="43"/>
      <c r="H129" s="43"/>
      <c r="I129" s="170"/>
      <c r="J129" s="43"/>
      <c r="K129" s="43"/>
      <c r="L129" s="66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</row>
    <row r="130" s="11" customFormat="1" ht="29.28" customHeight="1">
      <c r="A130" s="239"/>
      <c r="B130" s="240"/>
      <c r="C130" s="241" t="s">
        <v>145</v>
      </c>
      <c r="D130" s="242" t="s">
        <v>63</v>
      </c>
      <c r="E130" s="242" t="s">
        <v>59</v>
      </c>
      <c r="F130" s="242" t="s">
        <v>60</v>
      </c>
      <c r="G130" s="242" t="s">
        <v>146</v>
      </c>
      <c r="H130" s="242" t="s">
        <v>147</v>
      </c>
      <c r="I130" s="243" t="s">
        <v>148</v>
      </c>
      <c r="J130" s="242" t="s">
        <v>115</v>
      </c>
      <c r="K130" s="244" t="s">
        <v>149</v>
      </c>
      <c r="L130" s="245"/>
      <c r="M130" s="103" t="s">
        <v>1</v>
      </c>
      <c r="N130" s="104" t="s">
        <v>42</v>
      </c>
      <c r="O130" s="104" t="s">
        <v>150</v>
      </c>
      <c r="P130" s="104" t="s">
        <v>151</v>
      </c>
      <c r="Q130" s="104" t="s">
        <v>152</v>
      </c>
      <c r="R130" s="104" t="s">
        <v>153</v>
      </c>
      <c r="S130" s="104" t="s">
        <v>154</v>
      </c>
      <c r="T130" s="105" t="s">
        <v>155</v>
      </c>
      <c r="U130" s="239"/>
      <c r="V130" s="239"/>
      <c r="W130" s="239"/>
      <c r="X130" s="239"/>
      <c r="Y130" s="239"/>
      <c r="Z130" s="239"/>
      <c r="AA130" s="239"/>
      <c r="AB130" s="239"/>
      <c r="AC130" s="239"/>
      <c r="AD130" s="239"/>
      <c r="AE130" s="239"/>
    </row>
    <row r="131" s="2" customFormat="1" ht="22.8" customHeight="1">
      <c r="A131" s="41"/>
      <c r="B131" s="42"/>
      <c r="C131" s="110" t="s">
        <v>156</v>
      </c>
      <c r="D131" s="43"/>
      <c r="E131" s="43"/>
      <c r="F131" s="43"/>
      <c r="G131" s="43"/>
      <c r="H131" s="43"/>
      <c r="I131" s="170"/>
      <c r="J131" s="246">
        <f>BK131</f>
        <v>0</v>
      </c>
      <c r="K131" s="43"/>
      <c r="L131" s="44"/>
      <c r="M131" s="106"/>
      <c r="N131" s="247"/>
      <c r="O131" s="107"/>
      <c r="P131" s="248">
        <f>P132</f>
        <v>0</v>
      </c>
      <c r="Q131" s="107"/>
      <c r="R131" s="248">
        <f>R132</f>
        <v>0</v>
      </c>
      <c r="S131" s="107"/>
      <c r="T131" s="249">
        <f>T132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18" t="s">
        <v>77</v>
      </c>
      <c r="AU131" s="18" t="s">
        <v>117</v>
      </c>
      <c r="BK131" s="250">
        <f>BK132</f>
        <v>0</v>
      </c>
    </row>
    <row r="132" s="12" customFormat="1" ht="25.92" customHeight="1">
      <c r="A132" s="12"/>
      <c r="B132" s="251"/>
      <c r="C132" s="252"/>
      <c r="D132" s="253" t="s">
        <v>77</v>
      </c>
      <c r="E132" s="254" t="s">
        <v>97</v>
      </c>
      <c r="F132" s="254" t="s">
        <v>950</v>
      </c>
      <c r="G132" s="252"/>
      <c r="H132" s="252"/>
      <c r="I132" s="255"/>
      <c r="J132" s="256">
        <f>BK132</f>
        <v>0</v>
      </c>
      <c r="K132" s="252"/>
      <c r="L132" s="257"/>
      <c r="M132" s="258"/>
      <c r="N132" s="259"/>
      <c r="O132" s="259"/>
      <c r="P132" s="260">
        <f>P133+P135+P140+P142</f>
        <v>0</v>
      </c>
      <c r="Q132" s="259"/>
      <c r="R132" s="260">
        <f>R133+R135+R140+R142</f>
        <v>0</v>
      </c>
      <c r="S132" s="259"/>
      <c r="T132" s="261">
        <f>T133+T135+T140+T142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62" t="s">
        <v>171</v>
      </c>
      <c r="AT132" s="263" t="s">
        <v>77</v>
      </c>
      <c r="AU132" s="263" t="s">
        <v>78</v>
      </c>
      <c r="AY132" s="262" t="s">
        <v>159</v>
      </c>
      <c r="BK132" s="264">
        <f>BK133+BK135+BK140+BK142</f>
        <v>0</v>
      </c>
    </row>
    <row r="133" s="12" customFormat="1" ht="22.8" customHeight="1">
      <c r="A133" s="12"/>
      <c r="B133" s="251"/>
      <c r="C133" s="252"/>
      <c r="D133" s="253" t="s">
        <v>77</v>
      </c>
      <c r="E133" s="265" t="s">
        <v>951</v>
      </c>
      <c r="F133" s="265" t="s">
        <v>952</v>
      </c>
      <c r="G133" s="252"/>
      <c r="H133" s="252"/>
      <c r="I133" s="255"/>
      <c r="J133" s="266">
        <f>BK133</f>
        <v>0</v>
      </c>
      <c r="K133" s="252"/>
      <c r="L133" s="257"/>
      <c r="M133" s="258"/>
      <c r="N133" s="259"/>
      <c r="O133" s="259"/>
      <c r="P133" s="260">
        <f>P134</f>
        <v>0</v>
      </c>
      <c r="Q133" s="259"/>
      <c r="R133" s="260">
        <f>R134</f>
        <v>0</v>
      </c>
      <c r="S133" s="259"/>
      <c r="T133" s="261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62" t="s">
        <v>171</v>
      </c>
      <c r="AT133" s="263" t="s">
        <v>77</v>
      </c>
      <c r="AU133" s="263" t="s">
        <v>85</v>
      </c>
      <c r="AY133" s="262" t="s">
        <v>159</v>
      </c>
      <c r="BK133" s="264">
        <f>BK134</f>
        <v>0</v>
      </c>
    </row>
    <row r="134" s="2" customFormat="1" ht="36" customHeight="1">
      <c r="A134" s="41"/>
      <c r="B134" s="42"/>
      <c r="C134" s="267" t="s">
        <v>85</v>
      </c>
      <c r="D134" s="267" t="s">
        <v>162</v>
      </c>
      <c r="E134" s="268" t="s">
        <v>953</v>
      </c>
      <c r="F134" s="269" t="s">
        <v>954</v>
      </c>
      <c r="G134" s="270" t="s">
        <v>955</v>
      </c>
      <c r="H134" s="271">
        <v>1</v>
      </c>
      <c r="I134" s="272"/>
      <c r="J134" s="273">
        <f>ROUND(I134*H134,2)</f>
        <v>0</v>
      </c>
      <c r="K134" s="269" t="s">
        <v>1</v>
      </c>
      <c r="L134" s="44"/>
      <c r="M134" s="274" t="s">
        <v>1</v>
      </c>
      <c r="N134" s="275" t="s">
        <v>44</v>
      </c>
      <c r="O134" s="94"/>
      <c r="P134" s="276">
        <f>O134*H134</f>
        <v>0</v>
      </c>
      <c r="Q134" s="276">
        <v>0</v>
      </c>
      <c r="R134" s="276">
        <f>Q134*H134</f>
        <v>0</v>
      </c>
      <c r="S134" s="276">
        <v>0</v>
      </c>
      <c r="T134" s="277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78" t="s">
        <v>956</v>
      </c>
      <c r="AT134" s="278" t="s">
        <v>162</v>
      </c>
      <c r="AU134" s="278" t="s">
        <v>87</v>
      </c>
      <c r="AY134" s="18" t="s">
        <v>159</v>
      </c>
      <c r="BE134" s="154">
        <f>IF(N134="základní",J134,0)</f>
        <v>0</v>
      </c>
      <c r="BF134" s="154">
        <f>IF(N134="snížená",J134,0)</f>
        <v>0</v>
      </c>
      <c r="BG134" s="154">
        <f>IF(N134="zákl. přenesená",J134,0)</f>
        <v>0</v>
      </c>
      <c r="BH134" s="154">
        <f>IF(N134="sníž. přenesená",J134,0)</f>
        <v>0</v>
      </c>
      <c r="BI134" s="154">
        <f>IF(N134="nulová",J134,0)</f>
        <v>0</v>
      </c>
      <c r="BJ134" s="18" t="s">
        <v>87</v>
      </c>
      <c r="BK134" s="154">
        <f>ROUND(I134*H134,2)</f>
        <v>0</v>
      </c>
      <c r="BL134" s="18" t="s">
        <v>956</v>
      </c>
      <c r="BM134" s="278" t="s">
        <v>202</v>
      </c>
    </row>
    <row r="135" s="12" customFormat="1" ht="22.8" customHeight="1">
      <c r="A135" s="12"/>
      <c r="B135" s="251"/>
      <c r="C135" s="252"/>
      <c r="D135" s="253" t="s">
        <v>77</v>
      </c>
      <c r="E135" s="265" t="s">
        <v>957</v>
      </c>
      <c r="F135" s="265" t="s">
        <v>137</v>
      </c>
      <c r="G135" s="252"/>
      <c r="H135" s="252"/>
      <c r="I135" s="255"/>
      <c r="J135" s="266">
        <f>BK135</f>
        <v>0</v>
      </c>
      <c r="K135" s="252"/>
      <c r="L135" s="257"/>
      <c r="M135" s="258"/>
      <c r="N135" s="259"/>
      <c r="O135" s="259"/>
      <c r="P135" s="260">
        <f>SUM(P136:P139)</f>
        <v>0</v>
      </c>
      <c r="Q135" s="259"/>
      <c r="R135" s="260">
        <f>SUM(R136:R139)</f>
        <v>0</v>
      </c>
      <c r="S135" s="259"/>
      <c r="T135" s="261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62" t="s">
        <v>171</v>
      </c>
      <c r="AT135" s="263" t="s">
        <v>77</v>
      </c>
      <c r="AU135" s="263" t="s">
        <v>85</v>
      </c>
      <c r="AY135" s="262" t="s">
        <v>159</v>
      </c>
      <c r="BK135" s="264">
        <f>SUM(BK136:BK139)</f>
        <v>0</v>
      </c>
    </row>
    <row r="136" s="2" customFormat="1" ht="48" customHeight="1">
      <c r="A136" s="41"/>
      <c r="B136" s="42"/>
      <c r="C136" s="267" t="s">
        <v>87</v>
      </c>
      <c r="D136" s="267" t="s">
        <v>162</v>
      </c>
      <c r="E136" s="268" t="s">
        <v>958</v>
      </c>
      <c r="F136" s="269" t="s">
        <v>959</v>
      </c>
      <c r="G136" s="270" t="s">
        <v>955</v>
      </c>
      <c r="H136" s="271">
        <v>1</v>
      </c>
      <c r="I136" s="272"/>
      <c r="J136" s="273">
        <f>ROUND(I136*H136,2)</f>
        <v>0</v>
      </c>
      <c r="K136" s="269" t="s">
        <v>1</v>
      </c>
      <c r="L136" s="44"/>
      <c r="M136" s="274" t="s">
        <v>1</v>
      </c>
      <c r="N136" s="275" t="s">
        <v>44</v>
      </c>
      <c r="O136" s="94"/>
      <c r="P136" s="276">
        <f>O136*H136</f>
        <v>0</v>
      </c>
      <c r="Q136" s="276">
        <v>0</v>
      </c>
      <c r="R136" s="276">
        <f>Q136*H136</f>
        <v>0</v>
      </c>
      <c r="S136" s="276">
        <v>0</v>
      </c>
      <c r="T136" s="27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78" t="s">
        <v>956</v>
      </c>
      <c r="AT136" s="278" t="s">
        <v>162</v>
      </c>
      <c r="AU136" s="278" t="s">
        <v>87</v>
      </c>
      <c r="AY136" s="18" t="s">
        <v>159</v>
      </c>
      <c r="BE136" s="154">
        <f>IF(N136="základní",J136,0)</f>
        <v>0</v>
      </c>
      <c r="BF136" s="154">
        <f>IF(N136="snížená",J136,0)</f>
        <v>0</v>
      </c>
      <c r="BG136" s="154">
        <f>IF(N136="zákl. přenesená",J136,0)</f>
        <v>0</v>
      </c>
      <c r="BH136" s="154">
        <f>IF(N136="sníž. přenesená",J136,0)</f>
        <v>0</v>
      </c>
      <c r="BI136" s="154">
        <f>IF(N136="nulová",J136,0)</f>
        <v>0</v>
      </c>
      <c r="BJ136" s="18" t="s">
        <v>87</v>
      </c>
      <c r="BK136" s="154">
        <f>ROUND(I136*H136,2)</f>
        <v>0</v>
      </c>
      <c r="BL136" s="18" t="s">
        <v>956</v>
      </c>
      <c r="BM136" s="278" t="s">
        <v>214</v>
      </c>
    </row>
    <row r="137" s="2" customFormat="1" ht="24" customHeight="1">
      <c r="A137" s="41"/>
      <c r="B137" s="42"/>
      <c r="C137" s="267" t="s">
        <v>160</v>
      </c>
      <c r="D137" s="267" t="s">
        <v>162</v>
      </c>
      <c r="E137" s="268" t="s">
        <v>960</v>
      </c>
      <c r="F137" s="269" t="s">
        <v>961</v>
      </c>
      <c r="G137" s="270" t="s">
        <v>955</v>
      </c>
      <c r="H137" s="271">
        <v>1</v>
      </c>
      <c r="I137" s="272"/>
      <c r="J137" s="273">
        <f>ROUND(I137*H137,2)</f>
        <v>0</v>
      </c>
      <c r="K137" s="269" t="s">
        <v>1</v>
      </c>
      <c r="L137" s="44"/>
      <c r="M137" s="274" t="s">
        <v>1</v>
      </c>
      <c r="N137" s="275" t="s">
        <v>44</v>
      </c>
      <c r="O137" s="94"/>
      <c r="P137" s="276">
        <f>O137*H137</f>
        <v>0</v>
      </c>
      <c r="Q137" s="276">
        <v>0</v>
      </c>
      <c r="R137" s="276">
        <f>Q137*H137</f>
        <v>0</v>
      </c>
      <c r="S137" s="276">
        <v>0</v>
      </c>
      <c r="T137" s="27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78" t="s">
        <v>956</v>
      </c>
      <c r="AT137" s="278" t="s">
        <v>162</v>
      </c>
      <c r="AU137" s="278" t="s">
        <v>87</v>
      </c>
      <c r="AY137" s="18" t="s">
        <v>159</v>
      </c>
      <c r="BE137" s="154">
        <f>IF(N137="základní",J137,0)</f>
        <v>0</v>
      </c>
      <c r="BF137" s="154">
        <f>IF(N137="snížená",J137,0)</f>
        <v>0</v>
      </c>
      <c r="BG137" s="154">
        <f>IF(N137="zákl. přenesená",J137,0)</f>
        <v>0</v>
      </c>
      <c r="BH137" s="154">
        <f>IF(N137="sníž. přenesená",J137,0)</f>
        <v>0</v>
      </c>
      <c r="BI137" s="154">
        <f>IF(N137="nulová",J137,0)</f>
        <v>0</v>
      </c>
      <c r="BJ137" s="18" t="s">
        <v>87</v>
      </c>
      <c r="BK137" s="154">
        <f>ROUND(I137*H137,2)</f>
        <v>0</v>
      </c>
      <c r="BL137" s="18" t="s">
        <v>956</v>
      </c>
      <c r="BM137" s="278" t="s">
        <v>223</v>
      </c>
    </row>
    <row r="138" s="2" customFormat="1" ht="24" customHeight="1">
      <c r="A138" s="41"/>
      <c r="B138" s="42"/>
      <c r="C138" s="267" t="s">
        <v>167</v>
      </c>
      <c r="D138" s="267" t="s">
        <v>162</v>
      </c>
      <c r="E138" s="268" t="s">
        <v>962</v>
      </c>
      <c r="F138" s="269" t="s">
        <v>963</v>
      </c>
      <c r="G138" s="270" t="s">
        <v>955</v>
      </c>
      <c r="H138" s="271">
        <v>1</v>
      </c>
      <c r="I138" s="272"/>
      <c r="J138" s="273">
        <f>ROUND(I138*H138,2)</f>
        <v>0</v>
      </c>
      <c r="K138" s="269" t="s">
        <v>1</v>
      </c>
      <c r="L138" s="44"/>
      <c r="M138" s="274" t="s">
        <v>1</v>
      </c>
      <c r="N138" s="275" t="s">
        <v>44</v>
      </c>
      <c r="O138" s="94"/>
      <c r="P138" s="276">
        <f>O138*H138</f>
        <v>0</v>
      </c>
      <c r="Q138" s="276">
        <v>0</v>
      </c>
      <c r="R138" s="276">
        <f>Q138*H138</f>
        <v>0</v>
      </c>
      <c r="S138" s="276">
        <v>0</v>
      </c>
      <c r="T138" s="27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78" t="s">
        <v>956</v>
      </c>
      <c r="AT138" s="278" t="s">
        <v>162</v>
      </c>
      <c r="AU138" s="278" t="s">
        <v>87</v>
      </c>
      <c r="AY138" s="18" t="s">
        <v>159</v>
      </c>
      <c r="BE138" s="154">
        <f>IF(N138="základní",J138,0)</f>
        <v>0</v>
      </c>
      <c r="BF138" s="154">
        <f>IF(N138="snížená",J138,0)</f>
        <v>0</v>
      </c>
      <c r="BG138" s="154">
        <f>IF(N138="zákl. přenesená",J138,0)</f>
        <v>0</v>
      </c>
      <c r="BH138" s="154">
        <f>IF(N138="sníž. přenesená",J138,0)</f>
        <v>0</v>
      </c>
      <c r="BI138" s="154">
        <f>IF(N138="nulová",J138,0)</f>
        <v>0</v>
      </c>
      <c r="BJ138" s="18" t="s">
        <v>87</v>
      </c>
      <c r="BK138" s="154">
        <f>ROUND(I138*H138,2)</f>
        <v>0</v>
      </c>
      <c r="BL138" s="18" t="s">
        <v>956</v>
      </c>
      <c r="BM138" s="278" t="s">
        <v>256</v>
      </c>
    </row>
    <row r="139" s="2" customFormat="1" ht="24" customHeight="1">
      <c r="A139" s="41"/>
      <c r="B139" s="42"/>
      <c r="C139" s="267" t="s">
        <v>171</v>
      </c>
      <c r="D139" s="267" t="s">
        <v>162</v>
      </c>
      <c r="E139" s="268" t="s">
        <v>964</v>
      </c>
      <c r="F139" s="269" t="s">
        <v>965</v>
      </c>
      <c r="G139" s="270" t="s">
        <v>955</v>
      </c>
      <c r="H139" s="271">
        <v>1</v>
      </c>
      <c r="I139" s="272"/>
      <c r="J139" s="273">
        <f>ROUND(I139*H139,2)</f>
        <v>0</v>
      </c>
      <c r="K139" s="269" t="s">
        <v>1</v>
      </c>
      <c r="L139" s="44"/>
      <c r="M139" s="274" t="s">
        <v>1</v>
      </c>
      <c r="N139" s="275" t="s">
        <v>44</v>
      </c>
      <c r="O139" s="94"/>
      <c r="P139" s="276">
        <f>O139*H139</f>
        <v>0</v>
      </c>
      <c r="Q139" s="276">
        <v>0</v>
      </c>
      <c r="R139" s="276">
        <f>Q139*H139</f>
        <v>0</v>
      </c>
      <c r="S139" s="276">
        <v>0</v>
      </c>
      <c r="T139" s="27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78" t="s">
        <v>956</v>
      </c>
      <c r="AT139" s="278" t="s">
        <v>162</v>
      </c>
      <c r="AU139" s="278" t="s">
        <v>87</v>
      </c>
      <c r="AY139" s="18" t="s">
        <v>159</v>
      </c>
      <c r="BE139" s="154">
        <f>IF(N139="základní",J139,0)</f>
        <v>0</v>
      </c>
      <c r="BF139" s="154">
        <f>IF(N139="snížená",J139,0)</f>
        <v>0</v>
      </c>
      <c r="BG139" s="154">
        <f>IF(N139="zákl. přenesená",J139,0)</f>
        <v>0</v>
      </c>
      <c r="BH139" s="154">
        <f>IF(N139="sníž. přenesená",J139,0)</f>
        <v>0</v>
      </c>
      <c r="BI139" s="154">
        <f>IF(N139="nulová",J139,0)</f>
        <v>0</v>
      </c>
      <c r="BJ139" s="18" t="s">
        <v>87</v>
      </c>
      <c r="BK139" s="154">
        <f>ROUND(I139*H139,2)</f>
        <v>0</v>
      </c>
      <c r="BL139" s="18" t="s">
        <v>956</v>
      </c>
      <c r="BM139" s="278" t="s">
        <v>269</v>
      </c>
    </row>
    <row r="140" s="12" customFormat="1" ht="22.8" customHeight="1">
      <c r="A140" s="12"/>
      <c r="B140" s="251"/>
      <c r="C140" s="252"/>
      <c r="D140" s="253" t="s">
        <v>77</v>
      </c>
      <c r="E140" s="265" t="s">
        <v>966</v>
      </c>
      <c r="F140" s="265" t="s">
        <v>967</v>
      </c>
      <c r="G140" s="252"/>
      <c r="H140" s="252"/>
      <c r="I140" s="255"/>
      <c r="J140" s="266">
        <f>BK140</f>
        <v>0</v>
      </c>
      <c r="K140" s="252"/>
      <c r="L140" s="257"/>
      <c r="M140" s="258"/>
      <c r="N140" s="259"/>
      <c r="O140" s="259"/>
      <c r="P140" s="260">
        <f>P141</f>
        <v>0</v>
      </c>
      <c r="Q140" s="259"/>
      <c r="R140" s="260">
        <f>R141</f>
        <v>0</v>
      </c>
      <c r="S140" s="259"/>
      <c r="T140" s="261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62" t="s">
        <v>171</v>
      </c>
      <c r="AT140" s="263" t="s">
        <v>77</v>
      </c>
      <c r="AU140" s="263" t="s">
        <v>85</v>
      </c>
      <c r="AY140" s="262" t="s">
        <v>159</v>
      </c>
      <c r="BK140" s="264">
        <f>BK141</f>
        <v>0</v>
      </c>
    </row>
    <row r="141" s="2" customFormat="1" ht="24" customHeight="1">
      <c r="A141" s="41"/>
      <c r="B141" s="42"/>
      <c r="C141" s="267" t="s">
        <v>185</v>
      </c>
      <c r="D141" s="267" t="s">
        <v>162</v>
      </c>
      <c r="E141" s="268" t="s">
        <v>968</v>
      </c>
      <c r="F141" s="269" t="s">
        <v>969</v>
      </c>
      <c r="G141" s="270" t="s">
        <v>955</v>
      </c>
      <c r="H141" s="271">
        <v>1</v>
      </c>
      <c r="I141" s="272"/>
      <c r="J141" s="273">
        <f>ROUND(I141*H141,2)</f>
        <v>0</v>
      </c>
      <c r="K141" s="269" t="s">
        <v>1</v>
      </c>
      <c r="L141" s="44"/>
      <c r="M141" s="274" t="s">
        <v>1</v>
      </c>
      <c r="N141" s="275" t="s">
        <v>44</v>
      </c>
      <c r="O141" s="94"/>
      <c r="P141" s="276">
        <f>O141*H141</f>
        <v>0</v>
      </c>
      <c r="Q141" s="276">
        <v>0</v>
      </c>
      <c r="R141" s="276">
        <f>Q141*H141</f>
        <v>0</v>
      </c>
      <c r="S141" s="276">
        <v>0</v>
      </c>
      <c r="T141" s="277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78" t="s">
        <v>956</v>
      </c>
      <c r="AT141" s="278" t="s">
        <v>162</v>
      </c>
      <c r="AU141" s="278" t="s">
        <v>87</v>
      </c>
      <c r="AY141" s="18" t="s">
        <v>159</v>
      </c>
      <c r="BE141" s="154">
        <f>IF(N141="základní",J141,0)</f>
        <v>0</v>
      </c>
      <c r="BF141" s="154">
        <f>IF(N141="snížená",J141,0)</f>
        <v>0</v>
      </c>
      <c r="BG141" s="154">
        <f>IF(N141="zákl. přenesená",J141,0)</f>
        <v>0</v>
      </c>
      <c r="BH141" s="154">
        <f>IF(N141="sníž. přenesená",J141,0)</f>
        <v>0</v>
      </c>
      <c r="BI141" s="154">
        <f>IF(N141="nulová",J141,0)</f>
        <v>0</v>
      </c>
      <c r="BJ141" s="18" t="s">
        <v>87</v>
      </c>
      <c r="BK141" s="154">
        <f>ROUND(I141*H141,2)</f>
        <v>0</v>
      </c>
      <c r="BL141" s="18" t="s">
        <v>956</v>
      </c>
      <c r="BM141" s="278" t="s">
        <v>287</v>
      </c>
    </row>
    <row r="142" s="12" customFormat="1" ht="22.8" customHeight="1">
      <c r="A142" s="12"/>
      <c r="B142" s="251"/>
      <c r="C142" s="252"/>
      <c r="D142" s="253" t="s">
        <v>77</v>
      </c>
      <c r="E142" s="265" t="s">
        <v>970</v>
      </c>
      <c r="F142" s="265" t="s">
        <v>971</v>
      </c>
      <c r="G142" s="252"/>
      <c r="H142" s="252"/>
      <c r="I142" s="255"/>
      <c r="J142" s="266">
        <f>BK142</f>
        <v>0</v>
      </c>
      <c r="K142" s="252"/>
      <c r="L142" s="257"/>
      <c r="M142" s="258"/>
      <c r="N142" s="259"/>
      <c r="O142" s="259"/>
      <c r="P142" s="260">
        <f>P143</f>
        <v>0</v>
      </c>
      <c r="Q142" s="259"/>
      <c r="R142" s="260">
        <f>R143</f>
        <v>0</v>
      </c>
      <c r="S142" s="259"/>
      <c r="T142" s="261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62" t="s">
        <v>171</v>
      </c>
      <c r="AT142" s="263" t="s">
        <v>77</v>
      </c>
      <c r="AU142" s="263" t="s">
        <v>85</v>
      </c>
      <c r="AY142" s="262" t="s">
        <v>159</v>
      </c>
      <c r="BK142" s="264">
        <f>BK143</f>
        <v>0</v>
      </c>
    </row>
    <row r="143" s="2" customFormat="1" ht="16.5" customHeight="1">
      <c r="A143" s="41"/>
      <c r="B143" s="42"/>
      <c r="C143" s="267" t="s">
        <v>195</v>
      </c>
      <c r="D143" s="267" t="s">
        <v>162</v>
      </c>
      <c r="E143" s="268" t="s">
        <v>972</v>
      </c>
      <c r="F143" s="269" t="s">
        <v>973</v>
      </c>
      <c r="G143" s="270" t="s">
        <v>955</v>
      </c>
      <c r="H143" s="271">
        <v>1</v>
      </c>
      <c r="I143" s="272"/>
      <c r="J143" s="273">
        <f>ROUND(I143*H143,2)</f>
        <v>0</v>
      </c>
      <c r="K143" s="269" t="s">
        <v>1</v>
      </c>
      <c r="L143" s="44"/>
      <c r="M143" s="333" t="s">
        <v>1</v>
      </c>
      <c r="N143" s="334" t="s">
        <v>44</v>
      </c>
      <c r="O143" s="335"/>
      <c r="P143" s="336">
        <f>O143*H143</f>
        <v>0</v>
      </c>
      <c r="Q143" s="336">
        <v>0</v>
      </c>
      <c r="R143" s="336">
        <f>Q143*H143</f>
        <v>0</v>
      </c>
      <c r="S143" s="336">
        <v>0</v>
      </c>
      <c r="T143" s="337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78" t="s">
        <v>956</v>
      </c>
      <c r="AT143" s="278" t="s">
        <v>162</v>
      </c>
      <c r="AU143" s="278" t="s">
        <v>87</v>
      </c>
      <c r="AY143" s="18" t="s">
        <v>159</v>
      </c>
      <c r="BE143" s="154">
        <f>IF(N143="základní",J143,0)</f>
        <v>0</v>
      </c>
      <c r="BF143" s="154">
        <f>IF(N143="snížená",J143,0)</f>
        <v>0</v>
      </c>
      <c r="BG143" s="154">
        <f>IF(N143="zákl. přenesená",J143,0)</f>
        <v>0</v>
      </c>
      <c r="BH143" s="154">
        <f>IF(N143="sníž. přenesená",J143,0)</f>
        <v>0</v>
      </c>
      <c r="BI143" s="154">
        <f>IF(N143="nulová",J143,0)</f>
        <v>0</v>
      </c>
      <c r="BJ143" s="18" t="s">
        <v>87</v>
      </c>
      <c r="BK143" s="154">
        <f>ROUND(I143*H143,2)</f>
        <v>0</v>
      </c>
      <c r="BL143" s="18" t="s">
        <v>956</v>
      </c>
      <c r="BM143" s="278" t="s">
        <v>297</v>
      </c>
    </row>
    <row r="144" s="2" customFormat="1" ht="6.96" customHeight="1">
      <c r="A144" s="41"/>
      <c r="B144" s="69"/>
      <c r="C144" s="70"/>
      <c r="D144" s="70"/>
      <c r="E144" s="70"/>
      <c r="F144" s="70"/>
      <c r="G144" s="70"/>
      <c r="H144" s="70"/>
      <c r="I144" s="210"/>
      <c r="J144" s="70"/>
      <c r="K144" s="70"/>
      <c r="L144" s="44"/>
      <c r="M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</row>
  </sheetData>
  <sheetProtection sheet="1" autoFilter="0" formatColumns="0" formatRows="0" objects="1" scenarios="1" spinCount="100000" saltValue="bYMno8ym/1T+WXBCbcwQaOwSnQ7ySPiYKjlX9eOMd2sWLS7Or7zdRx4bJhSw8ZCmXVCWZ5Y+hUalFLq7FnAfBA==" hashValue="wG/f/8FouR63PnynnSjT/JrI9plX+RI097uCAWmP84Rcl8eRCEgLby8xjzGNlJWBKSnKZpKqLdfMVOX/DYCVlg==" algorithmName="SHA-512" password="CC35"/>
  <autoFilter ref="C130:K143"/>
  <mergeCells count="14">
    <mergeCell ref="E7:H7"/>
    <mergeCell ref="E9:H9"/>
    <mergeCell ref="E18:H18"/>
    <mergeCell ref="E27:H27"/>
    <mergeCell ref="E85:H85"/>
    <mergeCell ref="E87:H87"/>
    <mergeCell ref="D105:F105"/>
    <mergeCell ref="D106:F106"/>
    <mergeCell ref="D107:F107"/>
    <mergeCell ref="D108:F108"/>
    <mergeCell ref="D109:F10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DESKTOP-7VAAOUV\Zuzana Kosáková</dc:creator>
  <cp:lastModifiedBy>DESKTOP-7VAAOUV\Zuzana Kosáková</cp:lastModifiedBy>
  <dcterms:created xsi:type="dcterms:W3CDTF">2019-10-07T10:28:26Z</dcterms:created>
  <dcterms:modified xsi:type="dcterms:W3CDTF">2019-10-07T10:28:37Z</dcterms:modified>
</cp:coreProperties>
</file>