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 - Rekonstrukce stř..." sheetId="2" r:id="rId2"/>
    <sheet name="M21 - D+M Hromosvodu" sheetId="3" r:id="rId3"/>
    <sheet name="M29 - Systém určený k och..." sheetId="4" r:id="rId4"/>
    <sheet name="VRN - VRN" sheetId="5" r:id="rId5"/>
  </sheets>
  <definedNames>
    <definedName name="_xlnm.Print_Area" localSheetId="0">'Rekapitulace stavby'!$C$4:$AP$70,'Rekapitulace stavby'!$C$76:$AP$100</definedName>
    <definedName name="_xlnm.Print_Area" localSheetId="1">'SO 701 - Rekonstrukce stř...'!$C$4:$Q$70,'SO 701 - Rekonstrukce stř...'!$C$76:$Q$117,'SO 701 - Rekonstrukce stř...'!$C$123:$Q$403</definedName>
    <definedName name="_xlnm.Print_Area" localSheetId="2">'M21 - D+M Hromosvodu'!$C$4:$Q$70,'M21 - D+M Hromosvodu'!$C$76:$Q$106,'M21 - D+M Hromosvodu'!$C$112:$Q$204</definedName>
    <definedName name="_xlnm.Print_Area" localSheetId="3">'M29 - Systém určený k och...'!$C$4:$Q$70,'M29 - Systém určený k och...'!$C$76:$Q$102,'M29 - Systém určený k och...'!$C$108:$Q$138</definedName>
    <definedName name="_xlnm.Print_Area" localSheetId="4">'VRN - VRN'!$C$4:$Q$70,'VRN - VRN'!$C$76:$Q$104,'VRN - VRN'!$C$110:$Q$139</definedName>
    <definedName name="_xlnm.Print_Titles" localSheetId="0">'Rekapitulace stavby'!$85:$85</definedName>
    <definedName name="_xlnm.Print_Titles" localSheetId="1">'SO 701 - Rekonstrukce stř...'!$133:$133</definedName>
    <definedName name="_xlnm.Print_Titles" localSheetId="2">'M21 - D+M Hromosvodu'!$123:$123</definedName>
    <definedName name="_xlnm.Print_Titles" localSheetId="3">'M29 - Systém určený k och...'!$119:$119</definedName>
    <definedName name="_xlnm.Print_Titles" localSheetId="4">'VRN - VRN'!$120:$120</definedName>
  </definedNames>
  <calcPr fullCalcOnLoad="1"/>
</workbook>
</file>

<file path=xl/sharedStrings.xml><?xml version="1.0" encoding="utf-8"?>
<sst xmlns="http://schemas.openxmlformats.org/spreadsheetml/2006/main" count="5081" uniqueCount="928">
  <si>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</si>
  <si>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</si>
  <si>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</si>
  <si>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</si>
  <si>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</si>
  <si>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</si>
  <si>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</si>
  <si>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</si>
  <si>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</si>
  <si>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</si>
  <si>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</si>
  <si>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</si>
  <si>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</si>
  <si>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</si>
  <si>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</si>
  <si>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</si>
  <si>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</si>
  <si>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ZN2018_017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</si>
  <si>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</si>
  <si>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</si>
  <si>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Karlova Varnsdorf</t>
  </si>
  <si>
    <t>JKSO:</t>
  </si>
  <si>
    <t/>
  </si>
  <si>
    <t>CC-CZ:</t>
  </si>
  <si>
    <t>Místo:</t>
  </si>
  <si>
    <t>Varnsdorf</t>
  </si>
  <si>
    <t>Datum:</t>
  </si>
  <si>
    <t>30. 7. 2018</t>
  </si>
  <si>
    <t>Objednatel:</t>
  </si>
  <si>
    <t>IČ:</t>
  </si>
  <si>
    <t>Město Varnsdorf</t>
  </si>
  <si>
    <t>DIČ:</t>
  </si>
  <si>
    <t>Zhotovitel:</t>
  </si>
  <si>
    <t>Vyplň údaj</t>
  </si>
  <si>
    <t>Projektant:</t>
  </si>
  <si>
    <t>FORWOOD s.r.o.</t>
  </si>
  <si>
    <t>True</t>
  </si>
  <si>
    <t>Zpracovatel:</t>
  </si>
  <si>
    <t>Bc. Zuzana Kosáková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</si>
  <si>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</si>
  <si>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</si>
  <si>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</si>
  <si>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</si>
  <si>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</si>
  <si>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</si>
  <si>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</si>
  <si>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</si>
  <si>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</si>
  <si>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</si>
  <si>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</si>
  <si>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</si>
  <si>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</si>
  <si>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</si>
  <si>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</si>
  <si>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</si>
  <si>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</si>
  <si>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</si>
  <si>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</si>
  <si>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</si>
  <si>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</si>
  <si>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</si>
  <si>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</si>
  <si>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</si>
  <si>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</si>
  <si>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</si>
  <si>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</si>
  <si>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</si>
  <si>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</si>
  <si>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</si>
  <si>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</si>
  <si>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</si>
  <si>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</si>
  <si>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</si>
  <si>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</si>
  <si>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</si>
  <si>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</si>
  <si>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</si>
  <si>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</si>
  <si>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</si>
  <si>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</si>
  <si>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</si>
  <si>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</si>
  <si>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{d0589ac3-73ba-468c-be88-37ff622619ae}</t>
  </si>
  <si>
    <t>{00000000-0000-0000-0000-000000000000}</t>
  </si>
  <si>
    <t>SO 701</t>
  </si>
  <si>
    <t>Rekonstrukce střechy</t>
  </si>
  <si>
    <t>1</t>
  </si>
  <si>
    <t>{3f45ee74-6f25-4e7b-af57-eff738d194e9}</t>
  </si>
  <si>
    <t>/</t>
  </si>
  <si>
    <t>2</t>
  </si>
  <si>
    <t>###NOINSERT###</t>
  </si>
  <si>
    <t>M21</t>
  </si>
  <si>
    <t>D+M Hromosvodu</t>
  </si>
  <si>
    <t>{c520349b-9dc3-4832-92b8-049fe2aac51e}</t>
  </si>
  <si>
    <t>M29</t>
  </si>
  <si>
    <t>Systém určený k ochraně proti pádu</t>
  </si>
  <si>
    <t>{c7ac908c-c351-41bd-ac35-90d879c096d5}</t>
  </si>
  <si>
    <t>VRN</t>
  </si>
  <si>
    <t>{812bf65a-88a4-43ea-9521-720579c38f7a}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</si>
  <si>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</si>
  <si>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</si>
  <si>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</si>
  <si>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</si>
  <si>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</si>
  <si>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</si>
  <si>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</si>
  <si>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</si>
  <si>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</si>
  <si>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</si>
  <si>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</si>
  <si>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</si>
  <si>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</si>
  <si>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</si>
  <si>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</si>
  <si>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</si>
  <si>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 701 - Rekonstrukce střechy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</si>
  <si>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</si>
  <si>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</si>
  <si>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</si>
  <si>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</si>
  <si>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</si>
  <si>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</si>
  <si>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</si>
  <si>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</si>
  <si>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</si>
  <si>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</si>
  <si>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</si>
  <si>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</si>
  <si>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</si>
  <si>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</si>
  <si>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</si>
  <si>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</si>
  <si>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</si>
  <si>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klempířské - nesystémové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</si>
  <si>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</si>
  <si>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</si>
  <si>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</si>
  <si>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</si>
  <si>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</si>
  <si>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HZS - Hodinové zúčtovací sazby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</si>
  <si>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</si>
  <si>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</si>
  <si>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</si>
  <si>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</si>
  <si>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</si>
  <si>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</si>
  <si>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</si>
  <si>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</si>
  <si>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</si>
  <si>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</si>
  <si>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</si>
  <si>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</si>
  <si>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</si>
  <si>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</si>
  <si>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</si>
  <si>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</si>
  <si>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</si>
  <si>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</si>
  <si>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</si>
  <si>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</si>
  <si>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</si>
  <si>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</si>
  <si>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</si>
  <si>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</si>
  <si>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</si>
  <si>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315231115</t>
  </si>
  <si>
    <t>Zdivo půdní z cihel dl 290 mm  P7 až 15 na SMS 5 MPa - doplnění zdiva po výměně trámů</t>
  </si>
  <si>
    <t>m3</t>
  </si>
  <si>
    <t>4</t>
  </si>
  <si>
    <t>651390662</t>
  </si>
  <si>
    <t>předpokládané množství</t>
  </si>
  <si>
    <t>VV</t>
  </si>
  <si>
    <t>5</t>
  </si>
  <si>
    <t>315231147</t>
  </si>
  <si>
    <t>Zdivo atik z cihel plných 10 MPa</t>
  </si>
  <si>
    <t>1322461193</t>
  </si>
  <si>
    <t>8*3*0,45</t>
  </si>
  <si>
    <t>3</t>
  </si>
  <si>
    <t>315231147.1</t>
  </si>
  <si>
    <t>Příplatek za profilované zdění</t>
  </si>
  <si>
    <t>1624492281</t>
  </si>
  <si>
    <t>317235811</t>
  </si>
  <si>
    <t>Doplnění zdiva hlavních a kordónových říms cihlami pálenými na maltu - úprava a profilace, napojení na střešní plášť</t>
  </si>
  <si>
    <t>mb</t>
  </si>
  <si>
    <t>1727618279</t>
  </si>
  <si>
    <t>předpokládané množství - 20%</t>
  </si>
  <si>
    <t>128*0,2</t>
  </si>
  <si>
    <t>6121112.1</t>
  </si>
  <si>
    <t>Vyspravení povrchu stěn - oprava omítky říms pod střešním pláštěm</t>
  </si>
  <si>
    <t>-741010892</t>
  </si>
  <si>
    <t>6</t>
  </si>
  <si>
    <t>612325225.1</t>
  </si>
  <si>
    <t>Vápenocementová štuková omítka malých ploch do 4,0 m2 na stěnách - oprava po výměně trámů</t>
  </si>
  <si>
    <t xml:space="preserve"> m2</t>
  </si>
  <si>
    <t>1491095816</t>
  </si>
  <si>
    <t>128*1,7*0,4    "40% z plochy vnitřní zdi</t>
  </si>
  <si>
    <t>7</t>
  </si>
  <si>
    <t>6220000.1</t>
  </si>
  <si>
    <t>Atypická výzdoba (omítka) historizujícího štítu - předpokládaná cena</t>
  </si>
  <si>
    <t>ks</t>
  </si>
  <si>
    <t>-836604</t>
  </si>
  <si>
    <t>8</t>
  </si>
  <si>
    <t>942111111</t>
  </si>
  <si>
    <t>Montáž lešení vysunutého trubkového bez podepření v do 20 m</t>
  </si>
  <si>
    <t>m2</t>
  </si>
  <si>
    <t>1372115137</t>
  </si>
  <si>
    <t>pouze doplňkové okolo věže....</t>
  </si>
  <si>
    <t>150</t>
  </si>
  <si>
    <t>9</t>
  </si>
  <si>
    <t>942111811</t>
  </si>
  <si>
    <t>Demontáž lešení vysunutého trubkového bez podepření v 20 m</t>
  </si>
  <si>
    <t>1574422804</t>
  </si>
  <si>
    <t>10</t>
  </si>
  <si>
    <t>997013154</t>
  </si>
  <si>
    <t>Vnitrostaveništní doprava suti a vybouraných hmot pro budovy v do 15 m s omezením mechanizace</t>
  </si>
  <si>
    <t>t</t>
  </si>
  <si>
    <t>-1983447549</t>
  </si>
  <si>
    <t>11</t>
  </si>
  <si>
    <t>997013501</t>
  </si>
  <si>
    <t>Odvoz suti a vybouraných hmot na skládku nebo meziskládku do 1 km se složením</t>
  </si>
  <si>
    <t>660764612</t>
  </si>
  <si>
    <t>12</t>
  </si>
  <si>
    <t>997013509</t>
  </si>
  <si>
    <t>Příplatek k odvozu suti a vybouraných hmot na skládku ZKD 1 km přes 1 km</t>
  </si>
  <si>
    <t>1208814759</t>
  </si>
  <si>
    <t>13</t>
  </si>
  <si>
    <t>997013811</t>
  </si>
  <si>
    <t>Poplatek za uložení na skládce (skládkovné) stavebního odpadu dřevěného kód odpadu 170 201</t>
  </si>
  <si>
    <t>698213045</t>
  </si>
  <si>
    <t>14</t>
  </si>
  <si>
    <t>997013814</t>
  </si>
  <si>
    <t>Poplatek za uložení na skládce (skládkovné) stavebního odpadu izolací kód odpadu 170 604</t>
  </si>
  <si>
    <t>-64932949</t>
  </si>
  <si>
    <t>997013831</t>
  </si>
  <si>
    <t>Poplatek za uložení na skládce (skládkovné) stavebního odpadu směsného kód odpadu 170 904</t>
  </si>
  <si>
    <t>-196242282</t>
  </si>
  <si>
    <t>16</t>
  </si>
  <si>
    <t>998017003</t>
  </si>
  <si>
    <t>Přesun hmot s omezením mechanizace pro budovy v do 24 m</t>
  </si>
  <si>
    <t>-1688066770</t>
  </si>
  <si>
    <t>17</t>
  </si>
  <si>
    <t>712300832</t>
  </si>
  <si>
    <t>Odstranění povlakové krytiny střech do 10° dvouvrstvé</t>
  </si>
  <si>
    <t>-1922787440</t>
  </si>
  <si>
    <t>115 "vrchní část střechy</t>
  </si>
  <si>
    <t>95  "pod stávající krytinou</t>
  </si>
  <si>
    <t>Součet</t>
  </si>
  <si>
    <t>18</t>
  </si>
  <si>
    <t>712331101</t>
  </si>
  <si>
    <t>Provedení povlakové krytiny střech do 10° podkladní vrstvy pásy na sucho AIP nebo NAIP</t>
  </si>
  <si>
    <t>207343681</t>
  </si>
  <si>
    <t>pojistná hydroizolace</t>
  </si>
  <si>
    <t>115</t>
  </si>
  <si>
    <t>19</t>
  </si>
  <si>
    <t>M</t>
  </si>
  <si>
    <t>62832134</t>
  </si>
  <si>
    <t>pás těžký asfaltovaný např. GLASTEK 40 mineral</t>
  </si>
  <si>
    <t>32</t>
  </si>
  <si>
    <t>-798846573</t>
  </si>
  <si>
    <t>20</t>
  </si>
  <si>
    <t>712341559</t>
  </si>
  <si>
    <t>Provedení povlakové krytiny střech do 10° pásy NAIP přitavením v plné ploše</t>
  </si>
  <si>
    <t>78760875</t>
  </si>
  <si>
    <t>891</t>
  </si>
  <si>
    <t>62833158</t>
  </si>
  <si>
    <t>pás asfaltový např. ELASTEK 50 special</t>
  </si>
  <si>
    <t>1173785673</t>
  </si>
  <si>
    <t>22</t>
  </si>
  <si>
    <t>712400832</t>
  </si>
  <si>
    <t>Odstranění povlakové krytiny střech do 30° dvouvrstvé</t>
  </si>
  <si>
    <t>-833253145</t>
  </si>
  <si>
    <t>30+8+4+4+90+8+21+21</t>
  </si>
  <si>
    <t>23</t>
  </si>
  <si>
    <t>712600832</t>
  </si>
  <si>
    <t>Odstranění povlakové krytiny střech přes 30° dvouvrstvé</t>
  </si>
  <si>
    <t>-890814099</t>
  </si>
  <si>
    <t>24</t>
  </si>
  <si>
    <t>998712103</t>
  </si>
  <si>
    <t>Přesun hmot tonážní tonážní pro krytiny povlakové v objektech v do 24 m</t>
  </si>
  <si>
    <t>-2137971175</t>
  </si>
  <si>
    <t>25</t>
  </si>
  <si>
    <t>998712181</t>
  </si>
  <si>
    <t>Příplatek k přesunu hmot tonážní 712 prováděný bez použití mechanizace</t>
  </si>
  <si>
    <t>1384624256</t>
  </si>
  <si>
    <t>26</t>
  </si>
  <si>
    <t>713151218</t>
  </si>
  <si>
    <t>Montáž izolace tepelné nad krokvemi střech šikmých reflexní s difúzní spojovací páskou do 35 mm</t>
  </si>
  <si>
    <t>-642408028</t>
  </si>
  <si>
    <t>27</t>
  </si>
  <si>
    <t>28329220</t>
  </si>
  <si>
    <t>fólie hydroizolační pojistná difúzně otevřená na bednění - ref. výr. Dorken Delta Maxx WD</t>
  </si>
  <si>
    <t>2087029330</t>
  </si>
  <si>
    <t>28</t>
  </si>
  <si>
    <t>7414217</t>
  </si>
  <si>
    <t>Demontáž vedení hromosvodu šikmá střecha</t>
  </si>
  <si>
    <t>soub.</t>
  </si>
  <si>
    <t>-1764280399</t>
  </si>
  <si>
    <t>29</t>
  </si>
  <si>
    <t>762083122</t>
  </si>
  <si>
    <t>Impregnace řeziva proti dřevokaznému hmyzu, houbám a plísním máčením třída ohrožení 3 a 4</t>
  </si>
  <si>
    <t>-1271003335</t>
  </si>
  <si>
    <t>5,181    "nové řezivo</t>
  </si>
  <si>
    <t>0,24*0,33*6,6        "stávající trám</t>
  </si>
  <si>
    <t>30</t>
  </si>
  <si>
    <t>762085103</t>
  </si>
  <si>
    <t>Montáž kotevních želez, příložek, patek nebo táhel - vč. oka pro uchycení věžičky na jeřáb</t>
  </si>
  <si>
    <t>683534158</t>
  </si>
  <si>
    <t>31</t>
  </si>
  <si>
    <t>762085112</t>
  </si>
  <si>
    <t>Dodávka svorníků nebo šroubů délky do 300 mm</t>
  </si>
  <si>
    <t>1733009489</t>
  </si>
  <si>
    <t>7623120</t>
  </si>
  <si>
    <t>Celodřevěný plátový spoj s šikmými nebo ozubenými čely - dle popisu v PD</t>
  </si>
  <si>
    <t>685732422</t>
  </si>
  <si>
    <t>33</t>
  </si>
  <si>
    <t>762331812</t>
  </si>
  <si>
    <t>Demontáž vázaných kcí krovů z hranolů průřezové plochy do 224 cm2 - stávající krokve - zpětná mtž v montáži krovů</t>
  </si>
  <si>
    <t>m</t>
  </si>
  <si>
    <t>-673211007</t>
  </si>
  <si>
    <t>5,5*3*2</t>
  </si>
  <si>
    <t xml:space="preserve">6*7     </t>
  </si>
  <si>
    <t>11,5    "námětkové krokve</t>
  </si>
  <si>
    <t>34</t>
  </si>
  <si>
    <t>762331911</t>
  </si>
  <si>
    <t>Vyřezání části střešní vazby průřezové plochy řeziva do 120 cm2 délky do 3 m</t>
  </si>
  <si>
    <t>527757927</t>
  </si>
  <si>
    <t>"K20"     1,2</t>
  </si>
  <si>
    <t>35</t>
  </si>
  <si>
    <t>762331921</t>
  </si>
  <si>
    <t>Vyřezání části střešní vazby průřezové plochy řeziva do 224 cm2 délky do 3 m</t>
  </si>
  <si>
    <t>-1651534866</t>
  </si>
  <si>
    <t>"K09"    3,0*2</t>
  </si>
  <si>
    <t>"K11"   2,0*2</t>
  </si>
  <si>
    <t>"K12"   3,0</t>
  </si>
  <si>
    <t>"K17"   2,5</t>
  </si>
  <si>
    <t>36</t>
  </si>
  <si>
    <t>762331922</t>
  </si>
  <si>
    <t>Vyřezání části střešní vazby průřezové plochy řeziva do 224 cm2 délky do 5 m</t>
  </si>
  <si>
    <t>713350512</t>
  </si>
  <si>
    <t>"K03"   4,0</t>
  </si>
  <si>
    <t>"K13"  4,0</t>
  </si>
  <si>
    <t>"K16"   4,5</t>
  </si>
  <si>
    <t>"K18"   4,5</t>
  </si>
  <si>
    <t>37</t>
  </si>
  <si>
    <t>762331923</t>
  </si>
  <si>
    <t>Vyřezání části střešní vazby průřezové plochy řeziva do 224 cm2 délky do 8 m</t>
  </si>
  <si>
    <t>-679774945</t>
  </si>
  <si>
    <t>"K14"    5,2</t>
  </si>
  <si>
    <t>"K15"   6,3</t>
  </si>
  <si>
    <t>38</t>
  </si>
  <si>
    <t>762331931</t>
  </si>
  <si>
    <t>Vyřezání části střešní vazby průřezové plochy řeziva do 288 cm2 délky do 3 m</t>
  </si>
  <si>
    <t>1268152767</t>
  </si>
  <si>
    <t>"K19"     3,0</t>
  </si>
  <si>
    <t>39</t>
  </si>
  <si>
    <t>762331932</t>
  </si>
  <si>
    <t>Vyřezání části střešní vazby průřezové plochy řeziva do 288 cm2 délky do 5 m</t>
  </si>
  <si>
    <t>-74676055</t>
  </si>
  <si>
    <t>"K02"     4,2</t>
  </si>
  <si>
    <t>"K06"    4,2</t>
  </si>
  <si>
    <t>40</t>
  </si>
  <si>
    <t>762331933</t>
  </si>
  <si>
    <t>Vyřezání části střešní vazby průřezové plochy řeziva do 288 cm2 délky do 8 m</t>
  </si>
  <si>
    <t>-860047365</t>
  </si>
  <si>
    <t>5,2    "K1</t>
  </si>
  <si>
    <t>41</t>
  </si>
  <si>
    <t>762331941</t>
  </si>
  <si>
    <t>Vyřezání části střešní vazby průřezové plochy řeziva do 450 cm2 délky do 3 m</t>
  </si>
  <si>
    <t>673689157</t>
  </si>
  <si>
    <t>"K04"   3,0</t>
  </si>
  <si>
    <t>"K05"   2,0</t>
  </si>
  <si>
    <t>"K08"   3,0*2</t>
  </si>
  <si>
    <t>42</t>
  </si>
  <si>
    <t>762331942</t>
  </si>
  <si>
    <t>Vyřezání části střešní vazby průřezové plochy řeziva do 450 cm2 délky do 5 m</t>
  </si>
  <si>
    <t>380793561</t>
  </si>
  <si>
    <t>"K07"   4,5</t>
  </si>
  <si>
    <t>"K22"  5,0</t>
  </si>
  <si>
    <t>"K23"  5,0</t>
  </si>
  <si>
    <t>43</t>
  </si>
  <si>
    <t>762331944</t>
  </si>
  <si>
    <t>Vyřezání části střešní vazby průřezové plochy řeziva do 450 cm2 délky přes 8 m</t>
  </si>
  <si>
    <t>1344316259</t>
  </si>
  <si>
    <t>"K21"   9,8</t>
  </si>
  <si>
    <t>44</t>
  </si>
  <si>
    <t>762332131</t>
  </si>
  <si>
    <t>Montáž vázaných kcí krovů pravidelných z hraněného řeziva průřezové plochy do 120 cm2</t>
  </si>
  <si>
    <t>-528544597</t>
  </si>
  <si>
    <t>"K24"  3,0*6</t>
  </si>
  <si>
    <t>"K25"  2,0*6</t>
  </si>
  <si>
    <t>"K26"  5,0*8</t>
  </si>
  <si>
    <t>45</t>
  </si>
  <si>
    <t>762332132</t>
  </si>
  <si>
    <t>Montáž vázaných kcí krovů pravidelných z hraněného řeziva průřezové plochy do 224 cm2</t>
  </si>
  <si>
    <t>-1940584619</t>
  </si>
  <si>
    <t>6*7,0      "stávající krokve</t>
  </si>
  <si>
    <t>Mezisoučet</t>
  </si>
  <si>
    <t>1,5*50    "příložky</t>
  </si>
  <si>
    <t>46</t>
  </si>
  <si>
    <t>762332133</t>
  </si>
  <si>
    <t>Montáž vázaných kcí krovů pravidelných z hraněného řeziva průřezové plochy do 288 cm2</t>
  </si>
  <si>
    <t>-933887401</t>
  </si>
  <si>
    <t>stávající krokve</t>
  </si>
  <si>
    <t xml:space="preserve">6*7,0  </t>
  </si>
  <si>
    <t>námětkové krokve</t>
  </si>
  <si>
    <t>11,5</t>
  </si>
  <si>
    <t>47</t>
  </si>
  <si>
    <t>762332134</t>
  </si>
  <si>
    <t>Montáž vázaných kcí krovů pravidelných z hraněného řeziva průřezové plochy do 450 cm2</t>
  </si>
  <si>
    <t>756211532</t>
  </si>
  <si>
    <t>48</t>
  </si>
  <si>
    <t>60511166</t>
  </si>
  <si>
    <t>řezivo jehličnaté hranol dl 4 - 6 m jakost I.</t>
  </si>
  <si>
    <t>958899898</t>
  </si>
  <si>
    <t>0,15*0,18*(5,2+4,2+3,0)*1,1      "K01, K02, K19</t>
  </si>
  <si>
    <t>0,12*0,16*(4,0+3,0+4,0+5,2+6,3+4,5+2,5+4,5)*1,1    "K03, K12-K18</t>
  </si>
  <si>
    <t>0,16*0,2*(3,0+2,0+4,5+3,0*2+9,8+5,0*2)*1,1      "K04, K05, K07, K08, K21-K23</t>
  </si>
  <si>
    <t>0,16*0,18*4,2*1,1   "K06</t>
  </si>
  <si>
    <t>0,14*0,16*3,0*2*1,1    "K09</t>
  </si>
  <si>
    <t>0,14*0,14*2,0*2*1,1    "K11</t>
  </si>
  <si>
    <t>0,1*0,1*1,2*1,1    "K20</t>
  </si>
  <si>
    <t>0,08*0,14*3,0*6    "K24</t>
  </si>
  <si>
    <t>0,08*0,14*2,0*6    "K25</t>
  </si>
  <si>
    <t>0,05*0,15*5,0*6   "K26</t>
  </si>
  <si>
    <t>0,12*0,16*1,5*50    "příložky - rezerva</t>
  </si>
  <si>
    <t>49</t>
  </si>
  <si>
    <t>762341017</t>
  </si>
  <si>
    <t>Bednění střech rovných z desek OSB tl 25 mm na sraz šroubovaných na krokve - zesílení okapové hrany pod háky žlabů</t>
  </si>
  <si>
    <t>552854614</t>
  </si>
  <si>
    <t>50</t>
  </si>
  <si>
    <t>762341210</t>
  </si>
  <si>
    <t>Montáž bednění střech rovných a šikmých sklonu do 60° z hrubých prken na sraz</t>
  </si>
  <si>
    <t>1746327180</t>
  </si>
  <si>
    <t>115     "vrchní část střechy</t>
  </si>
  <si>
    <t>51</t>
  </si>
  <si>
    <t>60511081</t>
  </si>
  <si>
    <t>řezivo jehličnaté středové SM tl 18-32mm dl 4-5m jakost II</t>
  </si>
  <si>
    <t>-849797396</t>
  </si>
  <si>
    <t>301*0,032</t>
  </si>
  <si>
    <t>52</t>
  </si>
  <si>
    <t>762341250</t>
  </si>
  <si>
    <t>Montáž bednění střech rovných a šikmých sklonu do 60° z hoblovaných prken</t>
  </si>
  <si>
    <t>-1114513254</t>
  </si>
  <si>
    <t>820,2</t>
  </si>
  <si>
    <t>53</t>
  </si>
  <si>
    <t>60515111</t>
  </si>
  <si>
    <t>řezivo jehličnaté boční prkno jakost I.-II. 2-3cm</t>
  </si>
  <si>
    <t>-686636080</t>
  </si>
  <si>
    <t>32,8</t>
  </si>
  <si>
    <t>54</t>
  </si>
  <si>
    <t>762341811</t>
  </si>
  <si>
    <t>Demontáž bednění střech z prken</t>
  </si>
  <si>
    <t>-1596912998</t>
  </si>
  <si>
    <t>195 "vrchní část střechy</t>
  </si>
  <si>
    <t>55</t>
  </si>
  <si>
    <t>7623419</t>
  </si>
  <si>
    <t>Vyřezání části bednění střech z prken tl do 32 mm plochy jednotlivě přes 4 m2</t>
  </si>
  <si>
    <t>1941207776</t>
  </si>
  <si>
    <t>56</t>
  </si>
  <si>
    <t>762342441</t>
  </si>
  <si>
    <t>Montáž lišt trojúhelníkových nebo kontralatí na střechách sklonu do 60°</t>
  </si>
  <si>
    <t>-693753106</t>
  </si>
  <si>
    <t>750+150</t>
  </si>
  <si>
    <t>57</t>
  </si>
  <si>
    <t>60514106</t>
  </si>
  <si>
    <t>řezivo jehličnaté lať pevnostní třída S10-13 průžez 40x60mm</t>
  </si>
  <si>
    <t>-824370545</t>
  </si>
  <si>
    <t>900*0,04*0,05</t>
  </si>
  <si>
    <t>58</t>
  </si>
  <si>
    <t>7623521.1</t>
  </si>
  <si>
    <t>D+M atypické kce horní části věžičky</t>
  </si>
  <si>
    <t>1240299926</t>
  </si>
  <si>
    <t>59</t>
  </si>
  <si>
    <t>7623810</t>
  </si>
  <si>
    <t>Heverování a podepření tesařských konstrukcí krovů, plná vazba přes 9 do 12,5 m</t>
  </si>
  <si>
    <t>1833090944</t>
  </si>
  <si>
    <t>60</t>
  </si>
  <si>
    <t>762395000</t>
  </si>
  <si>
    <t>Spojovací prostředky pro montáž krovu, bednění, laťování, světlíky, klíny</t>
  </si>
  <si>
    <t>-1774515618</t>
  </si>
  <si>
    <t>5,181   "nová část</t>
  </si>
  <si>
    <t>7*0,12*0,16*6    "stávající krokve</t>
  </si>
  <si>
    <t>"námětkové krokve</t>
  </si>
  <si>
    <t>61</t>
  </si>
  <si>
    <t>998762103</t>
  </si>
  <si>
    <t>Přesun hmot tonážní pro kce tesařské v objektech v do 24 m</t>
  </si>
  <si>
    <t>-777871119</t>
  </si>
  <si>
    <t>62</t>
  </si>
  <si>
    <t>998762181</t>
  </si>
  <si>
    <t>Příplatek k přesunu hmot tonážní 762 prováděný bez použití mechanizace</t>
  </si>
  <si>
    <t>-1422980696</t>
  </si>
  <si>
    <t>63</t>
  </si>
  <si>
    <t>764002821</t>
  </si>
  <si>
    <t>Demontáž střešního výlezu do suti</t>
  </si>
  <si>
    <t>kus</t>
  </si>
  <si>
    <t>-1498373595</t>
  </si>
  <si>
    <t>64</t>
  </si>
  <si>
    <t>764001911</t>
  </si>
  <si>
    <t>Napojení klempířských konstrukcí na stávající délky spoje přes 0,5 m</t>
  </si>
  <si>
    <t>-42224886</t>
  </si>
  <si>
    <t>65</t>
  </si>
  <si>
    <t>764222432</t>
  </si>
  <si>
    <t>Oplechování rovné okapové hrany z Al plechu rš 150 mm</t>
  </si>
  <si>
    <t>-842327092</t>
  </si>
  <si>
    <t>66</t>
  </si>
  <si>
    <t>764222437</t>
  </si>
  <si>
    <t>Oplechování rovné okapové hrany z Al plechu rš 670 mm - pod nadstřešním žlabem</t>
  </si>
  <si>
    <t>-515817496</t>
  </si>
  <si>
    <t>67</t>
  </si>
  <si>
    <t>764021403</t>
  </si>
  <si>
    <t>Podkladní plech z FeZn plechu rš 250 mm</t>
  </si>
  <si>
    <t>-1495825989</t>
  </si>
  <si>
    <t>68</t>
  </si>
  <si>
    <t>764042418</t>
  </si>
  <si>
    <t>Strukturovaná oddělovací vrstva s integrovanou pojistnou hydroizolací rš přes 1000 mm</t>
  </si>
  <si>
    <t>-45797653</t>
  </si>
  <si>
    <t>18+12+15+26</t>
  </si>
  <si>
    <t>69</t>
  </si>
  <si>
    <t>764141301.1</t>
  </si>
  <si>
    <t>Oplechování nároží věžičky, spodní části do kónusu z TiZn plechu tl. 0,7mm</t>
  </si>
  <si>
    <t>-922243971</t>
  </si>
  <si>
    <t>70</t>
  </si>
  <si>
    <t>764141301.2</t>
  </si>
  <si>
    <t xml:space="preserve">Atyp okrasné kónické nároží na věžičce z TiZn plechu </t>
  </si>
  <si>
    <t>1617596121</t>
  </si>
  <si>
    <t>71</t>
  </si>
  <si>
    <t>764141356.1</t>
  </si>
  <si>
    <t>Oplechování ozdobného vikýře na věžičce z TiZn plechu tl. 0,7mm</t>
  </si>
  <si>
    <t>803138937</t>
  </si>
  <si>
    <t>72</t>
  </si>
  <si>
    <t>764248376.1</t>
  </si>
  <si>
    <t>Oplechování římsy a krycí masky pod věžičkou TiZn tl. 0,7mm</t>
  </si>
  <si>
    <t>1326729477</t>
  </si>
  <si>
    <t>73</t>
  </si>
  <si>
    <t>76424998</t>
  </si>
  <si>
    <t>D+M atypické ozdoby na římse věžičky - pasířská práce (hlubokotažný TiZn plech tl.1,0mm) - předpokládaná cena</t>
  </si>
  <si>
    <t>-665645873</t>
  </si>
  <si>
    <t>74</t>
  </si>
  <si>
    <t>76424999</t>
  </si>
  <si>
    <t>D+M atyp ozdobné hrotinice věžičky vč. špice - pasířská práce (hlubokotažný TiZn plech tl.1,0mm) - předpokládaná cena</t>
  </si>
  <si>
    <t>-782918793</t>
  </si>
  <si>
    <t>75</t>
  </si>
  <si>
    <t>764543306</t>
  </si>
  <si>
    <t>Žlaby nástřešní oblého tvaru včetně háků, čel a hrdel z TiZn lesklého plechu rš 500 mm - pod věžičkou</t>
  </si>
  <si>
    <t>-874137865</t>
  </si>
  <si>
    <t>76</t>
  </si>
  <si>
    <t>764543326</t>
  </si>
  <si>
    <t>Příplatek za provedení rohu nebo koutu  nadokapního žlabu z TiZn lesklého plechu rš 500 mm</t>
  </si>
  <si>
    <t>-2027484045</t>
  </si>
  <si>
    <t>77</t>
  </si>
  <si>
    <t>764241346.1</t>
  </si>
  <si>
    <t xml:space="preserve">Oplechování horní části věžičky, falcovaný plech na dvojitou stojatou drážku TiZn tl. 0,6mm </t>
  </si>
  <si>
    <t>-1730930666</t>
  </si>
  <si>
    <t>78</t>
  </si>
  <si>
    <t>998764102</t>
  </si>
  <si>
    <t>Přesun hmot tonážní pro konstrukce klempířské v objektech v do 12 m</t>
  </si>
  <si>
    <t>-565876405</t>
  </si>
  <si>
    <t>79</t>
  </si>
  <si>
    <t>998764181</t>
  </si>
  <si>
    <t>Příplatek k přesunu hmot tonážní 764 prováděný bez použití mechanizace</t>
  </si>
  <si>
    <t>352932199</t>
  </si>
  <si>
    <t>80</t>
  </si>
  <si>
    <t>764001821</t>
  </si>
  <si>
    <t>Demontáž krytiny ze svitků nebo tabulí do suti</t>
  </si>
  <si>
    <t>660781822</t>
  </si>
  <si>
    <t>81</t>
  </si>
  <si>
    <t>764001851</t>
  </si>
  <si>
    <t>Demontáž hřebene s větrací mřížkou nebo hřebenovým plechem do suti</t>
  </si>
  <si>
    <t>-1394306318</t>
  </si>
  <si>
    <t>82</t>
  </si>
  <si>
    <t>764002812</t>
  </si>
  <si>
    <t>Demontáž okapového plechu do suti v krytině skládané</t>
  </si>
  <si>
    <t>888845644</t>
  </si>
  <si>
    <t>83</t>
  </si>
  <si>
    <t>764021448.1</t>
  </si>
  <si>
    <t xml:space="preserve">Podkladní pás pro krytinu z Al plechu falcované šablony </t>
  </si>
  <si>
    <t>870582867</t>
  </si>
  <si>
    <t>84</t>
  </si>
  <si>
    <t>764121463</t>
  </si>
  <si>
    <t>Krytina střechy rovné ze šablon z Al plechu sklonu do 60°</t>
  </si>
  <si>
    <t>371030589</t>
  </si>
  <si>
    <t>85</t>
  </si>
  <si>
    <t>764121403</t>
  </si>
  <si>
    <t>Krytina střechy rovné drážkováním ze svitků z Al plechu rš 500 mm sklonu do 60°</t>
  </si>
  <si>
    <t>855724897</t>
  </si>
  <si>
    <t>260+126</t>
  </si>
  <si>
    <t>86</t>
  </si>
  <si>
    <t>764121491</t>
  </si>
  <si>
    <t>Příplatek k cenám krytiny z Al plechu za těsnění drážek sklonu do 10°</t>
  </si>
  <si>
    <t>-1332196361</t>
  </si>
  <si>
    <t>87</t>
  </si>
  <si>
    <t>764221408</t>
  </si>
  <si>
    <t>Oplechování větraného hřebene z Al plechu z hřebenáčů</t>
  </si>
  <si>
    <t>168052434</t>
  </si>
  <si>
    <t>88</t>
  </si>
  <si>
    <t>764221467</t>
  </si>
  <si>
    <t>Oplechování úžlabí z Al plechu rš 670 mm</t>
  </si>
  <si>
    <t>1610117458</t>
  </si>
  <si>
    <t>89</t>
  </si>
  <si>
    <t>764221476</t>
  </si>
  <si>
    <t>Příplatek za provedení úžlabí z Al plechu v plechové krytině</t>
  </si>
  <si>
    <t>-345167722</t>
  </si>
  <si>
    <t>90</t>
  </si>
  <si>
    <t>764223458</t>
  </si>
  <si>
    <t>Sněhový hák krytiny z Al plechu pro falcované tašky, šindele nebo šablony</t>
  </si>
  <si>
    <t>-239028890</t>
  </si>
  <si>
    <t>91</t>
  </si>
  <si>
    <t>764324412</t>
  </si>
  <si>
    <t>Lemování prostupů střech s krytinou skládanou nebo plechovou bez lišty z Al plechu</t>
  </si>
  <si>
    <t>-1144346275</t>
  </si>
  <si>
    <t>92</t>
  </si>
  <si>
    <t>764521445</t>
  </si>
  <si>
    <t>Kotlík oválný (trychtýřový) pro nadokapníí žlaby z Al plechu 400/120 mm</t>
  </si>
  <si>
    <t>-1546504764</t>
  </si>
  <si>
    <t>93</t>
  </si>
  <si>
    <t>764523409</t>
  </si>
  <si>
    <t>Žlaby nadokapní (nástřešní ) oblého tvaru včetně háků, čel a hrdel z Al plechu rš 800 mm</t>
  </si>
  <si>
    <t>1245286038</t>
  </si>
  <si>
    <t>94</t>
  </si>
  <si>
    <t>764523429</t>
  </si>
  <si>
    <t>Příplatek k cenám nadokapního žlabu za provedení rohu nebo koutu  z Al plechu rš 800 mm</t>
  </si>
  <si>
    <t>249821191</t>
  </si>
  <si>
    <t>95</t>
  </si>
  <si>
    <t>764527409</t>
  </si>
  <si>
    <t>Dilatace žlabů z Al plechu dilatačního vložením pásu s pryžovou vložkou rš 800 mm</t>
  </si>
  <si>
    <t>1756630794</t>
  </si>
  <si>
    <t>96</t>
  </si>
  <si>
    <t>764528423</t>
  </si>
  <si>
    <t>Svody kruhové včetně objímek, kolen, odskoků z Al plechu průměru 120 mm</t>
  </si>
  <si>
    <t>-1661403416</t>
  </si>
  <si>
    <t>97</t>
  </si>
  <si>
    <t>-176280984</t>
  </si>
  <si>
    <t>98</t>
  </si>
  <si>
    <t>149265722</t>
  </si>
  <si>
    <t>99</t>
  </si>
  <si>
    <t>765115202</t>
  </si>
  <si>
    <t xml:space="preserve">Montáž nástavce pro odvětrání kanalizace </t>
  </si>
  <si>
    <t>-553361454</t>
  </si>
  <si>
    <t>100</t>
  </si>
  <si>
    <t>59660255</t>
  </si>
  <si>
    <t>nástavec / prostup pro odvětrání - různé typy</t>
  </si>
  <si>
    <t>-229039654</t>
  </si>
  <si>
    <t>101</t>
  </si>
  <si>
    <t>765115421</t>
  </si>
  <si>
    <t xml:space="preserve">Montáž bezpečnostního háku </t>
  </si>
  <si>
    <t>990143934</t>
  </si>
  <si>
    <t>102</t>
  </si>
  <si>
    <t>59244014</t>
  </si>
  <si>
    <t>sada bezpečnostního háku (bez tašky)</t>
  </si>
  <si>
    <t>sada</t>
  </si>
  <si>
    <t>-1694808545</t>
  </si>
  <si>
    <t>103</t>
  </si>
  <si>
    <t>765135013</t>
  </si>
  <si>
    <t xml:space="preserve">Montáž střešních výlezů </t>
  </si>
  <si>
    <t>1666915864</t>
  </si>
  <si>
    <t>104</t>
  </si>
  <si>
    <t>55351066</t>
  </si>
  <si>
    <t xml:space="preserve">okno výlezové hladké 600x600mm </t>
  </si>
  <si>
    <t>479384499</t>
  </si>
  <si>
    <t>105</t>
  </si>
  <si>
    <t>998765102</t>
  </si>
  <si>
    <t>Přesun hmot tonážní pro krytiny skládané v objektech v do 12 m</t>
  </si>
  <si>
    <t>584986624</t>
  </si>
  <si>
    <t>106</t>
  </si>
  <si>
    <t>998765181</t>
  </si>
  <si>
    <t>Příplatek k přesunu hmot tonážní 765 prováděný bez použití mechanizace</t>
  </si>
  <si>
    <t>-268119763</t>
  </si>
  <si>
    <t>107</t>
  </si>
  <si>
    <t>766671002</t>
  </si>
  <si>
    <t>Montáž střešního okna do krytiny ploché 66 x 118 cm</t>
  </si>
  <si>
    <t>2045565970</t>
  </si>
  <si>
    <t>108</t>
  </si>
  <si>
    <t>61124302</t>
  </si>
  <si>
    <t>okno střešní 66 x 118 cm</t>
  </si>
  <si>
    <t>-1226018455</t>
  </si>
  <si>
    <t>109</t>
  </si>
  <si>
    <t>61124322</t>
  </si>
  <si>
    <t>lemování střešních oken hliníkové 66 x 118 cm k ploché krytině výšky do 14mm</t>
  </si>
  <si>
    <t>2072567730</t>
  </si>
  <si>
    <t>110</t>
  </si>
  <si>
    <t>998766102</t>
  </si>
  <si>
    <t>Přesun hmot tonážní pro konstrukce truhlářské v objektech v do 12 m</t>
  </si>
  <si>
    <t>-369366978</t>
  </si>
  <si>
    <t>111</t>
  </si>
  <si>
    <t>998766181</t>
  </si>
  <si>
    <t>Příplatek k přesunu hmot tonážní 766 prováděný bez použití mechanizace</t>
  </si>
  <si>
    <t>1043979529</t>
  </si>
  <si>
    <t>112</t>
  </si>
  <si>
    <t>767881128</t>
  </si>
  <si>
    <t>Montáž sloupků záchytného systému do dřevěných trámových konstrukcí sevřením, kotvením</t>
  </si>
  <si>
    <t>1347294798</t>
  </si>
  <si>
    <t>113</t>
  </si>
  <si>
    <t>7678801</t>
  </si>
  <si>
    <t>Kotvící prvek Typu E dle EN 795 / průběžný / samostatný / koncový</t>
  </si>
  <si>
    <t>-1108234341</t>
  </si>
  <si>
    <t>114</t>
  </si>
  <si>
    <t>767995111</t>
  </si>
  <si>
    <t>D+M atypických zámečnických konstrukcí - táhla v nových atikách</t>
  </si>
  <si>
    <t>kg</t>
  </si>
  <si>
    <t>120798269</t>
  </si>
  <si>
    <t>táhla 30/50</t>
  </si>
  <si>
    <t>(2,35+2,0)*3*12,6</t>
  </si>
  <si>
    <t>998767102</t>
  </si>
  <si>
    <t>Přesun hmot tonážní pro zámečnické konstrukce v objektech v do 12 m</t>
  </si>
  <si>
    <t>-1518790656</t>
  </si>
  <si>
    <t>116</t>
  </si>
  <si>
    <t>998767181</t>
  </si>
  <si>
    <t>Příplatek k přesunu hmot tonážní 767 prováděný bez použití mechanizace</t>
  </si>
  <si>
    <t>-640325594</t>
  </si>
  <si>
    <t>117</t>
  </si>
  <si>
    <t>7839014</t>
  </si>
  <si>
    <t>Očištění a ometení dřevěných částí krovů před provedením nátěru</t>
  </si>
  <si>
    <t>-824671803</t>
  </si>
  <si>
    <t>118</t>
  </si>
  <si>
    <t>783513301</t>
  </si>
  <si>
    <t>Napouštěcí jednonásobný fungicidní nátěr stávajícího bednění střechy</t>
  </si>
  <si>
    <t>1249913348</t>
  </si>
  <si>
    <t>119</t>
  </si>
  <si>
    <t>783809217.1</t>
  </si>
  <si>
    <t>Montáž plošných ozdobných prvků nepravidelného tvaru průměru nebo výšky - dle specifikace v PD - předpokládaná cena</t>
  </si>
  <si>
    <t>1421105372</t>
  </si>
  <si>
    <t>120</t>
  </si>
  <si>
    <t>58124923.1</t>
  </si>
  <si>
    <t>dekorace sádrová (atypická) - předpokládaná cena</t>
  </si>
  <si>
    <t>-2143738625</t>
  </si>
  <si>
    <t>121</t>
  </si>
  <si>
    <t>783809235.1</t>
  </si>
  <si>
    <t>Montáž ozdobných prvků - dle specifikace v PD - předpokládaná cena</t>
  </si>
  <si>
    <t>-877998131</t>
  </si>
  <si>
    <t>122</t>
  </si>
  <si>
    <t>58124914.1</t>
  </si>
  <si>
    <t>dekorace - předpokládaná cena</t>
  </si>
  <si>
    <t>1624809257</t>
  </si>
  <si>
    <t>123</t>
  </si>
  <si>
    <t>HZS4132</t>
  </si>
  <si>
    <t>Použití auto jeřábu na osazení věžičky - vč. obsluhy</t>
  </si>
  <si>
    <t>hod</t>
  </si>
  <si>
    <t>512</t>
  </si>
  <si>
    <t>-971587768</t>
  </si>
  <si>
    <t>VP - Vícepráce</t>
  </si>
  <si>
    <t>PN</t>
  </si>
  <si>
    <t>Část:</t>
  </si>
  <si>
    <t>M21 - D+M Hromosvodu</t>
  </si>
  <si>
    <t xml:space="preserve"> </t>
  </si>
  <si>
    <t>21 - Materiál elektromontážní</t>
  </si>
  <si>
    <t>22 - Materiál další obory</t>
  </si>
  <si>
    <t>23 - Elektromontáže</t>
  </si>
  <si>
    <t>24 - Zemní práce</t>
  </si>
  <si>
    <t>25 - Ostatní náklady</t>
  </si>
  <si>
    <t>26 - Revize</t>
  </si>
  <si>
    <t>295601</t>
  </si>
  <si>
    <t>drát AlMgSi pr.8mm polotvrdý 0,135kg/m</t>
  </si>
  <si>
    <t>295611</t>
  </si>
  <si>
    <t>jímací tyč hladká 0,5m AlMgSi, komplet vč svorek</t>
  </si>
  <si>
    <t>295611.1</t>
  </si>
  <si>
    <t>jímací tyč hladká JR1,0 AlMgSi pr.19/1000mm</t>
  </si>
  <si>
    <t>295251</t>
  </si>
  <si>
    <t>ochranná stříška jímače OSH FeZn horní</t>
  </si>
  <si>
    <t>295252</t>
  </si>
  <si>
    <t>ochranná stříška jímače OSD FeZn dolní</t>
  </si>
  <si>
    <t>295635</t>
  </si>
  <si>
    <t>svorka k jímači/zkuš SJ1/SZ 16/8mm 2šrou Al 221330</t>
  </si>
  <si>
    <t>295891</t>
  </si>
  <si>
    <t>podstavec k jímací tyči beton/M16 16kg  22103101</t>
  </si>
  <si>
    <t>295894</t>
  </si>
  <si>
    <t>podložka plast kruhová k podstavci JT  22103102</t>
  </si>
  <si>
    <t>295615</t>
  </si>
  <si>
    <t>jímací tyč hladká JT2,0 M16 AlMgSi pr.19/2000mm</t>
  </si>
  <si>
    <t>295241</t>
  </si>
  <si>
    <t>držák jímače a ochr trubky DJT 200mm FeZn do zdi</t>
  </si>
  <si>
    <t>295612</t>
  </si>
  <si>
    <t>jímací tyč hladká JR1,5 AlMgSi pr.19/1500mm</t>
  </si>
  <si>
    <t>295312</t>
  </si>
  <si>
    <t>podpěra vedení do zdiva</t>
  </si>
  <si>
    <t>295301</t>
  </si>
  <si>
    <t>podpěra vedení na plech</t>
  </si>
  <si>
    <t>295337</t>
  </si>
  <si>
    <t>podpěra vedení pod krytinu</t>
  </si>
  <si>
    <t>295351</t>
  </si>
  <si>
    <t>podpěra vedení na ploché střechy</t>
  </si>
  <si>
    <t>295404</t>
  </si>
  <si>
    <t>svorka spojovací SS</t>
  </si>
  <si>
    <t>295625</t>
  </si>
  <si>
    <t>svorka připojovací SP Al</t>
  </si>
  <si>
    <t>295627</t>
  </si>
  <si>
    <t>svorka na okapní žlab SO 2šrouby Al malá</t>
  </si>
  <si>
    <t>295417</t>
  </si>
  <si>
    <t>svorka na okapní roury ST s páskou 2šrouby FeZn</t>
  </si>
  <si>
    <t>295401</t>
  </si>
  <si>
    <t>svorka univerzální SU FeZn</t>
  </si>
  <si>
    <t>295451</t>
  </si>
  <si>
    <t>ochranný úhelník svodu OU délka 1,7m</t>
  </si>
  <si>
    <t>295469</t>
  </si>
  <si>
    <t>držák úhelníku DUDb 200mm FeZn boční s vrutem</t>
  </si>
  <si>
    <t>295882</t>
  </si>
  <si>
    <t>označovací štítek zemního svodu</t>
  </si>
  <si>
    <t>295631</t>
  </si>
  <si>
    <t>svorka zkušební SZ 4šrouby Al trubková  222101</t>
  </si>
  <si>
    <t>295001</t>
  </si>
  <si>
    <t>vedení FeZn 30/4 (0,96kg/m)</t>
  </si>
  <si>
    <t>295011</t>
  </si>
  <si>
    <t>vedení FeZn pr.10mm(0,63kg/m)</t>
  </si>
  <si>
    <t>295075</t>
  </si>
  <si>
    <t>svorka pásku drátu zemnící SR3b 4šrouby FeZn</t>
  </si>
  <si>
    <t>295063</t>
  </si>
  <si>
    <t>tyč zemnící ZT2,0sv FeZn 2000/26mm vč.svorky SR3b</t>
  </si>
  <si>
    <t>295243</t>
  </si>
  <si>
    <t>ostatní blíže nespecifikovaný materiál</t>
  </si>
  <si>
    <t>kpl</t>
  </si>
  <si>
    <t>25101</t>
  </si>
  <si>
    <t>barva syntetická základní</t>
  </si>
  <si>
    <t>25102</t>
  </si>
  <si>
    <t>email syntetický vrchní šedý</t>
  </si>
  <si>
    <t>25109</t>
  </si>
  <si>
    <t>ředidlo S6006</t>
  </si>
  <si>
    <t>210220101</t>
  </si>
  <si>
    <t>svod vč.podpěr drát do pr.10mm</t>
  </si>
  <si>
    <t>210220201</t>
  </si>
  <si>
    <t>jímací tyč do 3m montáž</t>
  </si>
  <si>
    <t>210220201.1</t>
  </si>
  <si>
    <t>jímací tyč do 3m montáž na hřeben</t>
  </si>
  <si>
    <t>210220221</t>
  </si>
  <si>
    <t>jímací tyč do 3m montáž na konstrukci</t>
  </si>
  <si>
    <t>210220301</t>
  </si>
  <si>
    <t>svorka hromosvodová do 2 šroubů</t>
  </si>
  <si>
    <t>210220321</t>
  </si>
  <si>
    <t>svorka na potrubí vč.pásku (Bernard)</t>
  </si>
  <si>
    <t>210220372</t>
  </si>
  <si>
    <t>ochranný úhelník nebo trubka/ držáky do zdiva</t>
  </si>
  <si>
    <t>210220401</t>
  </si>
  <si>
    <t>označení svodu štítkem</t>
  </si>
  <si>
    <t>210220302</t>
  </si>
  <si>
    <t>svorka hromosvodová do 4 šroubů</t>
  </si>
  <si>
    <t>210220021</t>
  </si>
  <si>
    <t>uzemňov.vedení v zemi úplná mtž FeZn do 120mm2</t>
  </si>
  <si>
    <t>210220361</t>
  </si>
  <si>
    <t>tyčový zemnič 2m vč.připojení</t>
  </si>
  <si>
    <t>210220458</t>
  </si>
  <si>
    <t>nátěr svodového vodiče</t>
  </si>
  <si>
    <t>210220101.1</t>
  </si>
  <si>
    <t>demontáž stávajícího hromosvodu - drát vč podpěr c</t>
  </si>
  <si>
    <t>210220101.2</t>
  </si>
  <si>
    <t>demontáž stávajících jímačů</t>
  </si>
  <si>
    <t>460200133</t>
  </si>
  <si>
    <t>výkop kabel.rýhy šířka 35/hloubka 50cm tz.3/ko1.0</t>
  </si>
  <si>
    <t>460560133</t>
  </si>
  <si>
    <t>zához kabelové rýhy šířka 35/hloubka 50cm tz.3</t>
  </si>
  <si>
    <t>460620013</t>
  </si>
  <si>
    <t>provizorní úprava terénu třída zeminy 3</t>
  </si>
  <si>
    <t>460030083</t>
  </si>
  <si>
    <t>řezání spáry v betonu do 15cm</t>
  </si>
  <si>
    <t>460080104</t>
  </si>
  <si>
    <t>bourání betonu tl.15cm</t>
  </si>
  <si>
    <t>124</t>
  </si>
  <si>
    <t>126</t>
  </si>
  <si>
    <t>460600001</t>
  </si>
  <si>
    <t>odvoz zeminy do 10km vč.poplatku za skládku</t>
  </si>
  <si>
    <t>128</t>
  </si>
  <si>
    <t>460650023</t>
  </si>
  <si>
    <t>betonová vozovka vrstva 15cm vč.materiálu</t>
  </si>
  <si>
    <t>130</t>
  </si>
  <si>
    <t>219000211</t>
  </si>
  <si>
    <t>přesun materiálu</t>
  </si>
  <si>
    <t>132</t>
  </si>
  <si>
    <t>217305001</t>
  </si>
  <si>
    <t>revize hromosvodu, měření zemního odporu atd.</t>
  </si>
  <si>
    <t>134</t>
  </si>
  <si>
    <t>217305002</t>
  </si>
  <si>
    <t>Ostatní náklady - projekt, dozor, apod.</t>
  </si>
  <si>
    <t>-1352463314</t>
  </si>
  <si>
    <t>M29 - Systém určený k ochraně proti pádu</t>
  </si>
  <si>
    <t>N00 - Ostatní práce</t>
  </si>
  <si>
    <t xml:space="preserve">    N01 - Kotevní systém</t>
  </si>
  <si>
    <t>M29_001</t>
  </si>
  <si>
    <t>Kotvící zařízení typu C - dle ČSN EN 795</t>
  </si>
  <si>
    <t>-594555070</t>
  </si>
  <si>
    <t>M29_002</t>
  </si>
  <si>
    <t>Kotvící zařízení typu A - dle ČSN EN 795</t>
  </si>
  <si>
    <t>1793276962</t>
  </si>
  <si>
    <t>M29_003</t>
  </si>
  <si>
    <t>Koncový prvek</t>
  </si>
  <si>
    <t>748466472</t>
  </si>
  <si>
    <t>M29_004</t>
  </si>
  <si>
    <t>Středový prvek</t>
  </si>
  <si>
    <t>-1646003645</t>
  </si>
  <si>
    <t>M29_005</t>
  </si>
  <si>
    <t>Koncový tlumič - pár</t>
  </si>
  <si>
    <t>633312174</t>
  </si>
  <si>
    <t>M29_006</t>
  </si>
  <si>
    <t>Nerezové lano 8mm</t>
  </si>
  <si>
    <t>-756017676</t>
  </si>
  <si>
    <t>M29_007</t>
  </si>
  <si>
    <t>bezpečností střešní hák - dle ČSN EN 517</t>
  </si>
  <si>
    <t>1669071388</t>
  </si>
  <si>
    <t>M29_008</t>
  </si>
  <si>
    <t>ID štítek</t>
  </si>
  <si>
    <t>1329197818</t>
  </si>
  <si>
    <t>M29_009</t>
  </si>
  <si>
    <t>Výchozí prohládka</t>
  </si>
  <si>
    <t>-104238176</t>
  </si>
  <si>
    <t>M29_010</t>
  </si>
  <si>
    <t>Montáž celého systému</t>
  </si>
  <si>
    <t>1447765466</t>
  </si>
  <si>
    <t>VRN - VRN</t>
  </si>
  <si>
    <t>Hrádek nad Nisou</t>
  </si>
  <si>
    <t>Město Hrádek</t>
  </si>
  <si>
    <t>Projektový atelier David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</si>
  <si>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</si>
  <si>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</si>
  <si>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</si>
  <si>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</si>
  <si>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</si>
  <si>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013254000</t>
  </si>
  <si>
    <t>Průzkumné, geodetické a projektové práce projektové práce dokumentace stavby (výkresová a textová) skutečného provedení stavby</t>
  </si>
  <si>
    <t>soubor</t>
  </si>
  <si>
    <t>1024</t>
  </si>
  <si>
    <t>032903000</t>
  </si>
  <si>
    <t>Zařízení staveniště vybavení staveniště náklady na provoz a údržbu vybavení staveniště včetně buňky - kanceláře pro KD a  TDI vč. likvidace a uvedení do původního stavu</t>
  </si>
  <si>
    <t>034203000</t>
  </si>
  <si>
    <t>Zařízení staveniště zabezpečení staveniště oplocení staveniště</t>
  </si>
  <si>
    <t>034603000</t>
  </si>
  <si>
    <t>Zařízení staveniště zabezpečení staveniště alarm, strážní služba</t>
  </si>
  <si>
    <t>034703000</t>
  </si>
  <si>
    <t>Zařízení staveniště zabezpečení staveniště osvětlení staveniště, spotřeba energií</t>
  </si>
  <si>
    <t>045203000</t>
  </si>
  <si>
    <t>Inženýrská činnost kompletační a koordinační činnost kompletační činnost</t>
  </si>
  <si>
    <t>051103000</t>
  </si>
  <si>
    <t>Finanční náklady - Pojištění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</si>
</sst>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horizontal="righ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4" borderId="0" xfId="0" applyNumberFormat="1" applyFont="1" applyFill="1" applyBorder="1" applyAlignment="1" applyProtection="1">
      <alignment vertical="center"/>
      <protection locked="0"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36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/>
    </xf>
    <xf numFmtId="49" fontId="39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4" borderId="25" xfId="0" applyNumberFormat="1" applyFont="1" applyFill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3:72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R2" s="24" t="s">
        <v>8</v>
      </c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 t="s">
        <v>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S4" s="23" t="s">
        <v>13</v>
      </c>
      <c r="BE4" s="33" t="s">
        <v>14</v>
      </c>
      <c r="BS4" s="25" t="s">
        <v>15</v>
      </c>
    </row>
    <row r="5" spans="2:71" ht="14.4" customHeight="1">
      <c r="B5" s="29"/>
      <c r="C5" s="34"/>
      <c r="D5" s="35" t="s">
        <v>16</v>
      </c>
      <c r="E5" s="34"/>
      <c r="F5" s="34"/>
      <c r="G5" s="34"/>
      <c r="H5" s="34"/>
      <c r="I5" s="34"/>
      <c r="J5" s="34"/>
      <c r="K5" s="36" t="s">
        <v>17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2"/>
      <c r="BE5" s="37" t="s">
        <v>18</v>
      </c>
      <c r="BS5" s="25" t="s">
        <v>9</v>
      </c>
    </row>
    <row r="6" spans="2:71" ht="36.95" customHeight="1">
      <c r="B6" s="29"/>
      <c r="C6" s="34"/>
      <c r="D6" s="38" t="s">
        <v>19</v>
      </c>
      <c r="E6" s="34"/>
      <c r="F6" s="34"/>
      <c r="G6" s="34"/>
      <c r="H6" s="34"/>
      <c r="I6" s="34"/>
      <c r="J6" s="34"/>
      <c r="K6" s="39" t="s">
        <v>20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2"/>
      <c r="BE6" s="40"/>
      <c r="BS6" s="25" t="s">
        <v>9</v>
      </c>
    </row>
    <row r="7" spans="2:71" ht="14.4" customHeight="1">
      <c r="B7" s="29"/>
      <c r="C7" s="34"/>
      <c r="D7" s="41" t="s">
        <v>21</v>
      </c>
      <c r="E7" s="34"/>
      <c r="F7" s="34"/>
      <c r="G7" s="34"/>
      <c r="H7" s="34"/>
      <c r="I7" s="34"/>
      <c r="J7" s="34"/>
      <c r="K7" s="36" t="s">
        <v>22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1" t="s">
        <v>23</v>
      </c>
      <c r="AL7" s="34"/>
      <c r="AM7" s="34"/>
      <c r="AN7" s="36" t="s">
        <v>22</v>
      </c>
      <c r="AO7" s="34"/>
      <c r="AP7" s="34"/>
      <c r="AQ7" s="32"/>
      <c r="BE7" s="40"/>
      <c r="BS7" s="25" t="s">
        <v>9</v>
      </c>
    </row>
    <row r="8" spans="2:71" ht="14.4" customHeight="1">
      <c r="B8" s="29"/>
      <c r="C8" s="34"/>
      <c r="D8" s="41" t="s">
        <v>24</v>
      </c>
      <c r="E8" s="34"/>
      <c r="F8" s="34"/>
      <c r="G8" s="34"/>
      <c r="H8" s="34"/>
      <c r="I8" s="34"/>
      <c r="J8" s="34"/>
      <c r="K8" s="36" t="s">
        <v>25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1" t="s">
        <v>26</v>
      </c>
      <c r="AL8" s="34"/>
      <c r="AM8" s="34"/>
      <c r="AN8" s="42" t="s">
        <v>27</v>
      </c>
      <c r="AO8" s="34"/>
      <c r="AP8" s="34"/>
      <c r="AQ8" s="32"/>
      <c r="BE8" s="40"/>
      <c r="BS8" s="25" t="s">
        <v>9</v>
      </c>
    </row>
    <row r="9" spans="2:71" ht="14.4" customHeight="1">
      <c r="B9" s="2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2"/>
      <c r="BE9" s="40"/>
      <c r="BS9" s="25" t="s">
        <v>9</v>
      </c>
    </row>
    <row r="10" spans="2:71" ht="14.4" customHeight="1">
      <c r="B10" s="29"/>
      <c r="C10" s="34"/>
      <c r="D10" s="41" t="s">
        <v>28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1" t="s">
        <v>29</v>
      </c>
      <c r="AL10" s="34"/>
      <c r="AM10" s="34"/>
      <c r="AN10" s="36" t="s">
        <v>22</v>
      </c>
      <c r="AO10" s="34"/>
      <c r="AP10" s="34"/>
      <c r="AQ10" s="32"/>
      <c r="BE10" s="40"/>
      <c r="BS10" s="25" t="s">
        <v>9</v>
      </c>
    </row>
    <row r="11" spans="2:71" ht="18.45" customHeight="1">
      <c r="B11" s="29"/>
      <c r="C11" s="34"/>
      <c r="D11" s="34"/>
      <c r="E11" s="36" t="s">
        <v>30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1" t="s">
        <v>31</v>
      </c>
      <c r="AL11" s="34"/>
      <c r="AM11" s="34"/>
      <c r="AN11" s="36" t="s">
        <v>22</v>
      </c>
      <c r="AO11" s="34"/>
      <c r="AP11" s="34"/>
      <c r="AQ11" s="32"/>
      <c r="BE11" s="40"/>
      <c r="BS11" s="25" t="s">
        <v>9</v>
      </c>
    </row>
    <row r="12" spans="2:71" ht="6.95" customHeight="1">
      <c r="B12" s="2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2"/>
      <c r="BE12" s="40"/>
      <c r="BS12" s="25" t="s">
        <v>9</v>
      </c>
    </row>
    <row r="13" spans="2:71" ht="14.4" customHeight="1">
      <c r="B13" s="29"/>
      <c r="C13" s="34"/>
      <c r="D13" s="41" t="s">
        <v>32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1" t="s">
        <v>29</v>
      </c>
      <c r="AL13" s="34"/>
      <c r="AM13" s="34"/>
      <c r="AN13" s="43" t="s">
        <v>33</v>
      </c>
      <c r="AO13" s="34"/>
      <c r="AP13" s="34"/>
      <c r="AQ13" s="32"/>
      <c r="BE13" s="40"/>
      <c r="BS13" s="25" t="s">
        <v>9</v>
      </c>
    </row>
    <row r="14" spans="2:71" ht="13.5">
      <c r="B14" s="29"/>
      <c r="C14" s="34"/>
      <c r="D14" s="34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4"/>
      <c r="AM14" s="34"/>
      <c r="AN14" s="43" t="s">
        <v>33</v>
      </c>
      <c r="AO14" s="34"/>
      <c r="AP14" s="34"/>
      <c r="AQ14" s="32"/>
      <c r="BE14" s="40"/>
      <c r="BS14" s="25" t="s">
        <v>9</v>
      </c>
    </row>
    <row r="15" spans="2:71" ht="6.95" customHeight="1">
      <c r="B15" s="2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2"/>
      <c r="BE15" s="40"/>
      <c r="BS15" s="25" t="s">
        <v>6</v>
      </c>
    </row>
    <row r="16" spans="2:71" ht="14.4" customHeight="1">
      <c r="B16" s="29"/>
      <c r="C16" s="34"/>
      <c r="D16" s="41" t="s">
        <v>34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1" t="s">
        <v>29</v>
      </c>
      <c r="AL16" s="34"/>
      <c r="AM16" s="34"/>
      <c r="AN16" s="36" t="s">
        <v>22</v>
      </c>
      <c r="AO16" s="34"/>
      <c r="AP16" s="34"/>
      <c r="AQ16" s="32"/>
      <c r="BE16" s="40"/>
      <c r="BS16" s="25" t="s">
        <v>6</v>
      </c>
    </row>
    <row r="17" spans="2:71" ht="18.45" customHeight="1">
      <c r="B17" s="29"/>
      <c r="C17" s="34"/>
      <c r="D17" s="34"/>
      <c r="E17" s="36" t="s">
        <v>35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1" t="s">
        <v>31</v>
      </c>
      <c r="AL17" s="34"/>
      <c r="AM17" s="34"/>
      <c r="AN17" s="36" t="s">
        <v>22</v>
      </c>
      <c r="AO17" s="34"/>
      <c r="AP17" s="34"/>
      <c r="AQ17" s="32"/>
      <c r="BE17" s="40"/>
      <c r="BS17" s="25" t="s">
        <v>36</v>
      </c>
    </row>
    <row r="18" spans="2:71" ht="6.95" customHeight="1">
      <c r="B18" s="2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2"/>
      <c r="BE18" s="40"/>
      <c r="BS18" s="25" t="s">
        <v>9</v>
      </c>
    </row>
    <row r="19" spans="2:71" ht="14.4" customHeight="1">
      <c r="B19" s="29"/>
      <c r="C19" s="34"/>
      <c r="D19" s="41" t="s">
        <v>37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1" t="s">
        <v>29</v>
      </c>
      <c r="AL19" s="34"/>
      <c r="AM19" s="34"/>
      <c r="AN19" s="36" t="s">
        <v>22</v>
      </c>
      <c r="AO19" s="34"/>
      <c r="AP19" s="34"/>
      <c r="AQ19" s="32"/>
      <c r="BE19" s="40"/>
      <c r="BS19" s="25" t="s">
        <v>9</v>
      </c>
    </row>
    <row r="20" spans="2:57" ht="18.45" customHeight="1">
      <c r="B20" s="29"/>
      <c r="C20" s="34"/>
      <c r="D20" s="34"/>
      <c r="E20" s="36" t="s">
        <v>38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1" t="s">
        <v>31</v>
      </c>
      <c r="AL20" s="34"/>
      <c r="AM20" s="34"/>
      <c r="AN20" s="36" t="s">
        <v>22</v>
      </c>
      <c r="AO20" s="34"/>
      <c r="AP20" s="34"/>
      <c r="AQ20" s="32"/>
      <c r="BE20" s="40"/>
    </row>
    <row r="21" spans="2:57" ht="6.95" customHeight="1">
      <c r="B21" s="2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2"/>
      <c r="BE21" s="40"/>
    </row>
    <row r="22" spans="2:57" ht="13.5">
      <c r="B22" s="29"/>
      <c r="C22" s="34"/>
      <c r="D22" s="41" t="s">
        <v>39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2"/>
      <c r="BE22" s="40"/>
    </row>
    <row r="23" spans="2:57" ht="16.5" customHeight="1">
      <c r="B23" s="29"/>
      <c r="C23" s="34"/>
      <c r="D23" s="34"/>
      <c r="E23" s="45" t="s">
        <v>22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34"/>
      <c r="AP23" s="34"/>
      <c r="AQ23" s="32"/>
      <c r="BE23" s="40"/>
    </row>
    <row r="24" spans="2:57" ht="6.95" customHeight="1">
      <c r="B24" s="2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2"/>
      <c r="BE24" s="40"/>
    </row>
    <row r="25" spans="2:57" ht="6.95" customHeight="1">
      <c r="B25" s="29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4"/>
      <c r="AQ25" s="32"/>
      <c r="BE25" s="40"/>
    </row>
    <row r="26" spans="2:57" ht="14.4" customHeight="1">
      <c r="B26" s="29"/>
      <c r="C26" s="34"/>
      <c r="D26" s="47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8">
        <f>ROUND(AG87,2)</f>
        <v>0</v>
      </c>
      <c r="AL26" s="34"/>
      <c r="AM26" s="34"/>
      <c r="AN26" s="34"/>
      <c r="AO26" s="34"/>
      <c r="AP26" s="34"/>
      <c r="AQ26" s="32"/>
      <c r="BE26" s="40"/>
    </row>
    <row r="27" spans="2:57" ht="14.4" customHeight="1">
      <c r="B27" s="29"/>
      <c r="C27" s="34"/>
      <c r="D27" s="47" t="s">
        <v>41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8">
        <f>ROUND(AG94,2)</f>
        <v>0</v>
      </c>
      <c r="AL27" s="48"/>
      <c r="AM27" s="48"/>
      <c r="AN27" s="48"/>
      <c r="AO27" s="48"/>
      <c r="AP27" s="34"/>
      <c r="AQ27" s="32"/>
      <c r="BE27" s="40"/>
    </row>
    <row r="28" spans="2:57" s="1" customFormat="1" ht="6.95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BE28" s="40"/>
    </row>
    <row r="29" spans="2:57" s="1" customFormat="1" ht="25.9" customHeight="1">
      <c r="B29" s="49"/>
      <c r="C29" s="50"/>
      <c r="D29" s="52" t="s">
        <v>42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>
        <f>ROUND(AK26+AK27,2)</f>
        <v>0</v>
      </c>
      <c r="AL29" s="53"/>
      <c r="AM29" s="53"/>
      <c r="AN29" s="53"/>
      <c r="AO29" s="53"/>
      <c r="AP29" s="50"/>
      <c r="AQ29" s="51"/>
      <c r="BE29" s="40"/>
    </row>
    <row r="30" spans="2:57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BE30" s="40"/>
    </row>
    <row r="31" spans="2:57" s="2" customFormat="1" ht="14.4" customHeight="1">
      <c r="B31" s="55"/>
      <c r="C31" s="56"/>
      <c r="D31" s="57" t="s">
        <v>43</v>
      </c>
      <c r="E31" s="56"/>
      <c r="F31" s="57" t="s">
        <v>44</v>
      </c>
      <c r="G31" s="56"/>
      <c r="H31" s="56"/>
      <c r="I31" s="56"/>
      <c r="J31" s="56"/>
      <c r="K31" s="56"/>
      <c r="L31" s="58">
        <v>0.21</v>
      </c>
      <c r="M31" s="56"/>
      <c r="N31" s="56"/>
      <c r="O31" s="56"/>
      <c r="P31" s="56"/>
      <c r="Q31" s="56"/>
      <c r="R31" s="56"/>
      <c r="S31" s="56"/>
      <c r="T31" s="59" t="s">
        <v>45</v>
      </c>
      <c r="U31" s="56"/>
      <c r="V31" s="56"/>
      <c r="W31" s="60">
        <f>ROUND(AZ87+SUM(CD95:CD99),2)</f>
        <v>0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0">
        <f>ROUND(AV87+SUM(BY95:BY99),2)</f>
        <v>0</v>
      </c>
      <c r="AL31" s="56"/>
      <c r="AM31" s="56"/>
      <c r="AN31" s="56"/>
      <c r="AO31" s="56"/>
      <c r="AP31" s="56"/>
      <c r="AQ31" s="61"/>
      <c r="BE31" s="40"/>
    </row>
    <row r="32" spans="2:57" s="2" customFormat="1" ht="14.4" customHeight="1">
      <c r="B32" s="55"/>
      <c r="C32" s="56"/>
      <c r="D32" s="56"/>
      <c r="E32" s="56"/>
      <c r="F32" s="57" t="s">
        <v>46</v>
      </c>
      <c r="G32" s="56"/>
      <c r="H32" s="56"/>
      <c r="I32" s="56"/>
      <c r="J32" s="56"/>
      <c r="K32" s="56"/>
      <c r="L32" s="58">
        <v>0.15</v>
      </c>
      <c r="M32" s="56"/>
      <c r="N32" s="56"/>
      <c r="O32" s="56"/>
      <c r="P32" s="56"/>
      <c r="Q32" s="56"/>
      <c r="R32" s="56"/>
      <c r="S32" s="56"/>
      <c r="T32" s="59" t="s">
        <v>45</v>
      </c>
      <c r="U32" s="56"/>
      <c r="V32" s="56"/>
      <c r="W32" s="60">
        <f>ROUND(BA87+SUM(CE95:CE99),2)</f>
        <v>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0">
        <f>ROUND(AW87+SUM(BZ95:BZ99),2)</f>
        <v>0</v>
      </c>
      <c r="AL32" s="56"/>
      <c r="AM32" s="56"/>
      <c r="AN32" s="56"/>
      <c r="AO32" s="56"/>
      <c r="AP32" s="56"/>
      <c r="AQ32" s="61"/>
      <c r="BE32" s="40"/>
    </row>
    <row r="33" spans="2:57" s="2" customFormat="1" ht="14.4" customHeight="1" hidden="1">
      <c r="B33" s="55"/>
      <c r="C33" s="56"/>
      <c r="D33" s="56"/>
      <c r="E33" s="56"/>
      <c r="F33" s="57" t="s">
        <v>47</v>
      </c>
      <c r="G33" s="56"/>
      <c r="H33" s="56"/>
      <c r="I33" s="56"/>
      <c r="J33" s="56"/>
      <c r="K33" s="56"/>
      <c r="L33" s="58">
        <v>0.21</v>
      </c>
      <c r="M33" s="56"/>
      <c r="N33" s="56"/>
      <c r="O33" s="56"/>
      <c r="P33" s="56"/>
      <c r="Q33" s="56"/>
      <c r="R33" s="56"/>
      <c r="S33" s="56"/>
      <c r="T33" s="59" t="s">
        <v>45</v>
      </c>
      <c r="U33" s="56"/>
      <c r="V33" s="56"/>
      <c r="W33" s="60">
        <f>ROUND(BB87+SUM(CF95:CF99),2)</f>
        <v>0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0">
        <v>0</v>
      </c>
      <c r="AL33" s="56"/>
      <c r="AM33" s="56"/>
      <c r="AN33" s="56"/>
      <c r="AO33" s="56"/>
      <c r="AP33" s="56"/>
      <c r="AQ33" s="61"/>
      <c r="BE33" s="40"/>
    </row>
    <row r="34" spans="2:57" s="2" customFormat="1" ht="14.4" customHeight="1" hidden="1">
      <c r="B34" s="55"/>
      <c r="C34" s="56"/>
      <c r="D34" s="56"/>
      <c r="E34" s="56"/>
      <c r="F34" s="57" t="s">
        <v>48</v>
      </c>
      <c r="G34" s="56"/>
      <c r="H34" s="56"/>
      <c r="I34" s="56"/>
      <c r="J34" s="56"/>
      <c r="K34" s="56"/>
      <c r="L34" s="58">
        <v>0.15</v>
      </c>
      <c r="M34" s="56"/>
      <c r="N34" s="56"/>
      <c r="O34" s="56"/>
      <c r="P34" s="56"/>
      <c r="Q34" s="56"/>
      <c r="R34" s="56"/>
      <c r="S34" s="56"/>
      <c r="T34" s="59" t="s">
        <v>45</v>
      </c>
      <c r="U34" s="56"/>
      <c r="V34" s="56"/>
      <c r="W34" s="60">
        <f>ROUND(BC87+SUM(CG95:CG99),2)</f>
        <v>0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0">
        <v>0</v>
      </c>
      <c r="AL34" s="56"/>
      <c r="AM34" s="56"/>
      <c r="AN34" s="56"/>
      <c r="AO34" s="56"/>
      <c r="AP34" s="56"/>
      <c r="AQ34" s="61"/>
      <c r="BE34" s="40"/>
    </row>
    <row r="35" spans="2:43" s="2" customFormat="1" ht="14.4" customHeight="1" hidden="1">
      <c r="B35" s="55"/>
      <c r="C35" s="56"/>
      <c r="D35" s="56"/>
      <c r="E35" s="56"/>
      <c r="F35" s="57" t="s">
        <v>49</v>
      </c>
      <c r="G35" s="56"/>
      <c r="H35" s="56"/>
      <c r="I35" s="56"/>
      <c r="J35" s="56"/>
      <c r="K35" s="56"/>
      <c r="L35" s="58">
        <v>0</v>
      </c>
      <c r="M35" s="56"/>
      <c r="N35" s="56"/>
      <c r="O35" s="56"/>
      <c r="P35" s="56"/>
      <c r="Q35" s="56"/>
      <c r="R35" s="56"/>
      <c r="S35" s="56"/>
      <c r="T35" s="59" t="s">
        <v>45</v>
      </c>
      <c r="U35" s="56"/>
      <c r="V35" s="56"/>
      <c r="W35" s="60">
        <f>ROUND(BD87+SUM(CH95:CH99),2)</f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0">
        <v>0</v>
      </c>
      <c r="AL35" s="56"/>
      <c r="AM35" s="56"/>
      <c r="AN35" s="56"/>
      <c r="AO35" s="56"/>
      <c r="AP35" s="56"/>
      <c r="AQ35" s="61"/>
    </row>
    <row r="36" spans="2:43" s="1" customFormat="1" ht="6.95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pans="2:43" s="1" customFormat="1" ht="25.9" customHeight="1">
      <c r="B37" s="49"/>
      <c r="C37" s="62"/>
      <c r="D37" s="63" t="s">
        <v>50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 t="s">
        <v>51</v>
      </c>
      <c r="U37" s="64"/>
      <c r="V37" s="64"/>
      <c r="W37" s="64"/>
      <c r="X37" s="66" t="s">
        <v>52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7">
        <f>SUM(AK29:AK35)</f>
        <v>0</v>
      </c>
      <c r="AL37" s="64"/>
      <c r="AM37" s="64"/>
      <c r="AN37" s="64"/>
      <c r="AO37" s="68"/>
      <c r="AP37" s="62"/>
      <c r="AQ37" s="51"/>
    </row>
    <row r="38" spans="2:43" s="1" customFormat="1" ht="14.4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 spans="2:43" ht="13.5">
      <c r="B39" s="2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2"/>
    </row>
    <row r="40" spans="2:43" ht="13.5">
      <c r="B40" s="2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2"/>
    </row>
    <row r="41" spans="2:43" ht="13.5">
      <c r="B41" s="2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2"/>
    </row>
    <row r="42" spans="2:43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2"/>
    </row>
    <row r="43" spans="2:43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2"/>
    </row>
    <row r="44" spans="2:43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2"/>
    </row>
    <row r="45" spans="2:43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2"/>
    </row>
    <row r="46" spans="2:43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2"/>
    </row>
    <row r="47" spans="2:43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2"/>
    </row>
    <row r="48" spans="2:43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2"/>
    </row>
    <row r="49" spans="2:43" s="1" customFormat="1" ht="13.5">
      <c r="B49" s="49"/>
      <c r="C49" s="50"/>
      <c r="D49" s="69" t="s">
        <v>53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50"/>
      <c r="AB49" s="50"/>
      <c r="AC49" s="69" t="s">
        <v>54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50"/>
      <c r="AQ49" s="51"/>
    </row>
    <row r="50" spans="2:43" ht="13.5">
      <c r="B50" s="29"/>
      <c r="C50" s="34"/>
      <c r="D50" s="7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73"/>
      <c r="AA50" s="34"/>
      <c r="AB50" s="34"/>
      <c r="AC50" s="7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73"/>
      <c r="AP50" s="34"/>
      <c r="AQ50" s="32"/>
    </row>
    <row r="51" spans="2:43" ht="13.5">
      <c r="B51" s="29"/>
      <c r="C51" s="34"/>
      <c r="D51" s="7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73"/>
      <c r="AA51" s="34"/>
      <c r="AB51" s="34"/>
      <c r="AC51" s="7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73"/>
      <c r="AP51" s="34"/>
      <c r="AQ51" s="32"/>
    </row>
    <row r="52" spans="2:43" ht="13.5">
      <c r="B52" s="29"/>
      <c r="C52" s="34"/>
      <c r="D52" s="7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73"/>
      <c r="AA52" s="34"/>
      <c r="AB52" s="34"/>
      <c r="AC52" s="7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73"/>
      <c r="AP52" s="34"/>
      <c r="AQ52" s="32"/>
    </row>
    <row r="53" spans="2:43" ht="13.5">
      <c r="B53" s="29"/>
      <c r="C53" s="34"/>
      <c r="D53" s="7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73"/>
      <c r="AA53" s="34"/>
      <c r="AB53" s="34"/>
      <c r="AC53" s="7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73"/>
      <c r="AP53" s="34"/>
      <c r="AQ53" s="32"/>
    </row>
    <row r="54" spans="2:43" ht="13.5">
      <c r="B54" s="29"/>
      <c r="C54" s="34"/>
      <c r="D54" s="7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73"/>
      <c r="AA54" s="34"/>
      <c r="AB54" s="34"/>
      <c r="AC54" s="7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73"/>
      <c r="AP54" s="34"/>
      <c r="AQ54" s="32"/>
    </row>
    <row r="55" spans="2:43" ht="13.5">
      <c r="B55" s="29"/>
      <c r="C55" s="34"/>
      <c r="D55" s="7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73"/>
      <c r="AA55" s="34"/>
      <c r="AB55" s="34"/>
      <c r="AC55" s="72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3"/>
      <c r="AP55" s="34"/>
      <c r="AQ55" s="32"/>
    </row>
    <row r="56" spans="2:43" ht="13.5">
      <c r="B56" s="29"/>
      <c r="C56" s="34"/>
      <c r="D56" s="7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73"/>
      <c r="AA56" s="34"/>
      <c r="AB56" s="34"/>
      <c r="AC56" s="72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73"/>
      <c r="AP56" s="34"/>
      <c r="AQ56" s="32"/>
    </row>
    <row r="57" spans="2:43" ht="13.5">
      <c r="B57" s="29"/>
      <c r="C57" s="34"/>
      <c r="D57" s="7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73"/>
      <c r="AA57" s="34"/>
      <c r="AB57" s="34"/>
      <c r="AC57" s="72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3"/>
      <c r="AP57" s="34"/>
      <c r="AQ57" s="32"/>
    </row>
    <row r="58" spans="2:43" s="1" customFormat="1" ht="13.5">
      <c r="B58" s="49"/>
      <c r="C58" s="50"/>
      <c r="D58" s="74" t="s">
        <v>55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56</v>
      </c>
      <c r="S58" s="75"/>
      <c r="T58" s="75"/>
      <c r="U58" s="75"/>
      <c r="V58" s="75"/>
      <c r="W58" s="75"/>
      <c r="X58" s="75"/>
      <c r="Y58" s="75"/>
      <c r="Z58" s="77"/>
      <c r="AA58" s="50"/>
      <c r="AB58" s="50"/>
      <c r="AC58" s="74" t="s">
        <v>55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6" t="s">
        <v>56</v>
      </c>
      <c r="AN58" s="75"/>
      <c r="AO58" s="77"/>
      <c r="AP58" s="50"/>
      <c r="AQ58" s="51"/>
    </row>
    <row r="59" spans="2:43" ht="13.5">
      <c r="B59" s="2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2"/>
    </row>
    <row r="60" spans="2:43" s="1" customFormat="1" ht="13.5">
      <c r="B60" s="49"/>
      <c r="C60" s="50"/>
      <c r="D60" s="69" t="s">
        <v>57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50"/>
      <c r="AB60" s="50"/>
      <c r="AC60" s="69" t="s">
        <v>58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50"/>
      <c r="AQ60" s="51"/>
    </row>
    <row r="61" spans="2:43" ht="13.5">
      <c r="B61" s="29"/>
      <c r="C61" s="34"/>
      <c r="D61" s="7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73"/>
      <c r="AA61" s="34"/>
      <c r="AB61" s="34"/>
      <c r="AC61" s="7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3"/>
      <c r="AP61" s="34"/>
      <c r="AQ61" s="32"/>
    </row>
    <row r="62" spans="2:43" ht="13.5">
      <c r="B62" s="29"/>
      <c r="C62" s="34"/>
      <c r="D62" s="7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73"/>
      <c r="AA62" s="34"/>
      <c r="AB62" s="34"/>
      <c r="AC62" s="7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73"/>
      <c r="AP62" s="34"/>
      <c r="AQ62" s="32"/>
    </row>
    <row r="63" spans="2:43" ht="13.5">
      <c r="B63" s="29"/>
      <c r="C63" s="34"/>
      <c r="D63" s="7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73"/>
      <c r="AA63" s="34"/>
      <c r="AB63" s="34"/>
      <c r="AC63" s="7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3"/>
      <c r="AP63" s="34"/>
      <c r="AQ63" s="32"/>
    </row>
    <row r="64" spans="2:43" ht="13.5">
      <c r="B64" s="29"/>
      <c r="C64" s="34"/>
      <c r="D64" s="7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73"/>
      <c r="AA64" s="34"/>
      <c r="AB64" s="34"/>
      <c r="AC64" s="72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3"/>
      <c r="AP64" s="34"/>
      <c r="AQ64" s="32"/>
    </row>
    <row r="65" spans="2:43" ht="13.5">
      <c r="B65" s="29"/>
      <c r="C65" s="34"/>
      <c r="D65" s="7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73"/>
      <c r="AA65" s="34"/>
      <c r="AB65" s="34"/>
      <c r="AC65" s="72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3"/>
      <c r="AP65" s="34"/>
      <c r="AQ65" s="32"/>
    </row>
    <row r="66" spans="2:43" ht="13.5">
      <c r="B66" s="29"/>
      <c r="C66" s="34"/>
      <c r="D66" s="7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73"/>
      <c r="AA66" s="34"/>
      <c r="AB66" s="34"/>
      <c r="AC66" s="72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3"/>
      <c r="AP66" s="34"/>
      <c r="AQ66" s="32"/>
    </row>
    <row r="67" spans="2:43" ht="13.5">
      <c r="B67" s="29"/>
      <c r="C67" s="34"/>
      <c r="D67" s="7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73"/>
      <c r="AA67" s="34"/>
      <c r="AB67" s="34"/>
      <c r="AC67" s="72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3"/>
      <c r="AP67" s="34"/>
      <c r="AQ67" s="32"/>
    </row>
    <row r="68" spans="2:43" ht="13.5">
      <c r="B68" s="29"/>
      <c r="C68" s="34"/>
      <c r="D68" s="7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73"/>
      <c r="AA68" s="34"/>
      <c r="AB68" s="34"/>
      <c r="AC68" s="7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3"/>
      <c r="AP68" s="34"/>
      <c r="AQ68" s="32"/>
    </row>
    <row r="69" spans="2:43" s="1" customFormat="1" ht="13.5">
      <c r="B69" s="49"/>
      <c r="C69" s="50"/>
      <c r="D69" s="74" t="s">
        <v>55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56</v>
      </c>
      <c r="S69" s="75"/>
      <c r="T69" s="75"/>
      <c r="U69" s="75"/>
      <c r="V69" s="75"/>
      <c r="W69" s="75"/>
      <c r="X69" s="75"/>
      <c r="Y69" s="75"/>
      <c r="Z69" s="77"/>
      <c r="AA69" s="50"/>
      <c r="AB69" s="50"/>
      <c r="AC69" s="74" t="s">
        <v>55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6" t="s">
        <v>56</v>
      </c>
      <c r="AN69" s="75"/>
      <c r="AO69" s="77"/>
      <c r="AP69" s="50"/>
      <c r="AQ69" s="51"/>
    </row>
    <row r="70" spans="2:43" s="1" customFormat="1" ht="6.95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</row>
    <row r="71" spans="2:43" s="1" customFormat="1" ht="6.95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</row>
    <row r="75" spans="2:43" s="1" customFormat="1" ht="6.95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pans="2:43" s="1" customFormat="1" ht="36.95" customHeight="1">
      <c r="B76" s="49"/>
      <c r="C76" s="30" t="s">
        <v>59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51"/>
    </row>
    <row r="77" spans="2:43" s="3" customFormat="1" ht="14.4" customHeight="1">
      <c r="B77" s="84"/>
      <c r="C77" s="41" t="s">
        <v>16</v>
      </c>
      <c r="D77" s="85"/>
      <c r="E77" s="85"/>
      <c r="F77" s="85"/>
      <c r="G77" s="85"/>
      <c r="H77" s="85"/>
      <c r="I77" s="85"/>
      <c r="J77" s="85"/>
      <c r="K77" s="85"/>
      <c r="L77" s="85" t="str">
        <f>K5</f>
        <v>ZN2018_017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6"/>
    </row>
    <row r="78" spans="2:43" s="4" customFormat="1" ht="36.95" customHeight="1">
      <c r="B78" s="87"/>
      <c r="C78" s="88" t="s">
        <v>19</v>
      </c>
      <c r="D78" s="89"/>
      <c r="E78" s="89"/>
      <c r="F78" s="89"/>
      <c r="G78" s="89"/>
      <c r="H78" s="89"/>
      <c r="I78" s="89"/>
      <c r="J78" s="89"/>
      <c r="K78" s="89"/>
      <c r="L78" s="90" t="str">
        <f>K6</f>
        <v>ZŠ Karlova Varnsdorf</v>
      </c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</row>
    <row r="79" spans="2:43" s="1" customFormat="1" ht="6.95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</row>
    <row r="80" spans="2:43" s="1" customFormat="1" ht="13.5">
      <c r="B80" s="49"/>
      <c r="C80" s="41" t="s">
        <v>24</v>
      </c>
      <c r="D80" s="50"/>
      <c r="E80" s="50"/>
      <c r="F80" s="50"/>
      <c r="G80" s="50"/>
      <c r="H80" s="50"/>
      <c r="I80" s="50"/>
      <c r="J80" s="50"/>
      <c r="K80" s="50"/>
      <c r="L80" s="92" t="str">
        <f>IF(K8="","",K8)</f>
        <v>Varnsdorf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1" t="s">
        <v>26</v>
      </c>
      <c r="AJ80" s="50"/>
      <c r="AK80" s="50"/>
      <c r="AL80" s="50"/>
      <c r="AM80" s="93" t="str">
        <f>IF(AN8="","",AN8)</f>
        <v>30. 7. 2018</v>
      </c>
      <c r="AN80" s="50"/>
      <c r="AO80" s="50"/>
      <c r="AP80" s="50"/>
      <c r="AQ80" s="51"/>
    </row>
    <row r="81" spans="2:43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</row>
    <row r="82" spans="2:56" s="1" customFormat="1" ht="13.5">
      <c r="B82" s="49"/>
      <c r="C82" s="41" t="s">
        <v>28</v>
      </c>
      <c r="D82" s="50"/>
      <c r="E82" s="50"/>
      <c r="F82" s="50"/>
      <c r="G82" s="50"/>
      <c r="H82" s="50"/>
      <c r="I82" s="50"/>
      <c r="J82" s="50"/>
      <c r="K82" s="50"/>
      <c r="L82" s="85" t="str">
        <f>IF(E11="","",E11)</f>
        <v>Město Varnsdorf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1" t="s">
        <v>34</v>
      </c>
      <c r="AJ82" s="50"/>
      <c r="AK82" s="50"/>
      <c r="AL82" s="50"/>
      <c r="AM82" s="85" t="str">
        <f>IF(E17="","",E17)</f>
        <v>FORWOOD s.r.o.</v>
      </c>
      <c r="AN82" s="85"/>
      <c r="AO82" s="85"/>
      <c r="AP82" s="85"/>
      <c r="AQ82" s="51"/>
      <c r="AS82" s="94" t="s">
        <v>60</v>
      </c>
      <c r="AT82" s="95"/>
      <c r="AU82" s="96"/>
      <c r="AV82" s="96"/>
      <c r="AW82" s="96"/>
      <c r="AX82" s="96"/>
      <c r="AY82" s="96"/>
      <c r="AZ82" s="96"/>
      <c r="BA82" s="96"/>
      <c r="BB82" s="96"/>
      <c r="BC82" s="96"/>
      <c r="BD82" s="97"/>
    </row>
    <row r="83" spans="2:56" s="1" customFormat="1" ht="13.5">
      <c r="B83" s="49"/>
      <c r="C83" s="41" t="s">
        <v>32</v>
      </c>
      <c r="D83" s="50"/>
      <c r="E83" s="50"/>
      <c r="F83" s="50"/>
      <c r="G83" s="50"/>
      <c r="H83" s="50"/>
      <c r="I83" s="50"/>
      <c r="J83" s="50"/>
      <c r="K83" s="50"/>
      <c r="L83" s="85" t="str">
        <f>IF(E14="Vyplň údaj","",E14)</f>
        <v/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1" t="s">
        <v>37</v>
      </c>
      <c r="AJ83" s="50"/>
      <c r="AK83" s="50"/>
      <c r="AL83" s="50"/>
      <c r="AM83" s="85" t="str">
        <f>IF(E20="","",E20)</f>
        <v>Bc. Zuzana Kosáková</v>
      </c>
      <c r="AN83" s="85"/>
      <c r="AO83" s="85"/>
      <c r="AP83" s="85"/>
      <c r="AQ83" s="51"/>
      <c r="AS83" s="98"/>
      <c r="AT83" s="99"/>
      <c r="AU83" s="100"/>
      <c r="AV83" s="100"/>
      <c r="AW83" s="100"/>
      <c r="AX83" s="100"/>
      <c r="AY83" s="100"/>
      <c r="AZ83" s="100"/>
      <c r="BA83" s="100"/>
      <c r="BB83" s="100"/>
      <c r="BC83" s="100"/>
      <c r="BD83" s="101"/>
    </row>
    <row r="84" spans="2:56" s="1" customFormat="1" ht="10.8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/>
      <c r="AS84" s="102"/>
      <c r="AT84" s="57"/>
      <c r="AU84" s="50"/>
      <c r="AV84" s="50"/>
      <c r="AW84" s="50"/>
      <c r="AX84" s="50"/>
      <c r="AY84" s="50"/>
      <c r="AZ84" s="50"/>
      <c r="BA84" s="50"/>
      <c r="BB84" s="50"/>
      <c r="BC84" s="50"/>
      <c r="BD84" s="103"/>
    </row>
    <row r="85" spans="2:56" s="1" customFormat="1" ht="29.25" customHeight="1">
      <c r="B85" s="49"/>
      <c r="C85" s="104" t="s">
        <v>61</v>
      </c>
      <c r="D85" s="105"/>
      <c r="E85" s="105"/>
      <c r="F85" s="105"/>
      <c r="G85" s="105"/>
      <c r="H85" s="106"/>
      <c r="I85" s="107" t="s">
        <v>62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7" t="s">
        <v>63</v>
      </c>
      <c r="AH85" s="105"/>
      <c r="AI85" s="105"/>
      <c r="AJ85" s="105"/>
      <c r="AK85" s="105"/>
      <c r="AL85" s="105"/>
      <c r="AM85" s="105"/>
      <c r="AN85" s="107" t="s">
        <v>64</v>
      </c>
      <c r="AO85" s="105"/>
      <c r="AP85" s="108"/>
      <c r="AQ85" s="51"/>
      <c r="AS85" s="109" t="s">
        <v>65</v>
      </c>
      <c r="AT85" s="110" t="s">
        <v>66</v>
      </c>
      <c r="AU85" s="110" t="s">
        <v>67</v>
      </c>
      <c r="AV85" s="110" t="s">
        <v>68</v>
      </c>
      <c r="AW85" s="110" t="s">
        <v>69</v>
      </c>
      <c r="AX85" s="110" t="s">
        <v>70</v>
      </c>
      <c r="AY85" s="110" t="s">
        <v>71</v>
      </c>
      <c r="AZ85" s="110" t="s">
        <v>72</v>
      </c>
      <c r="BA85" s="110" t="s">
        <v>73</v>
      </c>
      <c r="BB85" s="110" t="s">
        <v>74</v>
      </c>
      <c r="BC85" s="110" t="s">
        <v>75</v>
      </c>
      <c r="BD85" s="111" t="s">
        <v>76</v>
      </c>
    </row>
    <row r="86" spans="2:56" s="1" customFormat="1" ht="10.8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  <c r="AS86" s="112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1"/>
    </row>
    <row r="87" spans="2:76" s="4" customFormat="1" ht="32.4" customHeight="1">
      <c r="B87" s="87"/>
      <c r="C87" s="113" t="s">
        <v>77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>ROUND(AG88+AG92,2)</f>
        <v>0</v>
      </c>
      <c r="AH87" s="115"/>
      <c r="AI87" s="115"/>
      <c r="AJ87" s="115"/>
      <c r="AK87" s="115"/>
      <c r="AL87" s="115"/>
      <c r="AM87" s="115"/>
      <c r="AN87" s="116">
        <f>SUM(AG87,AT87)</f>
        <v>0</v>
      </c>
      <c r="AO87" s="116"/>
      <c r="AP87" s="116"/>
      <c r="AQ87" s="91"/>
      <c r="AS87" s="117">
        <f>ROUND(AS88+AS92,2)</f>
        <v>0</v>
      </c>
      <c r="AT87" s="118">
        <f>ROUND(SUM(AV87:AW87),2)</f>
        <v>0</v>
      </c>
      <c r="AU87" s="119">
        <f>ROUND(AU88+AU92,5)</f>
        <v>0</v>
      </c>
      <c r="AV87" s="118">
        <f>ROUND(AZ87*L31,2)</f>
        <v>0</v>
      </c>
      <c r="AW87" s="118">
        <f>ROUND(BA87*L32,2)</f>
        <v>0</v>
      </c>
      <c r="AX87" s="118">
        <f>ROUND(BB87*L31,2)</f>
        <v>0</v>
      </c>
      <c r="AY87" s="118">
        <f>ROUND(BC87*L32,2)</f>
        <v>0</v>
      </c>
      <c r="AZ87" s="118">
        <f>ROUND(AZ88+AZ92,2)</f>
        <v>0</v>
      </c>
      <c r="BA87" s="118">
        <f>ROUND(BA88+BA92,2)</f>
        <v>0</v>
      </c>
      <c r="BB87" s="118">
        <f>ROUND(BB88+BB92,2)</f>
        <v>0</v>
      </c>
      <c r="BC87" s="118">
        <f>ROUND(BC88+BC92,2)</f>
        <v>0</v>
      </c>
      <c r="BD87" s="120">
        <f>ROUND(BD88+BD92,2)</f>
        <v>0</v>
      </c>
      <c r="BS87" s="121" t="s">
        <v>78</v>
      </c>
      <c r="BT87" s="121" t="s">
        <v>79</v>
      </c>
      <c r="BU87" s="122" t="s">
        <v>80</v>
      </c>
      <c r="BV87" s="121" t="s">
        <v>81</v>
      </c>
      <c r="BW87" s="121" t="s">
        <v>82</v>
      </c>
      <c r="BX87" s="121" t="s">
        <v>83</v>
      </c>
    </row>
    <row r="88" spans="2:76" s="5" customFormat="1" ht="31.5" customHeight="1">
      <c r="B88" s="123"/>
      <c r="C88" s="124"/>
      <c r="D88" s="125" t="s">
        <v>84</v>
      </c>
      <c r="E88" s="125"/>
      <c r="F88" s="125"/>
      <c r="G88" s="125"/>
      <c r="H88" s="125"/>
      <c r="I88" s="126"/>
      <c r="J88" s="125" t="s">
        <v>85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ROUND(SUM(AG89:AG91),2)</f>
        <v>0</v>
      </c>
      <c r="AH88" s="126"/>
      <c r="AI88" s="126"/>
      <c r="AJ88" s="126"/>
      <c r="AK88" s="126"/>
      <c r="AL88" s="126"/>
      <c r="AM88" s="126"/>
      <c r="AN88" s="128">
        <f>SUM(AG88,AT88)</f>
        <v>0</v>
      </c>
      <c r="AO88" s="126"/>
      <c r="AP88" s="126"/>
      <c r="AQ88" s="129"/>
      <c r="AS88" s="130">
        <f>ROUND(SUM(AS89:AS91),2)</f>
        <v>0</v>
      </c>
      <c r="AT88" s="131">
        <f>ROUND(SUM(AV88:AW88),2)</f>
        <v>0</v>
      </c>
      <c r="AU88" s="132">
        <f>ROUND(SUM(AU89:AU91),5)</f>
        <v>0</v>
      </c>
      <c r="AV88" s="131">
        <f>ROUND(AZ88*L31,2)</f>
        <v>0</v>
      </c>
      <c r="AW88" s="131">
        <f>ROUND(BA88*L32,2)</f>
        <v>0</v>
      </c>
      <c r="AX88" s="131">
        <f>ROUND(BB88*L31,2)</f>
        <v>0</v>
      </c>
      <c r="AY88" s="131">
        <f>ROUND(BC88*L32,2)</f>
        <v>0</v>
      </c>
      <c r="AZ88" s="131">
        <f>ROUND(SUM(AZ89:AZ91),2)</f>
        <v>0</v>
      </c>
      <c r="BA88" s="131">
        <f>ROUND(SUM(BA89:BA91),2)</f>
        <v>0</v>
      </c>
      <c r="BB88" s="131">
        <f>ROUND(SUM(BB89:BB91),2)</f>
        <v>0</v>
      </c>
      <c r="BC88" s="131">
        <f>ROUND(SUM(BC89:BC91),2)</f>
        <v>0</v>
      </c>
      <c r="BD88" s="133">
        <f>ROUND(SUM(BD89:BD91),2)</f>
        <v>0</v>
      </c>
      <c r="BS88" s="134" t="s">
        <v>78</v>
      </c>
      <c r="BT88" s="134" t="s">
        <v>86</v>
      </c>
      <c r="BV88" s="134" t="s">
        <v>81</v>
      </c>
      <c r="BW88" s="134" t="s">
        <v>87</v>
      </c>
      <c r="BX88" s="134" t="s">
        <v>82</v>
      </c>
    </row>
    <row r="89" spans="1:76" s="6" customFormat="1" ht="16.5" customHeight="1">
      <c r="A89" s="135" t="s">
        <v>88</v>
      </c>
      <c r="B89" s="136"/>
      <c r="C89" s="137"/>
      <c r="D89" s="137"/>
      <c r="E89" s="138" t="s">
        <v>84</v>
      </c>
      <c r="F89" s="138"/>
      <c r="G89" s="138"/>
      <c r="H89" s="138"/>
      <c r="I89" s="138"/>
      <c r="J89" s="137"/>
      <c r="K89" s="138" t="s">
        <v>85</v>
      </c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9">
        <f>'SO 701 - Rekonstrukce stř...'!M30</f>
        <v>0</v>
      </c>
      <c r="AH89" s="137"/>
      <c r="AI89" s="137"/>
      <c r="AJ89" s="137"/>
      <c r="AK89" s="137"/>
      <c r="AL89" s="137"/>
      <c r="AM89" s="137"/>
      <c r="AN89" s="139">
        <f>SUM(AG89,AT89)</f>
        <v>0</v>
      </c>
      <c r="AO89" s="137"/>
      <c r="AP89" s="137"/>
      <c r="AQ89" s="140"/>
      <c r="AS89" s="141">
        <f>'SO 701 - Rekonstrukce stř...'!M28</f>
        <v>0</v>
      </c>
      <c r="AT89" s="142">
        <f>ROUND(SUM(AV89:AW89),2)</f>
        <v>0</v>
      </c>
      <c r="AU89" s="143">
        <f>'SO 701 - Rekonstrukce stř...'!W134</f>
        <v>0</v>
      </c>
      <c r="AV89" s="142">
        <f>'SO 701 - Rekonstrukce stř...'!M32</f>
        <v>0</v>
      </c>
      <c r="AW89" s="142">
        <f>'SO 701 - Rekonstrukce stř...'!M33</f>
        <v>0</v>
      </c>
      <c r="AX89" s="142">
        <f>'SO 701 - Rekonstrukce stř...'!M34</f>
        <v>0</v>
      </c>
      <c r="AY89" s="142">
        <f>'SO 701 - Rekonstrukce stř...'!M35</f>
        <v>0</v>
      </c>
      <c r="AZ89" s="142">
        <f>'SO 701 - Rekonstrukce stř...'!H32</f>
        <v>0</v>
      </c>
      <c r="BA89" s="142">
        <f>'SO 701 - Rekonstrukce stř...'!H33</f>
        <v>0</v>
      </c>
      <c r="BB89" s="142">
        <f>'SO 701 - Rekonstrukce stř...'!H34</f>
        <v>0</v>
      </c>
      <c r="BC89" s="142">
        <f>'SO 701 - Rekonstrukce stř...'!H35</f>
        <v>0</v>
      </c>
      <c r="BD89" s="144">
        <f>'SO 701 - Rekonstrukce stř...'!H36</f>
        <v>0</v>
      </c>
      <c r="BT89" s="145" t="s">
        <v>89</v>
      </c>
      <c r="BU89" s="145" t="s">
        <v>90</v>
      </c>
      <c r="BV89" s="145" t="s">
        <v>81</v>
      </c>
      <c r="BW89" s="145" t="s">
        <v>87</v>
      </c>
      <c r="BX89" s="145" t="s">
        <v>82</v>
      </c>
    </row>
    <row r="90" spans="1:76" s="6" customFormat="1" ht="16.5" customHeight="1">
      <c r="A90" s="135" t="s">
        <v>88</v>
      </c>
      <c r="B90" s="136"/>
      <c r="C90" s="137"/>
      <c r="D90" s="137"/>
      <c r="E90" s="138" t="s">
        <v>91</v>
      </c>
      <c r="F90" s="138"/>
      <c r="G90" s="138"/>
      <c r="H90" s="138"/>
      <c r="I90" s="138"/>
      <c r="J90" s="137"/>
      <c r="K90" s="138" t="s">
        <v>92</v>
      </c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9">
        <f>'M21 - D+M Hromosvodu'!M31</f>
        <v>0</v>
      </c>
      <c r="AH90" s="137"/>
      <c r="AI90" s="137"/>
      <c r="AJ90" s="137"/>
      <c r="AK90" s="137"/>
      <c r="AL90" s="137"/>
      <c r="AM90" s="137"/>
      <c r="AN90" s="139">
        <f>SUM(AG90,AT90)</f>
        <v>0</v>
      </c>
      <c r="AO90" s="137"/>
      <c r="AP90" s="137"/>
      <c r="AQ90" s="140"/>
      <c r="AS90" s="141">
        <f>'M21 - D+M Hromosvodu'!M29</f>
        <v>0</v>
      </c>
      <c r="AT90" s="142">
        <f>ROUND(SUM(AV90:AW90),2)</f>
        <v>0</v>
      </c>
      <c r="AU90" s="143">
        <f>'M21 - D+M Hromosvodu'!W124</f>
        <v>0</v>
      </c>
      <c r="AV90" s="142">
        <f>'M21 - D+M Hromosvodu'!M33</f>
        <v>0</v>
      </c>
      <c r="AW90" s="142">
        <f>'M21 - D+M Hromosvodu'!M34</f>
        <v>0</v>
      </c>
      <c r="AX90" s="142">
        <f>'M21 - D+M Hromosvodu'!M35</f>
        <v>0</v>
      </c>
      <c r="AY90" s="142">
        <f>'M21 - D+M Hromosvodu'!M36</f>
        <v>0</v>
      </c>
      <c r="AZ90" s="142">
        <f>'M21 - D+M Hromosvodu'!H33</f>
        <v>0</v>
      </c>
      <c r="BA90" s="142">
        <f>'M21 - D+M Hromosvodu'!H34</f>
        <v>0</v>
      </c>
      <c r="BB90" s="142">
        <f>'M21 - D+M Hromosvodu'!H35</f>
        <v>0</v>
      </c>
      <c r="BC90" s="142">
        <f>'M21 - D+M Hromosvodu'!H36</f>
        <v>0</v>
      </c>
      <c r="BD90" s="144">
        <f>'M21 - D+M Hromosvodu'!H37</f>
        <v>0</v>
      </c>
      <c r="BT90" s="145" t="s">
        <v>89</v>
      </c>
      <c r="BV90" s="145" t="s">
        <v>81</v>
      </c>
      <c r="BW90" s="145" t="s">
        <v>93</v>
      </c>
      <c r="BX90" s="145" t="s">
        <v>87</v>
      </c>
    </row>
    <row r="91" spans="1:76" s="6" customFormat="1" ht="16.5" customHeight="1">
      <c r="A91" s="135" t="s">
        <v>88</v>
      </c>
      <c r="B91" s="136"/>
      <c r="C91" s="137"/>
      <c r="D91" s="137"/>
      <c r="E91" s="138" t="s">
        <v>94</v>
      </c>
      <c r="F91" s="138"/>
      <c r="G91" s="138"/>
      <c r="H91" s="138"/>
      <c r="I91" s="138"/>
      <c r="J91" s="137"/>
      <c r="K91" s="138" t="s">
        <v>95</v>
      </c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9">
        <f>'M29 - Systém určený k och...'!M31</f>
        <v>0</v>
      </c>
      <c r="AH91" s="137"/>
      <c r="AI91" s="137"/>
      <c r="AJ91" s="137"/>
      <c r="AK91" s="137"/>
      <c r="AL91" s="137"/>
      <c r="AM91" s="137"/>
      <c r="AN91" s="139">
        <f>SUM(AG91,AT91)</f>
        <v>0</v>
      </c>
      <c r="AO91" s="137"/>
      <c r="AP91" s="137"/>
      <c r="AQ91" s="140"/>
      <c r="AS91" s="141">
        <f>'M29 - Systém určený k och...'!M29</f>
        <v>0</v>
      </c>
      <c r="AT91" s="142">
        <f>ROUND(SUM(AV91:AW91),2)</f>
        <v>0</v>
      </c>
      <c r="AU91" s="143">
        <f>'M29 - Systém určený k och...'!W120</f>
        <v>0</v>
      </c>
      <c r="AV91" s="142">
        <f>'M29 - Systém určený k och...'!M33</f>
        <v>0</v>
      </c>
      <c r="AW91" s="142">
        <f>'M29 - Systém určený k och...'!M34</f>
        <v>0</v>
      </c>
      <c r="AX91" s="142">
        <f>'M29 - Systém určený k och...'!M35</f>
        <v>0</v>
      </c>
      <c r="AY91" s="142">
        <f>'M29 - Systém určený k och...'!M36</f>
        <v>0</v>
      </c>
      <c r="AZ91" s="142">
        <f>'M29 - Systém určený k och...'!H33</f>
        <v>0</v>
      </c>
      <c r="BA91" s="142">
        <f>'M29 - Systém určený k och...'!H34</f>
        <v>0</v>
      </c>
      <c r="BB91" s="142">
        <f>'M29 - Systém určený k och...'!H35</f>
        <v>0</v>
      </c>
      <c r="BC91" s="142">
        <f>'M29 - Systém určený k och...'!H36</f>
        <v>0</v>
      </c>
      <c r="BD91" s="144">
        <f>'M29 - Systém určený k och...'!H37</f>
        <v>0</v>
      </c>
      <c r="BT91" s="145" t="s">
        <v>89</v>
      </c>
      <c r="BV91" s="145" t="s">
        <v>81</v>
      </c>
      <c r="BW91" s="145" t="s">
        <v>96</v>
      </c>
      <c r="BX91" s="145" t="s">
        <v>87</v>
      </c>
    </row>
    <row r="92" spans="1:76" s="5" customFormat="1" ht="16.5" customHeight="1">
      <c r="A92" s="135" t="s">
        <v>88</v>
      </c>
      <c r="B92" s="123"/>
      <c r="C92" s="124"/>
      <c r="D92" s="125" t="s">
        <v>97</v>
      </c>
      <c r="E92" s="125"/>
      <c r="F92" s="125"/>
      <c r="G92" s="125"/>
      <c r="H92" s="125"/>
      <c r="I92" s="126"/>
      <c r="J92" s="125" t="s">
        <v>97</v>
      </c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8">
        <f>'VRN - VRN'!M30</f>
        <v>0</v>
      </c>
      <c r="AH92" s="126"/>
      <c r="AI92" s="126"/>
      <c r="AJ92" s="126"/>
      <c r="AK92" s="126"/>
      <c r="AL92" s="126"/>
      <c r="AM92" s="126"/>
      <c r="AN92" s="128">
        <f>SUM(AG92,AT92)</f>
        <v>0</v>
      </c>
      <c r="AO92" s="126"/>
      <c r="AP92" s="126"/>
      <c r="AQ92" s="129"/>
      <c r="AS92" s="146">
        <f>'VRN - VRN'!M28</f>
        <v>0</v>
      </c>
      <c r="AT92" s="147">
        <f>ROUND(SUM(AV92:AW92),2)</f>
        <v>0</v>
      </c>
      <c r="AU92" s="148">
        <f>'VRN - VRN'!W121</f>
        <v>0</v>
      </c>
      <c r="AV92" s="147">
        <f>'VRN - VRN'!M32</f>
        <v>0</v>
      </c>
      <c r="AW92" s="147">
        <f>'VRN - VRN'!M33</f>
        <v>0</v>
      </c>
      <c r="AX92" s="147">
        <f>'VRN - VRN'!M34</f>
        <v>0</v>
      </c>
      <c r="AY92" s="147">
        <f>'VRN - VRN'!M35</f>
        <v>0</v>
      </c>
      <c r="AZ92" s="147">
        <f>'VRN - VRN'!H32</f>
        <v>0</v>
      </c>
      <c r="BA92" s="147">
        <f>'VRN - VRN'!H33</f>
        <v>0</v>
      </c>
      <c r="BB92" s="147">
        <f>'VRN - VRN'!H34</f>
        <v>0</v>
      </c>
      <c r="BC92" s="147">
        <f>'VRN - VRN'!H35</f>
        <v>0</v>
      </c>
      <c r="BD92" s="149">
        <f>'VRN - VRN'!H36</f>
        <v>0</v>
      </c>
      <c r="BT92" s="134" t="s">
        <v>86</v>
      </c>
      <c r="BV92" s="134" t="s">
        <v>81</v>
      </c>
      <c r="BW92" s="134" t="s">
        <v>98</v>
      </c>
      <c r="BX92" s="134" t="s">
        <v>82</v>
      </c>
    </row>
    <row r="93" spans="2:43" ht="13.5">
      <c r="B93" s="2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2"/>
    </row>
    <row r="94" spans="2:48" s="1" customFormat="1" ht="30" customHeight="1">
      <c r="B94" s="49"/>
      <c r="C94" s="113" t="s">
        <v>99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116">
        <f>ROUND(SUM(AG95:AG98),2)</f>
        <v>0</v>
      </c>
      <c r="AH94" s="116"/>
      <c r="AI94" s="116"/>
      <c r="AJ94" s="116"/>
      <c r="AK94" s="116"/>
      <c r="AL94" s="116"/>
      <c r="AM94" s="116"/>
      <c r="AN94" s="116">
        <f>ROUND(SUM(AN95:AN98),2)</f>
        <v>0</v>
      </c>
      <c r="AO94" s="116"/>
      <c r="AP94" s="116"/>
      <c r="AQ94" s="51"/>
      <c r="AS94" s="109" t="s">
        <v>100</v>
      </c>
      <c r="AT94" s="110" t="s">
        <v>101</v>
      </c>
      <c r="AU94" s="110" t="s">
        <v>43</v>
      </c>
      <c r="AV94" s="111" t="s">
        <v>66</v>
      </c>
    </row>
    <row r="95" spans="2:89" s="1" customFormat="1" ht="19.9" customHeight="1">
      <c r="B95" s="49"/>
      <c r="C95" s="50"/>
      <c r="D95" s="150" t="s">
        <v>102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151">
        <f>ROUND(AG87*AS95,2)</f>
        <v>0</v>
      </c>
      <c r="AH95" s="139"/>
      <c r="AI95" s="139"/>
      <c r="AJ95" s="139"/>
      <c r="AK95" s="139"/>
      <c r="AL95" s="139"/>
      <c r="AM95" s="139"/>
      <c r="AN95" s="139">
        <f>ROUND(AG95+AV95,2)</f>
        <v>0</v>
      </c>
      <c r="AO95" s="139"/>
      <c r="AP95" s="139"/>
      <c r="AQ95" s="51"/>
      <c r="AS95" s="152">
        <v>0</v>
      </c>
      <c r="AT95" s="153" t="s">
        <v>103</v>
      </c>
      <c r="AU95" s="153" t="s">
        <v>44</v>
      </c>
      <c r="AV95" s="154">
        <f>ROUND(IF(AU95="základní",AG95*L31,IF(AU95="snížená",AG95*L32,0)),2)</f>
        <v>0</v>
      </c>
      <c r="BV95" s="25" t="s">
        <v>104</v>
      </c>
      <c r="BY95" s="155">
        <f>IF(AU95="základní",AV95,0)</f>
        <v>0</v>
      </c>
      <c r="BZ95" s="155">
        <f>IF(AU95="snížená",AV95,0)</f>
        <v>0</v>
      </c>
      <c r="CA95" s="155">
        <v>0</v>
      </c>
      <c r="CB95" s="155">
        <v>0</v>
      </c>
      <c r="CC95" s="155">
        <v>0</v>
      </c>
      <c r="CD95" s="155">
        <f>IF(AU95="základní",AG95,0)</f>
        <v>0</v>
      </c>
      <c r="CE95" s="155">
        <f>IF(AU95="snížená",AG95,0)</f>
        <v>0</v>
      </c>
      <c r="CF95" s="155">
        <f>IF(AU95="zákl. přenesená",AG95,0)</f>
        <v>0</v>
      </c>
      <c r="CG95" s="155">
        <f>IF(AU95="sníž. přenesená",AG95,0)</f>
        <v>0</v>
      </c>
      <c r="CH95" s="155">
        <f>IF(AU95="nulová",AG95,0)</f>
        <v>0</v>
      </c>
      <c r="CI95" s="25">
        <f>IF(AU95="základní",1,IF(AU95="snížená",2,IF(AU95="zákl. přenesená",4,IF(AU95="sníž. přenesená",5,3))))</f>
        <v>1</v>
      </c>
      <c r="CJ95" s="25">
        <f>IF(AT95="stavební čast",1,IF(8895="investiční čast",2,3))</f>
        <v>1</v>
      </c>
      <c r="CK95" s="25" t="str">
        <f>IF(D95="Vyplň vlastní","","x")</f>
        <v>x</v>
      </c>
    </row>
    <row r="96" spans="2:89" s="1" customFormat="1" ht="19.9" customHeight="1">
      <c r="B96" s="49"/>
      <c r="C96" s="50"/>
      <c r="D96" s="156" t="s">
        <v>105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50"/>
      <c r="AD96" s="50"/>
      <c r="AE96" s="50"/>
      <c r="AF96" s="50"/>
      <c r="AG96" s="151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51"/>
      <c r="AS96" s="157">
        <v>0</v>
      </c>
      <c r="AT96" s="158" t="s">
        <v>103</v>
      </c>
      <c r="AU96" s="158" t="s">
        <v>44</v>
      </c>
      <c r="AV96" s="144">
        <f>ROUND(IF(AU96="nulová",0,IF(OR(AU96="základní",AU96="zákl. přenesená"),AG96*L31,AG96*L32)),2)</f>
        <v>0</v>
      </c>
      <c r="BV96" s="25" t="s">
        <v>106</v>
      </c>
      <c r="BY96" s="155">
        <f>IF(AU96="základní",AV96,0)</f>
        <v>0</v>
      </c>
      <c r="BZ96" s="155">
        <f>IF(AU96="snížená",AV96,0)</f>
        <v>0</v>
      </c>
      <c r="CA96" s="155">
        <f>IF(AU96="zákl. přenesená",AV96,0)</f>
        <v>0</v>
      </c>
      <c r="CB96" s="155">
        <f>IF(AU96="sníž. přenesená",AV96,0)</f>
        <v>0</v>
      </c>
      <c r="CC96" s="155">
        <f>IF(AU96="nulová",AV96,0)</f>
        <v>0</v>
      </c>
      <c r="CD96" s="155">
        <f>IF(AU96="základní",AG96,0)</f>
        <v>0</v>
      </c>
      <c r="CE96" s="155">
        <f>IF(AU96="snížená",AG96,0)</f>
        <v>0</v>
      </c>
      <c r="CF96" s="155">
        <f>IF(AU96="zákl. přenesená",AG96,0)</f>
        <v>0</v>
      </c>
      <c r="CG96" s="155">
        <f>IF(AU96="sníž. přenesená",AG96,0)</f>
        <v>0</v>
      </c>
      <c r="CH96" s="155">
        <f>IF(AU96="nulová",AG96,0)</f>
        <v>0</v>
      </c>
      <c r="CI96" s="25">
        <f>IF(AU96="základní",1,IF(AU96="snížená",2,IF(AU96="zákl. přenesená",4,IF(AU96="sníž. přenesená",5,3))))</f>
        <v>1</v>
      </c>
      <c r="CJ96" s="25">
        <f>IF(AT96="stavební čast",1,IF(8896="investiční čast",2,3))</f>
        <v>1</v>
      </c>
      <c r="CK96" s="25" t="str">
        <f>IF(D96="Vyplň vlastní","","x")</f>
        <v/>
      </c>
    </row>
    <row r="97" spans="2:89" s="1" customFormat="1" ht="19.9" customHeight="1">
      <c r="B97" s="49"/>
      <c r="C97" s="50"/>
      <c r="D97" s="156" t="s">
        <v>105</v>
      </c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50"/>
      <c r="AD97" s="50"/>
      <c r="AE97" s="50"/>
      <c r="AF97" s="50"/>
      <c r="AG97" s="151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51"/>
      <c r="AS97" s="157">
        <v>0</v>
      </c>
      <c r="AT97" s="158" t="s">
        <v>103</v>
      </c>
      <c r="AU97" s="158" t="s">
        <v>44</v>
      </c>
      <c r="AV97" s="144">
        <f>ROUND(IF(AU97="nulová",0,IF(OR(AU97="základní",AU97="zákl. přenesená"),AG97*L31,AG97*L32)),2)</f>
        <v>0</v>
      </c>
      <c r="BV97" s="25" t="s">
        <v>106</v>
      </c>
      <c r="BY97" s="155">
        <f>IF(AU97="základní",AV97,0)</f>
        <v>0</v>
      </c>
      <c r="BZ97" s="155">
        <f>IF(AU97="snížená",AV97,0)</f>
        <v>0</v>
      </c>
      <c r="CA97" s="155">
        <f>IF(AU97="zákl. přenesená",AV97,0)</f>
        <v>0</v>
      </c>
      <c r="CB97" s="155">
        <f>IF(AU97="sníž. přenesená",AV97,0)</f>
        <v>0</v>
      </c>
      <c r="CC97" s="155">
        <f>IF(AU97="nulová",AV97,0)</f>
        <v>0</v>
      </c>
      <c r="CD97" s="155">
        <f>IF(AU97="základní",AG97,0)</f>
        <v>0</v>
      </c>
      <c r="CE97" s="155">
        <f>IF(AU97="snížená",AG97,0)</f>
        <v>0</v>
      </c>
      <c r="CF97" s="155">
        <f>IF(AU97="zákl. přenesená",AG97,0)</f>
        <v>0</v>
      </c>
      <c r="CG97" s="155">
        <f>IF(AU97="sníž. přenesená",AG97,0)</f>
        <v>0</v>
      </c>
      <c r="CH97" s="155">
        <f>IF(AU97="nulová",AG97,0)</f>
        <v>0</v>
      </c>
      <c r="CI97" s="25">
        <f>IF(AU97="základní",1,IF(AU97="snížená",2,IF(AU97="zákl. přenesená",4,IF(AU97="sníž. přenesená",5,3))))</f>
        <v>1</v>
      </c>
      <c r="CJ97" s="25">
        <f>IF(AT97="stavební čast",1,IF(8897="investiční čast",2,3))</f>
        <v>1</v>
      </c>
      <c r="CK97" s="25" t="str">
        <f>IF(D97="Vyplň vlastní","","x")</f>
        <v/>
      </c>
    </row>
    <row r="98" spans="2:89" s="1" customFormat="1" ht="19.9" customHeight="1">
      <c r="B98" s="49"/>
      <c r="C98" s="50"/>
      <c r="D98" s="156" t="s">
        <v>105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50"/>
      <c r="AD98" s="50"/>
      <c r="AE98" s="50"/>
      <c r="AF98" s="50"/>
      <c r="AG98" s="151">
        <f>AG87*AS98</f>
        <v>0</v>
      </c>
      <c r="AH98" s="139"/>
      <c r="AI98" s="139"/>
      <c r="AJ98" s="139"/>
      <c r="AK98" s="139"/>
      <c r="AL98" s="139"/>
      <c r="AM98" s="139"/>
      <c r="AN98" s="139">
        <f>AG98+AV98</f>
        <v>0</v>
      </c>
      <c r="AO98" s="139"/>
      <c r="AP98" s="139"/>
      <c r="AQ98" s="51"/>
      <c r="AS98" s="159">
        <v>0</v>
      </c>
      <c r="AT98" s="160" t="s">
        <v>103</v>
      </c>
      <c r="AU98" s="160" t="s">
        <v>44</v>
      </c>
      <c r="AV98" s="161">
        <f>ROUND(IF(AU98="nulová",0,IF(OR(AU98="základní",AU98="zákl. přenesená"),AG98*L31,AG98*L32)),2)</f>
        <v>0</v>
      </c>
      <c r="BV98" s="25" t="s">
        <v>106</v>
      </c>
      <c r="BY98" s="155">
        <f>IF(AU98="základní",AV98,0)</f>
        <v>0</v>
      </c>
      <c r="BZ98" s="155">
        <f>IF(AU98="snížená",AV98,0)</f>
        <v>0</v>
      </c>
      <c r="CA98" s="155">
        <f>IF(AU98="zákl. přenesená",AV98,0)</f>
        <v>0</v>
      </c>
      <c r="CB98" s="155">
        <f>IF(AU98="sníž. přenesená",AV98,0)</f>
        <v>0</v>
      </c>
      <c r="CC98" s="155">
        <f>IF(AU98="nulová",AV98,0)</f>
        <v>0</v>
      </c>
      <c r="CD98" s="155">
        <f>IF(AU98="základní",AG98,0)</f>
        <v>0</v>
      </c>
      <c r="CE98" s="155">
        <f>IF(AU98="snížená",AG98,0)</f>
        <v>0</v>
      </c>
      <c r="CF98" s="155">
        <f>IF(AU98="zákl. přenesená",AG98,0)</f>
        <v>0</v>
      </c>
      <c r="CG98" s="155">
        <f>IF(AU98="sníž. přenesená",AG98,0)</f>
        <v>0</v>
      </c>
      <c r="CH98" s="155">
        <f>IF(AU98="nulová",AG98,0)</f>
        <v>0</v>
      </c>
      <c r="CI98" s="25">
        <f>IF(AU98="základní",1,IF(AU98="snížená",2,IF(AU98="zákl. přenesená",4,IF(AU98="sníž. přenesená",5,3))))</f>
        <v>1</v>
      </c>
      <c r="CJ98" s="25">
        <f>IF(AT98="stavební čast",1,IF(8898="investiční čast",2,3))</f>
        <v>1</v>
      </c>
      <c r="CK98" s="25" t="str">
        <f>IF(D98="Vyplň vlastní","","x")</f>
        <v/>
      </c>
    </row>
    <row r="99" spans="2:43" s="1" customFormat="1" ht="10.8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1"/>
    </row>
    <row r="100" spans="2:43" s="1" customFormat="1" ht="30" customHeight="1">
      <c r="B100" s="49"/>
      <c r="C100" s="162" t="s">
        <v>107</v>
      </c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4">
        <f>ROUND(AG87+AG94,2)</f>
        <v>0</v>
      </c>
      <c r="AH100" s="164"/>
      <c r="AI100" s="164"/>
      <c r="AJ100" s="164"/>
      <c r="AK100" s="164"/>
      <c r="AL100" s="164"/>
      <c r="AM100" s="164"/>
      <c r="AN100" s="164">
        <f>AN87+AN94</f>
        <v>0</v>
      </c>
      <c r="AO100" s="164"/>
      <c r="AP100" s="164"/>
      <c r="AQ100" s="51"/>
    </row>
    <row r="101" spans="2:43" s="1" customFormat="1" ht="6.95" customHeight="1"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80"/>
    </row>
  </sheetData>
  <sheetProtection password="CC35" sheet="1" objects="1" scenarios="1" formatColumns="0" formatRows="0"/>
  <mergeCells count="7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D92:H92"/>
    <mergeCell ref="J92:AF92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G87:AM87"/>
    <mergeCell ref="AN87:AP87"/>
    <mergeCell ref="AG94:AM94"/>
    <mergeCell ref="AN94:AP94"/>
    <mergeCell ref="AG100:AM100"/>
    <mergeCell ref="AN100:AP100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701 - Rekonstrukce stř...'!C2" display="/"/>
    <hyperlink ref="A90" location="'M21 - D+M Hromosvodu'!C2" display="/"/>
    <hyperlink ref="A91" location="'M29 - Systém určený k och...'!C2" display="/"/>
    <hyperlink ref="A92" location="'VRN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108</v>
      </c>
      <c r="G1" s="18"/>
      <c r="H1" s="166" t="s">
        <v>109</v>
      </c>
      <c r="I1" s="166"/>
      <c r="J1" s="166"/>
      <c r="K1" s="166"/>
      <c r="L1" s="18" t="s">
        <v>110</v>
      </c>
      <c r="M1" s="16"/>
      <c r="N1" s="16"/>
      <c r="O1" s="17" t="s">
        <v>111</v>
      </c>
      <c r="P1" s="16"/>
      <c r="Q1" s="16"/>
      <c r="R1" s="16"/>
      <c r="S1" s="18" t="s">
        <v>112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89</v>
      </c>
    </row>
    <row r="4" spans="2:46" ht="36.95" customHeight="1">
      <c r="B4" s="29"/>
      <c r="C4" s="30" t="s">
        <v>113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ZŠ Karlova Varnsdorf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s="1" customFormat="1" ht="32.85" customHeight="1">
      <c r="B7" s="49"/>
      <c r="C7" s="50"/>
      <c r="D7" s="38" t="s">
        <v>114</v>
      </c>
      <c r="E7" s="50"/>
      <c r="F7" s="39" t="s">
        <v>115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2:18" s="1" customFormat="1" ht="14.4" customHeight="1">
      <c r="B8" s="49"/>
      <c r="C8" s="50"/>
      <c r="D8" s="41" t="s">
        <v>21</v>
      </c>
      <c r="E8" s="50"/>
      <c r="F8" s="36" t="s">
        <v>22</v>
      </c>
      <c r="G8" s="50"/>
      <c r="H8" s="50"/>
      <c r="I8" s="50"/>
      <c r="J8" s="50"/>
      <c r="K8" s="50"/>
      <c r="L8" s="50"/>
      <c r="M8" s="41" t="s">
        <v>23</v>
      </c>
      <c r="N8" s="50"/>
      <c r="O8" s="36" t="s">
        <v>22</v>
      </c>
      <c r="P8" s="50"/>
      <c r="Q8" s="50"/>
      <c r="R8" s="51"/>
    </row>
    <row r="9" spans="2:18" s="1" customFormat="1" ht="14.4" customHeight="1">
      <c r="B9" s="49"/>
      <c r="C9" s="50"/>
      <c r="D9" s="41" t="s">
        <v>24</v>
      </c>
      <c r="E9" s="50"/>
      <c r="F9" s="36" t="s">
        <v>25</v>
      </c>
      <c r="G9" s="50"/>
      <c r="H9" s="50"/>
      <c r="I9" s="50"/>
      <c r="J9" s="50"/>
      <c r="K9" s="50"/>
      <c r="L9" s="50"/>
      <c r="M9" s="41" t="s">
        <v>26</v>
      </c>
      <c r="N9" s="50"/>
      <c r="O9" s="168" t="str">
        <f>'Rekapitulace stavby'!AN8</f>
        <v>30. 7. 2018</v>
      </c>
      <c r="P9" s="93"/>
      <c r="Q9" s="50"/>
      <c r="R9" s="51"/>
    </row>
    <row r="10" spans="2:18" s="1" customFormat="1" ht="10.8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2:18" s="1" customFormat="1" ht="14.4" customHeight="1">
      <c r="B11" s="49"/>
      <c r="C11" s="50"/>
      <c r="D11" s="41" t="s">
        <v>28</v>
      </c>
      <c r="E11" s="50"/>
      <c r="F11" s="50"/>
      <c r="G11" s="50"/>
      <c r="H11" s="50"/>
      <c r="I11" s="50"/>
      <c r="J11" s="50"/>
      <c r="K11" s="50"/>
      <c r="L11" s="50"/>
      <c r="M11" s="41" t="s">
        <v>29</v>
      </c>
      <c r="N11" s="50"/>
      <c r="O11" s="36" t="s">
        <v>22</v>
      </c>
      <c r="P11" s="36"/>
      <c r="Q11" s="50"/>
      <c r="R11" s="51"/>
    </row>
    <row r="12" spans="2:18" s="1" customFormat="1" ht="18" customHeight="1">
      <c r="B12" s="49"/>
      <c r="C12" s="50"/>
      <c r="D12" s="50"/>
      <c r="E12" s="36" t="s">
        <v>30</v>
      </c>
      <c r="F12" s="50"/>
      <c r="G12" s="50"/>
      <c r="H12" s="50"/>
      <c r="I12" s="50"/>
      <c r="J12" s="50"/>
      <c r="K12" s="50"/>
      <c r="L12" s="50"/>
      <c r="M12" s="41" t="s">
        <v>31</v>
      </c>
      <c r="N12" s="50"/>
      <c r="O12" s="36" t="s">
        <v>22</v>
      </c>
      <c r="P12" s="36"/>
      <c r="Q12" s="50"/>
      <c r="R12" s="51"/>
    </row>
    <row r="13" spans="2:18" s="1" customFormat="1" ht="6.95" customHeigh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2:18" s="1" customFormat="1" ht="14.4" customHeight="1">
      <c r="B14" s="49"/>
      <c r="C14" s="50"/>
      <c r="D14" s="41" t="s">
        <v>32</v>
      </c>
      <c r="E14" s="50"/>
      <c r="F14" s="50"/>
      <c r="G14" s="50"/>
      <c r="H14" s="50"/>
      <c r="I14" s="50"/>
      <c r="J14" s="50"/>
      <c r="K14" s="50"/>
      <c r="L14" s="50"/>
      <c r="M14" s="41" t="s">
        <v>29</v>
      </c>
      <c r="N14" s="50"/>
      <c r="O14" s="42" t="str">
        <f>IF('Rekapitulace stavby'!AN13="","",'Rekapitulace stavby'!AN13)</f>
        <v>Vyplň údaj</v>
      </c>
      <c r="P14" s="36"/>
      <c r="Q14" s="50"/>
      <c r="R14" s="51"/>
    </row>
    <row r="15" spans="2:18" s="1" customFormat="1" ht="18" customHeight="1">
      <c r="B15" s="49"/>
      <c r="C15" s="50"/>
      <c r="D15" s="50"/>
      <c r="E15" s="42" t="str">
        <f>IF('Rekapitulace stavby'!E14="","",'Rekapitulace stavby'!E14)</f>
        <v>Vyplň údaj</v>
      </c>
      <c r="F15" s="169"/>
      <c r="G15" s="169"/>
      <c r="H15" s="169"/>
      <c r="I15" s="169"/>
      <c r="J15" s="169"/>
      <c r="K15" s="169"/>
      <c r="L15" s="169"/>
      <c r="M15" s="41" t="s">
        <v>31</v>
      </c>
      <c r="N15" s="50"/>
      <c r="O15" s="42" t="str">
        <f>IF('Rekapitulace stavby'!AN14="","",'Rekapitulace stavby'!AN14)</f>
        <v>Vyplň údaj</v>
      </c>
      <c r="P15" s="36"/>
      <c r="Q15" s="50"/>
      <c r="R15" s="51"/>
    </row>
    <row r="16" spans="2:18" s="1" customFormat="1" ht="6.9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2:18" s="1" customFormat="1" ht="14.4" customHeight="1">
      <c r="B17" s="49"/>
      <c r="C17" s="50"/>
      <c r="D17" s="41" t="s">
        <v>34</v>
      </c>
      <c r="E17" s="50"/>
      <c r="F17" s="50"/>
      <c r="G17" s="50"/>
      <c r="H17" s="50"/>
      <c r="I17" s="50"/>
      <c r="J17" s="50"/>
      <c r="K17" s="50"/>
      <c r="L17" s="50"/>
      <c r="M17" s="41" t="s">
        <v>29</v>
      </c>
      <c r="N17" s="50"/>
      <c r="O17" s="36" t="s">
        <v>22</v>
      </c>
      <c r="P17" s="36"/>
      <c r="Q17" s="50"/>
      <c r="R17" s="51"/>
    </row>
    <row r="18" spans="2:18" s="1" customFormat="1" ht="18" customHeight="1">
      <c r="B18" s="49"/>
      <c r="C18" s="50"/>
      <c r="D18" s="50"/>
      <c r="E18" s="36" t="s">
        <v>35</v>
      </c>
      <c r="F18" s="50"/>
      <c r="G18" s="50"/>
      <c r="H18" s="50"/>
      <c r="I18" s="50"/>
      <c r="J18" s="50"/>
      <c r="K18" s="50"/>
      <c r="L18" s="50"/>
      <c r="M18" s="41" t="s">
        <v>31</v>
      </c>
      <c r="N18" s="50"/>
      <c r="O18" s="36" t="s">
        <v>22</v>
      </c>
      <c r="P18" s="36"/>
      <c r="Q18" s="50"/>
      <c r="R18" s="51"/>
    </row>
    <row r="19" spans="2:18" s="1" customFormat="1" ht="6.9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2:18" s="1" customFormat="1" ht="14.4" customHeight="1">
      <c r="B20" s="49"/>
      <c r="C20" s="50"/>
      <c r="D20" s="41" t="s">
        <v>37</v>
      </c>
      <c r="E20" s="50"/>
      <c r="F20" s="50"/>
      <c r="G20" s="50"/>
      <c r="H20" s="50"/>
      <c r="I20" s="50"/>
      <c r="J20" s="50"/>
      <c r="K20" s="50"/>
      <c r="L20" s="50"/>
      <c r="M20" s="41" t="s">
        <v>29</v>
      </c>
      <c r="N20" s="50"/>
      <c r="O20" s="36" t="s">
        <v>22</v>
      </c>
      <c r="P20" s="36"/>
      <c r="Q20" s="50"/>
      <c r="R20" s="51"/>
    </row>
    <row r="21" spans="2:18" s="1" customFormat="1" ht="18" customHeight="1">
      <c r="B21" s="49"/>
      <c r="C21" s="50"/>
      <c r="D21" s="50"/>
      <c r="E21" s="36" t="s">
        <v>38</v>
      </c>
      <c r="F21" s="50"/>
      <c r="G21" s="50"/>
      <c r="H21" s="50"/>
      <c r="I21" s="50"/>
      <c r="J21" s="50"/>
      <c r="K21" s="50"/>
      <c r="L21" s="50"/>
      <c r="M21" s="41" t="s">
        <v>31</v>
      </c>
      <c r="N21" s="50"/>
      <c r="O21" s="36" t="s">
        <v>22</v>
      </c>
      <c r="P21" s="36"/>
      <c r="Q21" s="50"/>
      <c r="R21" s="51"/>
    </row>
    <row r="22" spans="2:18" s="1" customFormat="1" ht="6.9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s="1" customFormat="1" ht="14.4" customHeight="1">
      <c r="B23" s="49"/>
      <c r="C23" s="50"/>
      <c r="D23" s="41" t="s">
        <v>39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6.5" customHeight="1">
      <c r="B24" s="49"/>
      <c r="C24" s="50"/>
      <c r="D24" s="50"/>
      <c r="E24" s="45" t="s">
        <v>22</v>
      </c>
      <c r="F24" s="45"/>
      <c r="G24" s="45"/>
      <c r="H24" s="45"/>
      <c r="I24" s="45"/>
      <c r="J24" s="45"/>
      <c r="K24" s="45"/>
      <c r="L24" s="45"/>
      <c r="M24" s="50"/>
      <c r="N24" s="50"/>
      <c r="O24" s="50"/>
      <c r="P24" s="50"/>
      <c r="Q24" s="50"/>
      <c r="R24" s="51"/>
    </row>
    <row r="25" spans="2:18" s="1" customFormat="1" ht="6.9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50"/>
      <c r="R26" s="51"/>
    </row>
    <row r="27" spans="2:18" s="1" customFormat="1" ht="14.4" customHeight="1">
      <c r="B27" s="49"/>
      <c r="C27" s="50"/>
      <c r="D27" s="170" t="s">
        <v>116</v>
      </c>
      <c r="E27" s="50"/>
      <c r="F27" s="50"/>
      <c r="G27" s="50"/>
      <c r="H27" s="50"/>
      <c r="I27" s="50"/>
      <c r="J27" s="50"/>
      <c r="K27" s="50"/>
      <c r="L27" s="50"/>
      <c r="M27" s="48">
        <f>N88</f>
        <v>0</v>
      </c>
      <c r="N27" s="48"/>
      <c r="O27" s="48"/>
      <c r="P27" s="48"/>
      <c r="Q27" s="50"/>
      <c r="R27" s="51"/>
    </row>
    <row r="28" spans="2:18" s="1" customFormat="1" ht="14.4" customHeight="1">
      <c r="B28" s="49"/>
      <c r="C28" s="50"/>
      <c r="D28" s="47" t="s">
        <v>102</v>
      </c>
      <c r="E28" s="50"/>
      <c r="F28" s="50"/>
      <c r="G28" s="50"/>
      <c r="H28" s="50"/>
      <c r="I28" s="50"/>
      <c r="J28" s="50"/>
      <c r="K28" s="50"/>
      <c r="L28" s="50"/>
      <c r="M28" s="48">
        <f>N109</f>
        <v>0</v>
      </c>
      <c r="N28" s="48"/>
      <c r="O28" s="48"/>
      <c r="P28" s="48"/>
      <c r="Q28" s="50"/>
      <c r="R28" s="51"/>
    </row>
    <row r="29" spans="2:18" s="1" customFormat="1" ht="6.9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2:18" s="1" customFormat="1" ht="25.4" customHeight="1">
      <c r="B30" s="49"/>
      <c r="C30" s="50"/>
      <c r="D30" s="171" t="s">
        <v>42</v>
      </c>
      <c r="E30" s="50"/>
      <c r="F30" s="50"/>
      <c r="G30" s="50"/>
      <c r="H30" s="50"/>
      <c r="I30" s="50"/>
      <c r="J30" s="50"/>
      <c r="K30" s="50"/>
      <c r="L30" s="50"/>
      <c r="M30" s="172">
        <f>ROUND(M27+M28,2)</f>
        <v>0</v>
      </c>
      <c r="N30" s="50"/>
      <c r="O30" s="50"/>
      <c r="P30" s="50"/>
      <c r="Q30" s="50"/>
      <c r="R30" s="51"/>
    </row>
    <row r="31" spans="2:18" s="1" customFormat="1" ht="6.95" customHeight="1">
      <c r="B31" s="49"/>
      <c r="C31" s="5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50"/>
      <c r="R31" s="51"/>
    </row>
    <row r="32" spans="2:18" s="1" customFormat="1" ht="14.4" customHeight="1">
      <c r="B32" s="49"/>
      <c r="C32" s="50"/>
      <c r="D32" s="57" t="s">
        <v>43</v>
      </c>
      <c r="E32" s="57" t="s">
        <v>44</v>
      </c>
      <c r="F32" s="58">
        <v>0.21</v>
      </c>
      <c r="G32" s="173" t="s">
        <v>45</v>
      </c>
      <c r="H32" s="174">
        <f>ROUND((((SUM(BE109:BE116)+SUM(BE134:BE397))+SUM(BE399:BE403))),2)</f>
        <v>0</v>
      </c>
      <c r="I32" s="50"/>
      <c r="J32" s="50"/>
      <c r="K32" s="50"/>
      <c r="L32" s="50"/>
      <c r="M32" s="174">
        <f>ROUND(((ROUND((SUM(BE109:BE116)+SUM(BE134:BE397)),2)*F32)+SUM(BE399:BE403)*F32),2)</f>
        <v>0</v>
      </c>
      <c r="N32" s="50"/>
      <c r="O32" s="50"/>
      <c r="P32" s="50"/>
      <c r="Q32" s="50"/>
      <c r="R32" s="51"/>
    </row>
    <row r="33" spans="2:18" s="1" customFormat="1" ht="14.4" customHeight="1">
      <c r="B33" s="49"/>
      <c r="C33" s="50"/>
      <c r="D33" s="50"/>
      <c r="E33" s="57" t="s">
        <v>46</v>
      </c>
      <c r="F33" s="58">
        <v>0.15</v>
      </c>
      <c r="G33" s="173" t="s">
        <v>45</v>
      </c>
      <c r="H33" s="174">
        <f>ROUND((((SUM(BF109:BF116)+SUM(BF134:BF397))+SUM(BF399:BF403))),2)</f>
        <v>0</v>
      </c>
      <c r="I33" s="50"/>
      <c r="J33" s="50"/>
      <c r="K33" s="50"/>
      <c r="L33" s="50"/>
      <c r="M33" s="174">
        <f>ROUND(((ROUND((SUM(BF109:BF116)+SUM(BF134:BF397)),2)*F33)+SUM(BF399:BF403)*F33),2)</f>
        <v>0</v>
      </c>
      <c r="N33" s="50"/>
      <c r="O33" s="50"/>
      <c r="P33" s="50"/>
      <c r="Q33" s="50"/>
      <c r="R33" s="51"/>
    </row>
    <row r="34" spans="2:18" s="1" customFormat="1" ht="14.4" customHeight="1" hidden="1">
      <c r="B34" s="49"/>
      <c r="C34" s="50"/>
      <c r="D34" s="50"/>
      <c r="E34" s="57" t="s">
        <v>47</v>
      </c>
      <c r="F34" s="58">
        <v>0.21</v>
      </c>
      <c r="G34" s="173" t="s">
        <v>45</v>
      </c>
      <c r="H34" s="174">
        <f>ROUND((((SUM(BG109:BG116)+SUM(BG134:BG397))+SUM(BG399:BG403))),2)</f>
        <v>0</v>
      </c>
      <c r="I34" s="50"/>
      <c r="J34" s="50"/>
      <c r="K34" s="50"/>
      <c r="L34" s="50"/>
      <c r="M34" s="174"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48</v>
      </c>
      <c r="F35" s="58">
        <v>0.15</v>
      </c>
      <c r="G35" s="173" t="s">
        <v>45</v>
      </c>
      <c r="H35" s="174">
        <f>ROUND((((SUM(BH109:BH116)+SUM(BH134:BH397))+SUM(BH399:BH403))),2)</f>
        <v>0</v>
      </c>
      <c r="I35" s="50"/>
      <c r="J35" s="50"/>
      <c r="K35" s="50"/>
      <c r="L35" s="50"/>
      <c r="M35" s="174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49</v>
      </c>
      <c r="F36" s="58">
        <v>0</v>
      </c>
      <c r="G36" s="173" t="s">
        <v>45</v>
      </c>
      <c r="H36" s="174">
        <f>ROUND((((SUM(BI109:BI116)+SUM(BI134:BI397))+SUM(BI399:BI403))),2)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6.95" customHeigh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2:18" s="1" customFormat="1" ht="25.4" customHeight="1">
      <c r="B38" s="49"/>
      <c r="C38" s="163"/>
      <c r="D38" s="175" t="s">
        <v>50</v>
      </c>
      <c r="E38" s="106"/>
      <c r="F38" s="106"/>
      <c r="G38" s="176" t="s">
        <v>51</v>
      </c>
      <c r="H38" s="177" t="s">
        <v>52</v>
      </c>
      <c r="I38" s="106"/>
      <c r="J38" s="106"/>
      <c r="K38" s="106"/>
      <c r="L38" s="178">
        <f>SUM(M30:M36)</f>
        <v>0</v>
      </c>
      <c r="M38" s="178"/>
      <c r="N38" s="178"/>
      <c r="O38" s="178"/>
      <c r="P38" s="179"/>
      <c r="Q38" s="163"/>
      <c r="R38" s="51"/>
    </row>
    <row r="39" spans="2:18" s="1" customFormat="1" ht="14.4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ht="13.5">
      <c r="B41" s="2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2"/>
    </row>
    <row r="42" spans="2:18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53</v>
      </c>
      <c r="E50" s="70"/>
      <c r="F50" s="70"/>
      <c r="G50" s="70"/>
      <c r="H50" s="71"/>
      <c r="I50" s="50"/>
      <c r="J50" s="69" t="s">
        <v>54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55</v>
      </c>
      <c r="E59" s="75"/>
      <c r="F59" s="75"/>
      <c r="G59" s="76" t="s">
        <v>56</v>
      </c>
      <c r="H59" s="77"/>
      <c r="I59" s="50"/>
      <c r="J59" s="74" t="s">
        <v>55</v>
      </c>
      <c r="K59" s="75"/>
      <c r="L59" s="75"/>
      <c r="M59" s="75"/>
      <c r="N59" s="76" t="s">
        <v>56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57</v>
      </c>
      <c r="E61" s="70"/>
      <c r="F61" s="70"/>
      <c r="G61" s="70"/>
      <c r="H61" s="71"/>
      <c r="I61" s="50"/>
      <c r="J61" s="69" t="s">
        <v>58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55</v>
      </c>
      <c r="E70" s="75"/>
      <c r="F70" s="75"/>
      <c r="G70" s="76" t="s">
        <v>56</v>
      </c>
      <c r="H70" s="77"/>
      <c r="I70" s="50"/>
      <c r="J70" s="74" t="s">
        <v>55</v>
      </c>
      <c r="K70" s="75"/>
      <c r="L70" s="75"/>
      <c r="M70" s="75"/>
      <c r="N70" s="76" t="s">
        <v>56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117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ZŠ Karlova Varnsdorf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s="1" customFormat="1" ht="36.95" customHeight="1">
      <c r="B79" s="49"/>
      <c r="C79" s="88" t="s">
        <v>114</v>
      </c>
      <c r="D79" s="50"/>
      <c r="E79" s="50"/>
      <c r="F79" s="90" t="str">
        <f>F7</f>
        <v>SO 701 - Rekonstrukce střechy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1"/>
      <c r="T79" s="183"/>
      <c r="U79" s="183"/>
    </row>
    <row r="80" spans="2:21" s="1" customFormat="1" ht="6.95" customHeight="1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83"/>
      <c r="U80" s="183"/>
    </row>
    <row r="81" spans="2:21" s="1" customFormat="1" ht="18" customHeight="1">
      <c r="B81" s="49"/>
      <c r="C81" s="41" t="s">
        <v>24</v>
      </c>
      <c r="D81" s="50"/>
      <c r="E81" s="50"/>
      <c r="F81" s="36" t="str">
        <f>F9</f>
        <v>Varnsdorf</v>
      </c>
      <c r="G81" s="50"/>
      <c r="H81" s="50"/>
      <c r="I81" s="50"/>
      <c r="J81" s="50"/>
      <c r="K81" s="41" t="s">
        <v>26</v>
      </c>
      <c r="L81" s="50"/>
      <c r="M81" s="93" t="str">
        <f>IF(O9="","",O9)</f>
        <v>30. 7. 2018</v>
      </c>
      <c r="N81" s="93"/>
      <c r="O81" s="93"/>
      <c r="P81" s="93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3.5">
      <c r="B83" s="49"/>
      <c r="C83" s="41" t="s">
        <v>28</v>
      </c>
      <c r="D83" s="50"/>
      <c r="E83" s="50"/>
      <c r="F83" s="36" t="str">
        <f>E12</f>
        <v>Město Varnsdorf</v>
      </c>
      <c r="G83" s="50"/>
      <c r="H83" s="50"/>
      <c r="I83" s="50"/>
      <c r="J83" s="50"/>
      <c r="K83" s="41" t="s">
        <v>34</v>
      </c>
      <c r="L83" s="50"/>
      <c r="M83" s="36" t="str">
        <f>E18</f>
        <v>FORWOOD s.r.o.</v>
      </c>
      <c r="N83" s="36"/>
      <c r="O83" s="36"/>
      <c r="P83" s="36"/>
      <c r="Q83" s="36"/>
      <c r="R83" s="51"/>
      <c r="T83" s="183"/>
      <c r="U83" s="183"/>
    </row>
    <row r="84" spans="2:21" s="1" customFormat="1" ht="14.4" customHeight="1">
      <c r="B84" s="49"/>
      <c r="C84" s="41" t="s">
        <v>32</v>
      </c>
      <c r="D84" s="50"/>
      <c r="E84" s="50"/>
      <c r="F84" s="36" t="str">
        <f>IF(E15="","",E15)</f>
        <v>Vyplň údaj</v>
      </c>
      <c r="G84" s="50"/>
      <c r="H84" s="50"/>
      <c r="I84" s="50"/>
      <c r="J84" s="50"/>
      <c r="K84" s="41" t="s">
        <v>37</v>
      </c>
      <c r="L84" s="50"/>
      <c r="M84" s="36" t="str">
        <f>E21</f>
        <v>Bc. Zuzana Kosáková</v>
      </c>
      <c r="N84" s="36"/>
      <c r="O84" s="36"/>
      <c r="P84" s="36"/>
      <c r="Q84" s="36"/>
      <c r="R84" s="51"/>
      <c r="T84" s="183"/>
      <c r="U84" s="183"/>
    </row>
    <row r="85" spans="2:21" s="1" customFormat="1" ht="10.3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1"/>
      <c r="T85" s="183"/>
      <c r="U85" s="183"/>
    </row>
    <row r="86" spans="2:21" s="1" customFormat="1" ht="29.25" customHeight="1">
      <c r="B86" s="49"/>
      <c r="C86" s="184" t="s">
        <v>118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84" t="s">
        <v>119</v>
      </c>
      <c r="O86" s="163"/>
      <c r="P86" s="163"/>
      <c r="Q86" s="163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47" s="1" customFormat="1" ht="29.25" customHeight="1">
      <c r="B88" s="49"/>
      <c r="C88" s="185" t="s">
        <v>120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16">
        <f>N134</f>
        <v>0</v>
      </c>
      <c r="O88" s="186"/>
      <c r="P88" s="186"/>
      <c r="Q88" s="186"/>
      <c r="R88" s="51"/>
      <c r="T88" s="183"/>
      <c r="U88" s="183"/>
      <c r="AU88" s="25" t="s">
        <v>121</v>
      </c>
    </row>
    <row r="89" spans="2:21" s="7" customFormat="1" ht="24.95" customHeight="1">
      <c r="B89" s="187"/>
      <c r="C89" s="188"/>
      <c r="D89" s="189" t="s">
        <v>122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90">
        <f>N135</f>
        <v>0</v>
      </c>
      <c r="O89" s="188"/>
      <c r="P89" s="188"/>
      <c r="Q89" s="188"/>
      <c r="R89" s="191"/>
      <c r="T89" s="192"/>
      <c r="U89" s="192"/>
    </row>
    <row r="90" spans="2:21" s="8" customFormat="1" ht="19.9" customHeight="1">
      <c r="B90" s="193"/>
      <c r="C90" s="137"/>
      <c r="D90" s="150" t="s">
        <v>123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9">
        <f>N136</f>
        <v>0</v>
      </c>
      <c r="O90" s="137"/>
      <c r="P90" s="137"/>
      <c r="Q90" s="137"/>
      <c r="R90" s="194"/>
      <c r="T90" s="195"/>
      <c r="U90" s="195"/>
    </row>
    <row r="91" spans="2:21" s="8" customFormat="1" ht="19.9" customHeight="1">
      <c r="B91" s="193"/>
      <c r="C91" s="137"/>
      <c r="D91" s="150" t="s">
        <v>124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9">
        <f>N147</f>
        <v>0</v>
      </c>
      <c r="O91" s="137"/>
      <c r="P91" s="137"/>
      <c r="Q91" s="137"/>
      <c r="R91" s="194"/>
      <c r="T91" s="195"/>
      <c r="U91" s="195"/>
    </row>
    <row r="92" spans="2:21" s="8" customFormat="1" ht="19.9" customHeight="1">
      <c r="B92" s="193"/>
      <c r="C92" s="137"/>
      <c r="D92" s="150" t="s">
        <v>125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N153</f>
        <v>0</v>
      </c>
      <c r="O92" s="137"/>
      <c r="P92" s="137"/>
      <c r="Q92" s="137"/>
      <c r="R92" s="194"/>
      <c r="T92" s="195"/>
      <c r="U92" s="195"/>
    </row>
    <row r="93" spans="2:21" s="8" customFormat="1" ht="19.9" customHeight="1">
      <c r="B93" s="193"/>
      <c r="C93" s="137"/>
      <c r="D93" s="150" t="s">
        <v>126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N158</f>
        <v>0</v>
      </c>
      <c r="O93" s="137"/>
      <c r="P93" s="137"/>
      <c r="Q93" s="137"/>
      <c r="R93" s="194"/>
      <c r="T93" s="195"/>
      <c r="U93" s="195"/>
    </row>
    <row r="94" spans="2:21" s="8" customFormat="1" ht="19.9" customHeight="1">
      <c r="B94" s="193"/>
      <c r="C94" s="137"/>
      <c r="D94" s="150" t="s">
        <v>127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9">
        <f>N165</f>
        <v>0</v>
      </c>
      <c r="O94" s="137"/>
      <c r="P94" s="137"/>
      <c r="Q94" s="137"/>
      <c r="R94" s="194"/>
      <c r="T94" s="195"/>
      <c r="U94" s="195"/>
    </row>
    <row r="95" spans="2:21" s="7" customFormat="1" ht="24.95" customHeight="1">
      <c r="B95" s="187"/>
      <c r="C95" s="188"/>
      <c r="D95" s="189" t="s">
        <v>128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90">
        <f>N167</f>
        <v>0</v>
      </c>
      <c r="O95" s="188"/>
      <c r="P95" s="188"/>
      <c r="Q95" s="188"/>
      <c r="R95" s="191"/>
      <c r="T95" s="192"/>
      <c r="U95" s="192"/>
    </row>
    <row r="96" spans="2:21" s="8" customFormat="1" ht="19.9" customHeight="1">
      <c r="B96" s="193"/>
      <c r="C96" s="137"/>
      <c r="D96" s="150" t="s">
        <v>129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9">
        <f>N168</f>
        <v>0</v>
      </c>
      <c r="O96" s="137"/>
      <c r="P96" s="137"/>
      <c r="Q96" s="137"/>
      <c r="R96" s="194"/>
      <c r="T96" s="195"/>
      <c r="U96" s="195"/>
    </row>
    <row r="97" spans="2:21" s="8" customFormat="1" ht="19.9" customHeight="1">
      <c r="B97" s="193"/>
      <c r="C97" s="137"/>
      <c r="D97" s="150" t="s">
        <v>130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9">
        <f>N186</f>
        <v>0</v>
      </c>
      <c r="O97" s="137"/>
      <c r="P97" s="137"/>
      <c r="Q97" s="137"/>
      <c r="R97" s="194"/>
      <c r="T97" s="195"/>
      <c r="U97" s="195"/>
    </row>
    <row r="98" spans="2:21" s="8" customFormat="1" ht="19.9" customHeight="1">
      <c r="B98" s="193"/>
      <c r="C98" s="137"/>
      <c r="D98" s="150" t="s">
        <v>131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9">
        <f>N189</f>
        <v>0</v>
      </c>
      <c r="O98" s="137"/>
      <c r="P98" s="137"/>
      <c r="Q98" s="137"/>
      <c r="R98" s="194"/>
      <c r="T98" s="195"/>
      <c r="U98" s="195"/>
    </row>
    <row r="99" spans="2:21" s="8" customFormat="1" ht="19.9" customHeight="1">
      <c r="B99" s="193"/>
      <c r="C99" s="137"/>
      <c r="D99" s="150" t="s">
        <v>132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9">
        <f>N191</f>
        <v>0</v>
      </c>
      <c r="O99" s="137"/>
      <c r="P99" s="137"/>
      <c r="Q99" s="137"/>
      <c r="R99" s="194"/>
      <c r="T99" s="195"/>
      <c r="U99" s="195"/>
    </row>
    <row r="100" spans="2:21" s="8" customFormat="1" ht="19.9" customHeight="1">
      <c r="B100" s="193"/>
      <c r="C100" s="137"/>
      <c r="D100" s="150" t="s">
        <v>133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9">
        <f>N326</f>
        <v>0</v>
      </c>
      <c r="O100" s="137"/>
      <c r="P100" s="137"/>
      <c r="Q100" s="137"/>
      <c r="R100" s="194"/>
      <c r="T100" s="195"/>
      <c r="U100" s="195"/>
    </row>
    <row r="101" spans="2:21" s="8" customFormat="1" ht="19.9" customHeight="1">
      <c r="B101" s="193"/>
      <c r="C101" s="137"/>
      <c r="D101" s="150" t="s">
        <v>134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9">
        <f>N345</f>
        <v>0</v>
      </c>
      <c r="O101" s="137"/>
      <c r="P101" s="137"/>
      <c r="Q101" s="137"/>
      <c r="R101" s="194"/>
      <c r="T101" s="195"/>
      <c r="U101" s="195"/>
    </row>
    <row r="102" spans="2:21" s="8" customFormat="1" ht="19.9" customHeight="1">
      <c r="B102" s="193"/>
      <c r="C102" s="137"/>
      <c r="D102" s="150" t="s">
        <v>135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9">
        <f>N366</f>
        <v>0</v>
      </c>
      <c r="O102" s="137"/>
      <c r="P102" s="137"/>
      <c r="Q102" s="137"/>
      <c r="R102" s="194"/>
      <c r="T102" s="195"/>
      <c r="U102" s="195"/>
    </row>
    <row r="103" spans="2:21" s="8" customFormat="1" ht="19.9" customHeight="1">
      <c r="B103" s="193"/>
      <c r="C103" s="137"/>
      <c r="D103" s="150" t="s">
        <v>136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9">
        <f>N375</f>
        <v>0</v>
      </c>
      <c r="O103" s="137"/>
      <c r="P103" s="137"/>
      <c r="Q103" s="137"/>
      <c r="R103" s="194"/>
      <c r="T103" s="195"/>
      <c r="U103" s="195"/>
    </row>
    <row r="104" spans="2:21" s="8" customFormat="1" ht="19.9" customHeight="1">
      <c r="B104" s="193"/>
      <c r="C104" s="137"/>
      <c r="D104" s="150" t="s">
        <v>137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9">
        <f>N381</f>
        <v>0</v>
      </c>
      <c r="O104" s="137"/>
      <c r="P104" s="137"/>
      <c r="Q104" s="137"/>
      <c r="R104" s="194"/>
      <c r="T104" s="195"/>
      <c r="U104" s="195"/>
    </row>
    <row r="105" spans="2:21" s="8" customFormat="1" ht="19.9" customHeight="1">
      <c r="B105" s="193"/>
      <c r="C105" s="137"/>
      <c r="D105" s="150" t="s">
        <v>138</v>
      </c>
      <c r="E105" s="137"/>
      <c r="F105" s="137"/>
      <c r="G105" s="137"/>
      <c r="H105" s="137"/>
      <c r="I105" s="137"/>
      <c r="J105" s="137"/>
      <c r="K105" s="137"/>
      <c r="L105" s="137"/>
      <c r="M105" s="137"/>
      <c r="N105" s="139">
        <f>N389</f>
        <v>0</v>
      </c>
      <c r="O105" s="137"/>
      <c r="P105" s="137"/>
      <c r="Q105" s="137"/>
      <c r="R105" s="194"/>
      <c r="T105" s="195"/>
      <c r="U105" s="195"/>
    </row>
    <row r="106" spans="2:21" s="7" customFormat="1" ht="24.95" customHeight="1">
      <c r="B106" s="187"/>
      <c r="C106" s="188"/>
      <c r="D106" s="189" t="s">
        <v>139</v>
      </c>
      <c r="E106" s="188"/>
      <c r="F106" s="188"/>
      <c r="G106" s="188"/>
      <c r="H106" s="188"/>
      <c r="I106" s="188"/>
      <c r="J106" s="188"/>
      <c r="K106" s="188"/>
      <c r="L106" s="188"/>
      <c r="M106" s="188"/>
      <c r="N106" s="190">
        <f>N396</f>
        <v>0</v>
      </c>
      <c r="O106" s="188"/>
      <c r="P106" s="188"/>
      <c r="Q106" s="188"/>
      <c r="R106" s="191"/>
      <c r="T106" s="192"/>
      <c r="U106" s="192"/>
    </row>
    <row r="107" spans="2:21" s="7" customFormat="1" ht="21.8" customHeight="1">
      <c r="B107" s="187"/>
      <c r="C107" s="188"/>
      <c r="D107" s="189" t="s">
        <v>140</v>
      </c>
      <c r="E107" s="188"/>
      <c r="F107" s="188"/>
      <c r="G107" s="188"/>
      <c r="H107" s="188"/>
      <c r="I107" s="188"/>
      <c r="J107" s="188"/>
      <c r="K107" s="188"/>
      <c r="L107" s="188"/>
      <c r="M107" s="188"/>
      <c r="N107" s="196">
        <f>N398</f>
        <v>0</v>
      </c>
      <c r="O107" s="188"/>
      <c r="P107" s="188"/>
      <c r="Q107" s="188"/>
      <c r="R107" s="191"/>
      <c r="T107" s="192"/>
      <c r="U107" s="192"/>
    </row>
    <row r="108" spans="2:21" s="1" customFormat="1" ht="21.8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  <c r="T108" s="183"/>
      <c r="U108" s="183"/>
    </row>
    <row r="109" spans="2:21" s="1" customFormat="1" ht="29.25" customHeight="1">
      <c r="B109" s="49"/>
      <c r="C109" s="185" t="s">
        <v>141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186">
        <f>ROUND(N110+N111+N112+N113+N114+N115,2)</f>
        <v>0</v>
      </c>
      <c r="O109" s="197"/>
      <c r="P109" s="197"/>
      <c r="Q109" s="197"/>
      <c r="R109" s="51"/>
      <c r="T109" s="198"/>
      <c r="U109" s="199" t="s">
        <v>43</v>
      </c>
    </row>
    <row r="110" spans="2:65" s="1" customFormat="1" ht="18" customHeight="1">
      <c r="B110" s="49"/>
      <c r="C110" s="50"/>
      <c r="D110" s="156" t="s">
        <v>142</v>
      </c>
      <c r="E110" s="150"/>
      <c r="F110" s="150"/>
      <c r="G110" s="150"/>
      <c r="H110" s="150"/>
      <c r="I110" s="50"/>
      <c r="J110" s="50"/>
      <c r="K110" s="50"/>
      <c r="L110" s="50"/>
      <c r="M110" s="50"/>
      <c r="N110" s="151">
        <f>ROUND(N88*T110,2)</f>
        <v>0</v>
      </c>
      <c r="O110" s="139"/>
      <c r="P110" s="139"/>
      <c r="Q110" s="139"/>
      <c r="R110" s="51"/>
      <c r="S110" s="200"/>
      <c r="T110" s="201"/>
      <c r="U110" s="202" t="s">
        <v>44</v>
      </c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97</v>
      </c>
      <c r="AZ110" s="200"/>
      <c r="BA110" s="200"/>
      <c r="BB110" s="200"/>
      <c r="BC110" s="200"/>
      <c r="BD110" s="200"/>
      <c r="BE110" s="204">
        <f>IF(U110="základní",N110,0)</f>
        <v>0</v>
      </c>
      <c r="BF110" s="204">
        <f>IF(U110="snížená",N110,0)</f>
        <v>0</v>
      </c>
      <c r="BG110" s="204">
        <f>IF(U110="zákl. přenesená",N110,0)</f>
        <v>0</v>
      </c>
      <c r="BH110" s="204">
        <f>IF(U110="sníž. přenesená",N110,0)</f>
        <v>0</v>
      </c>
      <c r="BI110" s="204">
        <f>IF(U110="nulová",N110,0)</f>
        <v>0</v>
      </c>
      <c r="BJ110" s="203" t="s">
        <v>86</v>
      </c>
      <c r="BK110" s="200"/>
      <c r="BL110" s="200"/>
      <c r="BM110" s="200"/>
    </row>
    <row r="111" spans="2:65" s="1" customFormat="1" ht="18" customHeight="1">
      <c r="B111" s="49"/>
      <c r="C111" s="50"/>
      <c r="D111" s="156" t="s">
        <v>143</v>
      </c>
      <c r="E111" s="150"/>
      <c r="F111" s="150"/>
      <c r="G111" s="150"/>
      <c r="H111" s="150"/>
      <c r="I111" s="50"/>
      <c r="J111" s="50"/>
      <c r="K111" s="50"/>
      <c r="L111" s="50"/>
      <c r="M111" s="50"/>
      <c r="N111" s="151">
        <f>ROUND(N88*T111,2)</f>
        <v>0</v>
      </c>
      <c r="O111" s="139"/>
      <c r="P111" s="139"/>
      <c r="Q111" s="139"/>
      <c r="R111" s="51"/>
      <c r="S111" s="200"/>
      <c r="T111" s="201"/>
      <c r="U111" s="202" t="s">
        <v>44</v>
      </c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97</v>
      </c>
      <c r="AZ111" s="200"/>
      <c r="BA111" s="200"/>
      <c r="BB111" s="200"/>
      <c r="BC111" s="200"/>
      <c r="BD111" s="200"/>
      <c r="BE111" s="204">
        <f>IF(U111="základní",N111,0)</f>
        <v>0</v>
      </c>
      <c r="BF111" s="204">
        <f>IF(U111="snížená",N111,0)</f>
        <v>0</v>
      </c>
      <c r="BG111" s="204">
        <f>IF(U111="zákl. přenesená",N111,0)</f>
        <v>0</v>
      </c>
      <c r="BH111" s="204">
        <f>IF(U111="sníž. přenesená",N111,0)</f>
        <v>0</v>
      </c>
      <c r="BI111" s="204">
        <f>IF(U111="nulová",N111,0)</f>
        <v>0</v>
      </c>
      <c r="BJ111" s="203" t="s">
        <v>86</v>
      </c>
      <c r="BK111" s="200"/>
      <c r="BL111" s="200"/>
      <c r="BM111" s="200"/>
    </row>
    <row r="112" spans="2:65" s="1" customFormat="1" ht="18" customHeight="1">
      <c r="B112" s="49"/>
      <c r="C112" s="50"/>
      <c r="D112" s="156" t="s">
        <v>144</v>
      </c>
      <c r="E112" s="150"/>
      <c r="F112" s="150"/>
      <c r="G112" s="150"/>
      <c r="H112" s="150"/>
      <c r="I112" s="50"/>
      <c r="J112" s="50"/>
      <c r="K112" s="50"/>
      <c r="L112" s="50"/>
      <c r="M112" s="50"/>
      <c r="N112" s="151">
        <f>ROUND(N88*T112,2)</f>
        <v>0</v>
      </c>
      <c r="O112" s="139"/>
      <c r="P112" s="139"/>
      <c r="Q112" s="139"/>
      <c r="R112" s="51"/>
      <c r="S112" s="200"/>
      <c r="T112" s="201"/>
      <c r="U112" s="202" t="s">
        <v>44</v>
      </c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97</v>
      </c>
      <c r="AZ112" s="200"/>
      <c r="BA112" s="200"/>
      <c r="BB112" s="200"/>
      <c r="BC112" s="200"/>
      <c r="BD112" s="200"/>
      <c r="BE112" s="204">
        <f>IF(U112="základní",N112,0)</f>
        <v>0</v>
      </c>
      <c r="BF112" s="204">
        <f>IF(U112="snížená",N112,0)</f>
        <v>0</v>
      </c>
      <c r="BG112" s="204">
        <f>IF(U112="zákl. přenesená",N112,0)</f>
        <v>0</v>
      </c>
      <c r="BH112" s="204">
        <f>IF(U112="sníž. přenesená",N112,0)</f>
        <v>0</v>
      </c>
      <c r="BI112" s="204">
        <f>IF(U112="nulová",N112,0)</f>
        <v>0</v>
      </c>
      <c r="BJ112" s="203" t="s">
        <v>86</v>
      </c>
      <c r="BK112" s="200"/>
      <c r="BL112" s="200"/>
      <c r="BM112" s="200"/>
    </row>
    <row r="113" spans="2:65" s="1" customFormat="1" ht="18" customHeight="1">
      <c r="B113" s="49"/>
      <c r="C113" s="50"/>
      <c r="D113" s="156" t="s">
        <v>145</v>
      </c>
      <c r="E113" s="150"/>
      <c r="F113" s="150"/>
      <c r="G113" s="150"/>
      <c r="H113" s="150"/>
      <c r="I113" s="50"/>
      <c r="J113" s="50"/>
      <c r="K113" s="50"/>
      <c r="L113" s="50"/>
      <c r="M113" s="50"/>
      <c r="N113" s="151">
        <f>ROUND(N88*T113,2)</f>
        <v>0</v>
      </c>
      <c r="O113" s="139"/>
      <c r="P113" s="139"/>
      <c r="Q113" s="139"/>
      <c r="R113" s="51"/>
      <c r="S113" s="200"/>
      <c r="T113" s="201"/>
      <c r="U113" s="202" t="s">
        <v>44</v>
      </c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97</v>
      </c>
      <c r="AZ113" s="200"/>
      <c r="BA113" s="200"/>
      <c r="BB113" s="200"/>
      <c r="BC113" s="200"/>
      <c r="BD113" s="200"/>
      <c r="BE113" s="204">
        <f>IF(U113="základní",N113,0)</f>
        <v>0</v>
      </c>
      <c r="BF113" s="204">
        <f>IF(U113="snížená",N113,0)</f>
        <v>0</v>
      </c>
      <c r="BG113" s="204">
        <f>IF(U113="zákl. přenesená",N113,0)</f>
        <v>0</v>
      </c>
      <c r="BH113" s="204">
        <f>IF(U113="sníž. přenesená",N113,0)</f>
        <v>0</v>
      </c>
      <c r="BI113" s="204">
        <f>IF(U113="nulová",N113,0)</f>
        <v>0</v>
      </c>
      <c r="BJ113" s="203" t="s">
        <v>86</v>
      </c>
      <c r="BK113" s="200"/>
      <c r="BL113" s="200"/>
      <c r="BM113" s="200"/>
    </row>
    <row r="114" spans="2:65" s="1" customFormat="1" ht="18" customHeight="1">
      <c r="B114" s="49"/>
      <c r="C114" s="50"/>
      <c r="D114" s="156" t="s">
        <v>146</v>
      </c>
      <c r="E114" s="150"/>
      <c r="F114" s="150"/>
      <c r="G114" s="150"/>
      <c r="H114" s="150"/>
      <c r="I114" s="50"/>
      <c r="J114" s="50"/>
      <c r="K114" s="50"/>
      <c r="L114" s="50"/>
      <c r="M114" s="50"/>
      <c r="N114" s="151">
        <f>ROUND(N88*T114,2)</f>
        <v>0</v>
      </c>
      <c r="O114" s="139"/>
      <c r="P114" s="139"/>
      <c r="Q114" s="139"/>
      <c r="R114" s="51"/>
      <c r="S114" s="200"/>
      <c r="T114" s="201"/>
      <c r="U114" s="202" t="s">
        <v>44</v>
      </c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97</v>
      </c>
      <c r="AZ114" s="200"/>
      <c r="BA114" s="200"/>
      <c r="BB114" s="200"/>
      <c r="BC114" s="200"/>
      <c r="BD114" s="200"/>
      <c r="BE114" s="204">
        <f>IF(U114="základní",N114,0)</f>
        <v>0</v>
      </c>
      <c r="BF114" s="204">
        <f>IF(U114="snížená",N114,0)</f>
        <v>0</v>
      </c>
      <c r="BG114" s="204">
        <f>IF(U114="zákl. přenesená",N114,0)</f>
        <v>0</v>
      </c>
      <c r="BH114" s="204">
        <f>IF(U114="sníž. přenesená",N114,0)</f>
        <v>0</v>
      </c>
      <c r="BI114" s="204">
        <f>IF(U114="nulová",N114,0)</f>
        <v>0</v>
      </c>
      <c r="BJ114" s="203" t="s">
        <v>86</v>
      </c>
      <c r="BK114" s="200"/>
      <c r="BL114" s="200"/>
      <c r="BM114" s="200"/>
    </row>
    <row r="115" spans="2:65" s="1" customFormat="1" ht="18" customHeight="1">
      <c r="B115" s="49"/>
      <c r="C115" s="50"/>
      <c r="D115" s="150" t="s">
        <v>147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151">
        <f>ROUND(N88*T115,2)</f>
        <v>0</v>
      </c>
      <c r="O115" s="139"/>
      <c r="P115" s="139"/>
      <c r="Q115" s="139"/>
      <c r="R115" s="51"/>
      <c r="S115" s="200"/>
      <c r="T115" s="205"/>
      <c r="U115" s="206" t="s">
        <v>44</v>
      </c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148</v>
      </c>
      <c r="AZ115" s="200"/>
      <c r="BA115" s="200"/>
      <c r="BB115" s="200"/>
      <c r="BC115" s="200"/>
      <c r="BD115" s="200"/>
      <c r="BE115" s="204">
        <f>IF(U115="základní",N115,0)</f>
        <v>0</v>
      </c>
      <c r="BF115" s="204">
        <f>IF(U115="snížená",N115,0)</f>
        <v>0</v>
      </c>
      <c r="BG115" s="204">
        <f>IF(U115="zákl. přenesená",N115,0)</f>
        <v>0</v>
      </c>
      <c r="BH115" s="204">
        <f>IF(U115="sníž. přenesená",N115,0)</f>
        <v>0</v>
      </c>
      <c r="BI115" s="204">
        <f>IF(U115="nulová",N115,0)</f>
        <v>0</v>
      </c>
      <c r="BJ115" s="203" t="s">
        <v>86</v>
      </c>
      <c r="BK115" s="200"/>
      <c r="BL115" s="200"/>
      <c r="BM115" s="200"/>
    </row>
    <row r="116" spans="2:21" s="1" customFormat="1" ht="13.5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  <c r="T116" s="183"/>
      <c r="U116" s="183"/>
    </row>
    <row r="117" spans="2:21" s="1" customFormat="1" ht="29.25" customHeight="1">
      <c r="B117" s="49"/>
      <c r="C117" s="162" t="s">
        <v>107</v>
      </c>
      <c r="D117" s="163"/>
      <c r="E117" s="163"/>
      <c r="F117" s="163"/>
      <c r="G117" s="163"/>
      <c r="H117" s="163"/>
      <c r="I117" s="163"/>
      <c r="J117" s="163"/>
      <c r="K117" s="163"/>
      <c r="L117" s="164">
        <f>ROUND(SUM(N88+N109),2)</f>
        <v>0</v>
      </c>
      <c r="M117" s="164"/>
      <c r="N117" s="164"/>
      <c r="O117" s="164"/>
      <c r="P117" s="164"/>
      <c r="Q117" s="164"/>
      <c r="R117" s="51"/>
      <c r="T117" s="183"/>
      <c r="U117" s="183"/>
    </row>
    <row r="118" spans="2:21" s="1" customFormat="1" ht="6.95" customHeight="1"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0"/>
      <c r="T118" s="183"/>
      <c r="U118" s="183"/>
    </row>
    <row r="122" spans="2:18" s="1" customFormat="1" ht="6.95" customHeight="1"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</row>
    <row r="123" spans="2:18" s="1" customFormat="1" ht="36.95" customHeight="1">
      <c r="B123" s="49"/>
      <c r="C123" s="30" t="s">
        <v>149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1" customFormat="1" ht="6.95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</row>
    <row r="125" spans="2:18" s="1" customFormat="1" ht="30" customHeight="1">
      <c r="B125" s="49"/>
      <c r="C125" s="41" t="s">
        <v>19</v>
      </c>
      <c r="D125" s="50"/>
      <c r="E125" s="50"/>
      <c r="F125" s="167" t="str">
        <f>F6</f>
        <v>ZŠ Karlova Varnsdorf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0"/>
      <c r="R125" s="51"/>
    </row>
    <row r="126" spans="2:18" s="1" customFormat="1" ht="36.95" customHeight="1">
      <c r="B126" s="49"/>
      <c r="C126" s="88" t="s">
        <v>114</v>
      </c>
      <c r="D126" s="50"/>
      <c r="E126" s="50"/>
      <c r="F126" s="90" t="str">
        <f>F7</f>
        <v>SO 701 - Rekonstrukce střechy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1"/>
    </row>
    <row r="127" spans="2:18" s="1" customFormat="1" ht="6.95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</row>
    <row r="128" spans="2:18" s="1" customFormat="1" ht="18" customHeight="1">
      <c r="B128" s="49"/>
      <c r="C128" s="41" t="s">
        <v>24</v>
      </c>
      <c r="D128" s="50"/>
      <c r="E128" s="50"/>
      <c r="F128" s="36" t="str">
        <f>F9</f>
        <v>Varnsdorf</v>
      </c>
      <c r="G128" s="50"/>
      <c r="H128" s="50"/>
      <c r="I128" s="50"/>
      <c r="J128" s="50"/>
      <c r="K128" s="41" t="s">
        <v>26</v>
      </c>
      <c r="L128" s="50"/>
      <c r="M128" s="93" t="str">
        <f>IF(O9="","",O9)</f>
        <v>30. 7. 2018</v>
      </c>
      <c r="N128" s="93"/>
      <c r="O128" s="93"/>
      <c r="P128" s="93"/>
      <c r="Q128" s="50"/>
      <c r="R128" s="51"/>
    </row>
    <row r="129" spans="2:18" s="1" customFormat="1" ht="6.95" customHeight="1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1" customFormat="1" ht="13.5">
      <c r="B130" s="49"/>
      <c r="C130" s="41" t="s">
        <v>28</v>
      </c>
      <c r="D130" s="50"/>
      <c r="E130" s="50"/>
      <c r="F130" s="36" t="str">
        <f>E12</f>
        <v>Město Varnsdorf</v>
      </c>
      <c r="G130" s="50"/>
      <c r="H130" s="50"/>
      <c r="I130" s="50"/>
      <c r="J130" s="50"/>
      <c r="K130" s="41" t="s">
        <v>34</v>
      </c>
      <c r="L130" s="50"/>
      <c r="M130" s="36" t="str">
        <f>E18</f>
        <v>FORWOOD s.r.o.</v>
      </c>
      <c r="N130" s="36"/>
      <c r="O130" s="36"/>
      <c r="P130" s="36"/>
      <c r="Q130" s="36"/>
      <c r="R130" s="51"/>
    </row>
    <row r="131" spans="2:18" s="1" customFormat="1" ht="14.4" customHeight="1">
      <c r="B131" s="49"/>
      <c r="C131" s="41" t="s">
        <v>32</v>
      </c>
      <c r="D131" s="50"/>
      <c r="E131" s="50"/>
      <c r="F131" s="36" t="str">
        <f>IF(E15="","",E15)</f>
        <v>Vyplň údaj</v>
      </c>
      <c r="G131" s="50"/>
      <c r="H131" s="50"/>
      <c r="I131" s="50"/>
      <c r="J131" s="50"/>
      <c r="K131" s="41" t="s">
        <v>37</v>
      </c>
      <c r="L131" s="50"/>
      <c r="M131" s="36" t="str">
        <f>E21</f>
        <v>Bc. Zuzana Kosáková</v>
      </c>
      <c r="N131" s="36"/>
      <c r="O131" s="36"/>
      <c r="P131" s="36"/>
      <c r="Q131" s="36"/>
      <c r="R131" s="51"/>
    </row>
    <row r="132" spans="2:18" s="1" customFormat="1" ht="10.3" customHeight="1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spans="2:27" s="9" customFormat="1" ht="29.25" customHeight="1">
      <c r="B133" s="207"/>
      <c r="C133" s="208" t="s">
        <v>150</v>
      </c>
      <c r="D133" s="209" t="s">
        <v>151</v>
      </c>
      <c r="E133" s="209" t="s">
        <v>61</v>
      </c>
      <c r="F133" s="209" t="s">
        <v>152</v>
      </c>
      <c r="G133" s="209"/>
      <c r="H133" s="209"/>
      <c r="I133" s="209"/>
      <c r="J133" s="209" t="s">
        <v>153</v>
      </c>
      <c r="K133" s="209" t="s">
        <v>154</v>
      </c>
      <c r="L133" s="209" t="s">
        <v>155</v>
      </c>
      <c r="M133" s="209"/>
      <c r="N133" s="209" t="s">
        <v>119</v>
      </c>
      <c r="O133" s="209"/>
      <c r="P133" s="209"/>
      <c r="Q133" s="210"/>
      <c r="R133" s="211"/>
      <c r="T133" s="109" t="s">
        <v>156</v>
      </c>
      <c r="U133" s="110" t="s">
        <v>43</v>
      </c>
      <c r="V133" s="110" t="s">
        <v>157</v>
      </c>
      <c r="W133" s="110" t="s">
        <v>158</v>
      </c>
      <c r="X133" s="110" t="s">
        <v>159</v>
      </c>
      <c r="Y133" s="110" t="s">
        <v>160</v>
      </c>
      <c r="Z133" s="110" t="s">
        <v>161</v>
      </c>
      <c r="AA133" s="111" t="s">
        <v>162</v>
      </c>
    </row>
    <row r="134" spans="2:63" s="1" customFormat="1" ht="29.25" customHeight="1">
      <c r="B134" s="49"/>
      <c r="C134" s="113" t="s">
        <v>116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212">
        <f>BK134</f>
        <v>0</v>
      </c>
      <c r="O134" s="213"/>
      <c r="P134" s="213"/>
      <c r="Q134" s="213"/>
      <c r="R134" s="51"/>
      <c r="T134" s="112"/>
      <c r="U134" s="70"/>
      <c r="V134" s="70"/>
      <c r="W134" s="214">
        <f>W135+W167+W396+W398</f>
        <v>0</v>
      </c>
      <c r="X134" s="70"/>
      <c r="Y134" s="214">
        <f>Y135+Y167+Y396+Y398</f>
        <v>151.41825185000002</v>
      </c>
      <c r="Z134" s="70"/>
      <c r="AA134" s="215">
        <f>AA135+AA167+AA396+AA398</f>
        <v>18.973399</v>
      </c>
      <c r="AT134" s="25" t="s">
        <v>78</v>
      </c>
      <c r="AU134" s="25" t="s">
        <v>121</v>
      </c>
      <c r="BK134" s="216">
        <f>BK135+BK167+BK396+BK398</f>
        <v>0</v>
      </c>
    </row>
    <row r="135" spans="2:63" s="10" customFormat="1" ht="37.4" customHeight="1">
      <c r="B135" s="217"/>
      <c r="C135" s="218"/>
      <c r="D135" s="219" t="s">
        <v>122</v>
      </c>
      <c r="E135" s="219"/>
      <c r="F135" s="219"/>
      <c r="G135" s="219"/>
      <c r="H135" s="219"/>
      <c r="I135" s="219"/>
      <c r="J135" s="219"/>
      <c r="K135" s="219"/>
      <c r="L135" s="219"/>
      <c r="M135" s="219"/>
      <c r="N135" s="196">
        <f>BK135</f>
        <v>0</v>
      </c>
      <c r="O135" s="190"/>
      <c r="P135" s="190"/>
      <c r="Q135" s="190"/>
      <c r="R135" s="220"/>
      <c r="T135" s="221"/>
      <c r="U135" s="218"/>
      <c r="V135" s="218"/>
      <c r="W135" s="222">
        <f>W136+W147+W153+W158+W165</f>
        <v>0</v>
      </c>
      <c r="X135" s="218"/>
      <c r="Y135" s="222">
        <f>Y136+Y147+Y153+Y158+Y165</f>
        <v>111.40283000000002</v>
      </c>
      <c r="Z135" s="218"/>
      <c r="AA135" s="223">
        <f>AA136+AA147+AA153+AA158+AA165</f>
        <v>0</v>
      </c>
      <c r="AR135" s="224" t="s">
        <v>86</v>
      </c>
      <c r="AT135" s="225" t="s">
        <v>78</v>
      </c>
      <c r="AU135" s="225" t="s">
        <v>79</v>
      </c>
      <c r="AY135" s="224" t="s">
        <v>163</v>
      </c>
      <c r="BK135" s="226">
        <f>BK136+BK147+BK153+BK158+BK165</f>
        <v>0</v>
      </c>
    </row>
    <row r="136" spans="2:63" s="10" customFormat="1" ht="19.9" customHeight="1">
      <c r="B136" s="217"/>
      <c r="C136" s="218"/>
      <c r="D136" s="227" t="s">
        <v>123</v>
      </c>
      <c r="E136" s="227"/>
      <c r="F136" s="227"/>
      <c r="G136" s="227"/>
      <c r="H136" s="227"/>
      <c r="I136" s="227"/>
      <c r="J136" s="227"/>
      <c r="K136" s="227"/>
      <c r="L136" s="227"/>
      <c r="M136" s="227"/>
      <c r="N136" s="228">
        <f>BK136</f>
        <v>0</v>
      </c>
      <c r="O136" s="229"/>
      <c r="P136" s="229"/>
      <c r="Q136" s="229"/>
      <c r="R136" s="220"/>
      <c r="T136" s="221"/>
      <c r="U136" s="218"/>
      <c r="V136" s="218"/>
      <c r="W136" s="222">
        <f>SUM(W137:W146)</f>
        <v>0</v>
      </c>
      <c r="X136" s="218"/>
      <c r="Y136" s="222">
        <f>SUM(Y137:Y146)</f>
        <v>97.44610000000002</v>
      </c>
      <c r="Z136" s="218"/>
      <c r="AA136" s="223">
        <f>SUM(AA137:AA146)</f>
        <v>0</v>
      </c>
      <c r="AR136" s="224" t="s">
        <v>86</v>
      </c>
      <c r="AT136" s="225" t="s">
        <v>78</v>
      </c>
      <c r="AU136" s="225" t="s">
        <v>86</v>
      </c>
      <c r="AY136" s="224" t="s">
        <v>163</v>
      </c>
      <c r="BK136" s="226">
        <f>SUM(BK137:BK146)</f>
        <v>0</v>
      </c>
    </row>
    <row r="137" spans="2:65" s="1" customFormat="1" ht="38.25" customHeight="1">
      <c r="B137" s="49"/>
      <c r="C137" s="230" t="s">
        <v>86</v>
      </c>
      <c r="D137" s="230" t="s">
        <v>164</v>
      </c>
      <c r="E137" s="231" t="s">
        <v>165</v>
      </c>
      <c r="F137" s="232" t="s">
        <v>166</v>
      </c>
      <c r="G137" s="232"/>
      <c r="H137" s="232"/>
      <c r="I137" s="232"/>
      <c r="J137" s="233" t="s">
        <v>167</v>
      </c>
      <c r="K137" s="234">
        <v>5</v>
      </c>
      <c r="L137" s="235">
        <v>0</v>
      </c>
      <c r="M137" s="236"/>
      <c r="N137" s="237">
        <f>ROUND(L137*K137,2)</f>
        <v>0</v>
      </c>
      <c r="O137" s="237"/>
      <c r="P137" s="237"/>
      <c r="Q137" s="237"/>
      <c r="R137" s="51"/>
      <c r="T137" s="238" t="s">
        <v>22</v>
      </c>
      <c r="U137" s="59" t="s">
        <v>44</v>
      </c>
      <c r="V137" s="50"/>
      <c r="W137" s="239">
        <f>V137*K137</f>
        <v>0</v>
      </c>
      <c r="X137" s="239">
        <v>1.6285</v>
      </c>
      <c r="Y137" s="239">
        <f>X137*K137</f>
        <v>8.1425</v>
      </c>
      <c r="Z137" s="239">
        <v>0</v>
      </c>
      <c r="AA137" s="240">
        <f>Z137*K137</f>
        <v>0</v>
      </c>
      <c r="AR137" s="25" t="s">
        <v>168</v>
      </c>
      <c r="AT137" s="25" t="s">
        <v>164</v>
      </c>
      <c r="AU137" s="25" t="s">
        <v>89</v>
      </c>
      <c r="AY137" s="25" t="s">
        <v>163</v>
      </c>
      <c r="BE137" s="155">
        <f>IF(U137="základní",N137,0)</f>
        <v>0</v>
      </c>
      <c r="BF137" s="155">
        <f>IF(U137="snížená",N137,0)</f>
        <v>0</v>
      </c>
      <c r="BG137" s="155">
        <f>IF(U137="zákl. přenesená",N137,0)</f>
        <v>0</v>
      </c>
      <c r="BH137" s="155">
        <f>IF(U137="sníž. přenesená",N137,0)</f>
        <v>0</v>
      </c>
      <c r="BI137" s="155">
        <f>IF(U137="nulová",N137,0)</f>
        <v>0</v>
      </c>
      <c r="BJ137" s="25" t="s">
        <v>86</v>
      </c>
      <c r="BK137" s="155">
        <f>ROUND(L137*K137,2)</f>
        <v>0</v>
      </c>
      <c r="BL137" s="25" t="s">
        <v>168</v>
      </c>
      <c r="BM137" s="25" t="s">
        <v>169</v>
      </c>
    </row>
    <row r="138" spans="2:51" s="11" customFormat="1" ht="16.5" customHeight="1">
      <c r="B138" s="241"/>
      <c r="C138" s="242"/>
      <c r="D138" s="242"/>
      <c r="E138" s="243" t="s">
        <v>22</v>
      </c>
      <c r="F138" s="244" t="s">
        <v>170</v>
      </c>
      <c r="G138" s="245"/>
      <c r="H138" s="245"/>
      <c r="I138" s="245"/>
      <c r="J138" s="242"/>
      <c r="K138" s="243" t="s">
        <v>22</v>
      </c>
      <c r="L138" s="242"/>
      <c r="M138" s="242"/>
      <c r="N138" s="242"/>
      <c r="O138" s="242"/>
      <c r="P138" s="242"/>
      <c r="Q138" s="242"/>
      <c r="R138" s="246"/>
      <c r="T138" s="247"/>
      <c r="U138" s="242"/>
      <c r="V138" s="242"/>
      <c r="W138" s="242"/>
      <c r="X138" s="242"/>
      <c r="Y138" s="242"/>
      <c r="Z138" s="242"/>
      <c r="AA138" s="248"/>
      <c r="AT138" s="249" t="s">
        <v>171</v>
      </c>
      <c r="AU138" s="249" t="s">
        <v>89</v>
      </c>
      <c r="AV138" s="11" t="s">
        <v>86</v>
      </c>
      <c r="AW138" s="11" t="s">
        <v>36</v>
      </c>
      <c r="AX138" s="11" t="s">
        <v>79</v>
      </c>
      <c r="AY138" s="249" t="s">
        <v>163</v>
      </c>
    </row>
    <row r="139" spans="2:51" s="12" customFormat="1" ht="16.5" customHeight="1">
      <c r="B139" s="250"/>
      <c r="C139" s="251"/>
      <c r="D139" s="251"/>
      <c r="E139" s="252" t="s">
        <v>22</v>
      </c>
      <c r="F139" s="253" t="s">
        <v>172</v>
      </c>
      <c r="G139" s="251"/>
      <c r="H139" s="251"/>
      <c r="I139" s="251"/>
      <c r="J139" s="251"/>
      <c r="K139" s="254">
        <v>5</v>
      </c>
      <c r="L139" s="251"/>
      <c r="M139" s="251"/>
      <c r="N139" s="251"/>
      <c r="O139" s="251"/>
      <c r="P139" s="251"/>
      <c r="Q139" s="251"/>
      <c r="R139" s="255"/>
      <c r="T139" s="256"/>
      <c r="U139" s="251"/>
      <c r="V139" s="251"/>
      <c r="W139" s="251"/>
      <c r="X139" s="251"/>
      <c r="Y139" s="251"/>
      <c r="Z139" s="251"/>
      <c r="AA139" s="257"/>
      <c r="AT139" s="258" t="s">
        <v>171</v>
      </c>
      <c r="AU139" s="258" t="s">
        <v>89</v>
      </c>
      <c r="AV139" s="12" t="s">
        <v>89</v>
      </c>
      <c r="AW139" s="12" t="s">
        <v>36</v>
      </c>
      <c r="AX139" s="12" t="s">
        <v>86</v>
      </c>
      <c r="AY139" s="258" t="s">
        <v>163</v>
      </c>
    </row>
    <row r="140" spans="2:65" s="1" customFormat="1" ht="16.5" customHeight="1">
      <c r="B140" s="49"/>
      <c r="C140" s="230" t="s">
        <v>89</v>
      </c>
      <c r="D140" s="230" t="s">
        <v>164</v>
      </c>
      <c r="E140" s="231" t="s">
        <v>173</v>
      </c>
      <c r="F140" s="232" t="s">
        <v>174</v>
      </c>
      <c r="G140" s="232"/>
      <c r="H140" s="232"/>
      <c r="I140" s="232"/>
      <c r="J140" s="233" t="s">
        <v>167</v>
      </c>
      <c r="K140" s="234">
        <v>10.8</v>
      </c>
      <c r="L140" s="235">
        <v>0</v>
      </c>
      <c r="M140" s="236"/>
      <c r="N140" s="237">
        <f>ROUND(L140*K140,2)</f>
        <v>0</v>
      </c>
      <c r="O140" s="237"/>
      <c r="P140" s="237"/>
      <c r="Q140" s="237"/>
      <c r="R140" s="51"/>
      <c r="T140" s="238" t="s">
        <v>22</v>
      </c>
      <c r="U140" s="59" t="s">
        <v>44</v>
      </c>
      <c r="V140" s="50"/>
      <c r="W140" s="239">
        <f>V140*K140</f>
        <v>0</v>
      </c>
      <c r="X140" s="239">
        <v>1.8725</v>
      </c>
      <c r="Y140" s="239">
        <f>X140*K140</f>
        <v>20.223000000000003</v>
      </c>
      <c r="Z140" s="239">
        <v>0</v>
      </c>
      <c r="AA140" s="240">
        <f>Z140*K140</f>
        <v>0</v>
      </c>
      <c r="AR140" s="25" t="s">
        <v>168</v>
      </c>
      <c r="AT140" s="25" t="s">
        <v>164</v>
      </c>
      <c r="AU140" s="25" t="s">
        <v>89</v>
      </c>
      <c r="AY140" s="25" t="s">
        <v>163</v>
      </c>
      <c r="BE140" s="155">
        <f>IF(U140="základní",N140,0)</f>
        <v>0</v>
      </c>
      <c r="BF140" s="155">
        <f>IF(U140="snížená",N140,0)</f>
        <v>0</v>
      </c>
      <c r="BG140" s="155">
        <f>IF(U140="zákl. přenesená",N140,0)</f>
        <v>0</v>
      </c>
      <c r="BH140" s="155">
        <f>IF(U140="sníž. přenesená",N140,0)</f>
        <v>0</v>
      </c>
      <c r="BI140" s="155">
        <f>IF(U140="nulová",N140,0)</f>
        <v>0</v>
      </c>
      <c r="BJ140" s="25" t="s">
        <v>86</v>
      </c>
      <c r="BK140" s="155">
        <f>ROUND(L140*K140,2)</f>
        <v>0</v>
      </c>
      <c r="BL140" s="25" t="s">
        <v>168</v>
      </c>
      <c r="BM140" s="25" t="s">
        <v>175</v>
      </c>
    </row>
    <row r="141" spans="2:51" s="12" customFormat="1" ht="16.5" customHeight="1">
      <c r="B141" s="250"/>
      <c r="C141" s="251"/>
      <c r="D141" s="251"/>
      <c r="E141" s="252" t="s">
        <v>22</v>
      </c>
      <c r="F141" s="259" t="s">
        <v>176</v>
      </c>
      <c r="G141" s="260"/>
      <c r="H141" s="260"/>
      <c r="I141" s="260"/>
      <c r="J141" s="251"/>
      <c r="K141" s="254">
        <v>10.8</v>
      </c>
      <c r="L141" s="251"/>
      <c r="M141" s="251"/>
      <c r="N141" s="251"/>
      <c r="O141" s="251"/>
      <c r="P141" s="251"/>
      <c r="Q141" s="251"/>
      <c r="R141" s="255"/>
      <c r="T141" s="256"/>
      <c r="U141" s="251"/>
      <c r="V141" s="251"/>
      <c r="W141" s="251"/>
      <c r="X141" s="251"/>
      <c r="Y141" s="251"/>
      <c r="Z141" s="251"/>
      <c r="AA141" s="257"/>
      <c r="AT141" s="258" t="s">
        <v>171</v>
      </c>
      <c r="AU141" s="258" t="s">
        <v>89</v>
      </c>
      <c r="AV141" s="12" t="s">
        <v>89</v>
      </c>
      <c r="AW141" s="12" t="s">
        <v>36</v>
      </c>
      <c r="AX141" s="12" t="s">
        <v>86</v>
      </c>
      <c r="AY141" s="258" t="s">
        <v>163</v>
      </c>
    </row>
    <row r="142" spans="2:65" s="1" customFormat="1" ht="16.5" customHeight="1">
      <c r="B142" s="49"/>
      <c r="C142" s="230" t="s">
        <v>177</v>
      </c>
      <c r="D142" s="230" t="s">
        <v>164</v>
      </c>
      <c r="E142" s="231" t="s">
        <v>178</v>
      </c>
      <c r="F142" s="232" t="s">
        <v>179</v>
      </c>
      <c r="G142" s="232"/>
      <c r="H142" s="232"/>
      <c r="I142" s="232"/>
      <c r="J142" s="233" t="s">
        <v>167</v>
      </c>
      <c r="K142" s="234">
        <v>10.8</v>
      </c>
      <c r="L142" s="235">
        <v>0</v>
      </c>
      <c r="M142" s="236"/>
      <c r="N142" s="237">
        <f>ROUND(L142*K142,2)</f>
        <v>0</v>
      </c>
      <c r="O142" s="237"/>
      <c r="P142" s="237"/>
      <c r="Q142" s="237"/>
      <c r="R142" s="51"/>
      <c r="T142" s="238" t="s">
        <v>22</v>
      </c>
      <c r="U142" s="59" t="s">
        <v>44</v>
      </c>
      <c r="V142" s="50"/>
      <c r="W142" s="239">
        <f>V142*K142</f>
        <v>0</v>
      </c>
      <c r="X142" s="239">
        <v>1.8725</v>
      </c>
      <c r="Y142" s="239">
        <f>X142*K142</f>
        <v>20.223000000000003</v>
      </c>
      <c r="Z142" s="239">
        <v>0</v>
      </c>
      <c r="AA142" s="240">
        <f>Z142*K142</f>
        <v>0</v>
      </c>
      <c r="AR142" s="25" t="s">
        <v>168</v>
      </c>
      <c r="AT142" s="25" t="s">
        <v>164</v>
      </c>
      <c r="AU142" s="25" t="s">
        <v>89</v>
      </c>
      <c r="AY142" s="25" t="s">
        <v>163</v>
      </c>
      <c r="BE142" s="155">
        <f>IF(U142="základní",N142,0)</f>
        <v>0</v>
      </c>
      <c r="BF142" s="155">
        <f>IF(U142="snížená",N142,0)</f>
        <v>0</v>
      </c>
      <c r="BG142" s="155">
        <f>IF(U142="zákl. přenesená",N142,0)</f>
        <v>0</v>
      </c>
      <c r="BH142" s="155">
        <f>IF(U142="sníž. přenesená",N142,0)</f>
        <v>0</v>
      </c>
      <c r="BI142" s="155">
        <f>IF(U142="nulová",N142,0)</f>
        <v>0</v>
      </c>
      <c r="BJ142" s="25" t="s">
        <v>86</v>
      </c>
      <c r="BK142" s="155">
        <f>ROUND(L142*K142,2)</f>
        <v>0</v>
      </c>
      <c r="BL142" s="25" t="s">
        <v>168</v>
      </c>
      <c r="BM142" s="25" t="s">
        <v>180</v>
      </c>
    </row>
    <row r="143" spans="2:51" s="12" customFormat="1" ht="16.5" customHeight="1">
      <c r="B143" s="250"/>
      <c r="C143" s="251"/>
      <c r="D143" s="251"/>
      <c r="E143" s="252" t="s">
        <v>22</v>
      </c>
      <c r="F143" s="259" t="s">
        <v>176</v>
      </c>
      <c r="G143" s="260"/>
      <c r="H143" s="260"/>
      <c r="I143" s="260"/>
      <c r="J143" s="251"/>
      <c r="K143" s="254">
        <v>10.8</v>
      </c>
      <c r="L143" s="251"/>
      <c r="M143" s="251"/>
      <c r="N143" s="251"/>
      <c r="O143" s="251"/>
      <c r="P143" s="251"/>
      <c r="Q143" s="251"/>
      <c r="R143" s="255"/>
      <c r="T143" s="256"/>
      <c r="U143" s="251"/>
      <c r="V143" s="251"/>
      <c r="W143" s="251"/>
      <c r="X143" s="251"/>
      <c r="Y143" s="251"/>
      <c r="Z143" s="251"/>
      <c r="AA143" s="257"/>
      <c r="AT143" s="258" t="s">
        <v>171</v>
      </c>
      <c r="AU143" s="258" t="s">
        <v>89</v>
      </c>
      <c r="AV143" s="12" t="s">
        <v>89</v>
      </c>
      <c r="AW143" s="12" t="s">
        <v>36</v>
      </c>
      <c r="AX143" s="12" t="s">
        <v>86</v>
      </c>
      <c r="AY143" s="258" t="s">
        <v>163</v>
      </c>
    </row>
    <row r="144" spans="2:65" s="1" customFormat="1" ht="38.25" customHeight="1">
      <c r="B144" s="49"/>
      <c r="C144" s="230" t="s">
        <v>168</v>
      </c>
      <c r="D144" s="230" t="s">
        <v>164</v>
      </c>
      <c r="E144" s="231" t="s">
        <v>181</v>
      </c>
      <c r="F144" s="232" t="s">
        <v>182</v>
      </c>
      <c r="G144" s="232"/>
      <c r="H144" s="232"/>
      <c r="I144" s="232"/>
      <c r="J144" s="233" t="s">
        <v>183</v>
      </c>
      <c r="K144" s="234">
        <v>25.6</v>
      </c>
      <c r="L144" s="235">
        <v>0</v>
      </c>
      <c r="M144" s="236"/>
      <c r="N144" s="237">
        <f>ROUND(L144*K144,2)</f>
        <v>0</v>
      </c>
      <c r="O144" s="237"/>
      <c r="P144" s="237"/>
      <c r="Q144" s="237"/>
      <c r="R144" s="51"/>
      <c r="T144" s="238" t="s">
        <v>22</v>
      </c>
      <c r="U144" s="59" t="s">
        <v>44</v>
      </c>
      <c r="V144" s="50"/>
      <c r="W144" s="239">
        <f>V144*K144</f>
        <v>0</v>
      </c>
      <c r="X144" s="239">
        <v>1.9085</v>
      </c>
      <c r="Y144" s="239">
        <f>X144*K144</f>
        <v>48.857600000000005</v>
      </c>
      <c r="Z144" s="239">
        <v>0</v>
      </c>
      <c r="AA144" s="240">
        <f>Z144*K144</f>
        <v>0</v>
      </c>
      <c r="AR144" s="25" t="s">
        <v>168</v>
      </c>
      <c r="AT144" s="25" t="s">
        <v>164</v>
      </c>
      <c r="AU144" s="25" t="s">
        <v>89</v>
      </c>
      <c r="AY144" s="25" t="s">
        <v>163</v>
      </c>
      <c r="BE144" s="155">
        <f>IF(U144="základní",N144,0)</f>
        <v>0</v>
      </c>
      <c r="BF144" s="155">
        <f>IF(U144="snížená",N144,0)</f>
        <v>0</v>
      </c>
      <c r="BG144" s="155">
        <f>IF(U144="zákl. přenesená",N144,0)</f>
        <v>0</v>
      </c>
      <c r="BH144" s="155">
        <f>IF(U144="sníž. přenesená",N144,0)</f>
        <v>0</v>
      </c>
      <c r="BI144" s="155">
        <f>IF(U144="nulová",N144,0)</f>
        <v>0</v>
      </c>
      <c r="BJ144" s="25" t="s">
        <v>86</v>
      </c>
      <c r="BK144" s="155">
        <f>ROUND(L144*K144,2)</f>
        <v>0</v>
      </c>
      <c r="BL144" s="25" t="s">
        <v>168</v>
      </c>
      <c r="BM144" s="25" t="s">
        <v>184</v>
      </c>
    </row>
    <row r="145" spans="2:51" s="11" customFormat="1" ht="16.5" customHeight="1">
      <c r="B145" s="241"/>
      <c r="C145" s="242"/>
      <c r="D145" s="242"/>
      <c r="E145" s="243" t="s">
        <v>22</v>
      </c>
      <c r="F145" s="244" t="s">
        <v>185</v>
      </c>
      <c r="G145" s="245"/>
      <c r="H145" s="245"/>
      <c r="I145" s="245"/>
      <c r="J145" s="242"/>
      <c r="K145" s="243" t="s">
        <v>22</v>
      </c>
      <c r="L145" s="242"/>
      <c r="M145" s="242"/>
      <c r="N145" s="242"/>
      <c r="O145" s="242"/>
      <c r="P145" s="242"/>
      <c r="Q145" s="242"/>
      <c r="R145" s="246"/>
      <c r="T145" s="247"/>
      <c r="U145" s="242"/>
      <c r="V145" s="242"/>
      <c r="W145" s="242"/>
      <c r="X145" s="242"/>
      <c r="Y145" s="242"/>
      <c r="Z145" s="242"/>
      <c r="AA145" s="248"/>
      <c r="AT145" s="249" t="s">
        <v>171</v>
      </c>
      <c r="AU145" s="249" t="s">
        <v>89</v>
      </c>
      <c r="AV145" s="11" t="s">
        <v>86</v>
      </c>
      <c r="AW145" s="11" t="s">
        <v>36</v>
      </c>
      <c r="AX145" s="11" t="s">
        <v>79</v>
      </c>
      <c r="AY145" s="249" t="s">
        <v>163</v>
      </c>
    </row>
    <row r="146" spans="2:51" s="12" customFormat="1" ht="16.5" customHeight="1">
      <c r="B146" s="250"/>
      <c r="C146" s="251"/>
      <c r="D146" s="251"/>
      <c r="E146" s="252" t="s">
        <v>22</v>
      </c>
      <c r="F146" s="253" t="s">
        <v>186</v>
      </c>
      <c r="G146" s="251"/>
      <c r="H146" s="251"/>
      <c r="I146" s="251"/>
      <c r="J146" s="251"/>
      <c r="K146" s="254">
        <v>25.6</v>
      </c>
      <c r="L146" s="251"/>
      <c r="M146" s="251"/>
      <c r="N146" s="251"/>
      <c r="O146" s="251"/>
      <c r="P146" s="251"/>
      <c r="Q146" s="251"/>
      <c r="R146" s="255"/>
      <c r="T146" s="256"/>
      <c r="U146" s="251"/>
      <c r="V146" s="251"/>
      <c r="W146" s="251"/>
      <c r="X146" s="251"/>
      <c r="Y146" s="251"/>
      <c r="Z146" s="251"/>
      <c r="AA146" s="257"/>
      <c r="AT146" s="258" t="s">
        <v>171</v>
      </c>
      <c r="AU146" s="258" t="s">
        <v>89</v>
      </c>
      <c r="AV146" s="12" t="s">
        <v>89</v>
      </c>
      <c r="AW146" s="12" t="s">
        <v>36</v>
      </c>
      <c r="AX146" s="12" t="s">
        <v>86</v>
      </c>
      <c r="AY146" s="258" t="s">
        <v>163</v>
      </c>
    </row>
    <row r="147" spans="2:63" s="10" customFormat="1" ht="29.85" customHeight="1">
      <c r="B147" s="217"/>
      <c r="C147" s="218"/>
      <c r="D147" s="227" t="s">
        <v>124</v>
      </c>
      <c r="E147" s="227"/>
      <c r="F147" s="227"/>
      <c r="G147" s="227"/>
      <c r="H147" s="227"/>
      <c r="I147" s="227"/>
      <c r="J147" s="227"/>
      <c r="K147" s="227"/>
      <c r="L147" s="227"/>
      <c r="M147" s="227"/>
      <c r="N147" s="228">
        <f>BK147</f>
        <v>0</v>
      </c>
      <c r="O147" s="229"/>
      <c r="P147" s="229"/>
      <c r="Q147" s="229"/>
      <c r="R147" s="220"/>
      <c r="T147" s="221"/>
      <c r="U147" s="218"/>
      <c r="V147" s="218"/>
      <c r="W147" s="222">
        <f>SUM(W148:W152)</f>
        <v>0</v>
      </c>
      <c r="X147" s="218"/>
      <c r="Y147" s="222">
        <f>SUM(Y148:Y152)</f>
        <v>13.956730000000002</v>
      </c>
      <c r="Z147" s="218"/>
      <c r="AA147" s="223">
        <f>SUM(AA148:AA152)</f>
        <v>0</v>
      </c>
      <c r="AR147" s="224" t="s">
        <v>86</v>
      </c>
      <c r="AT147" s="225" t="s">
        <v>78</v>
      </c>
      <c r="AU147" s="225" t="s">
        <v>86</v>
      </c>
      <c r="AY147" s="224" t="s">
        <v>163</v>
      </c>
      <c r="BK147" s="226">
        <f>SUM(BK148:BK152)</f>
        <v>0</v>
      </c>
    </row>
    <row r="148" spans="2:65" s="1" customFormat="1" ht="25.5" customHeight="1">
      <c r="B148" s="49"/>
      <c r="C148" s="230" t="s">
        <v>172</v>
      </c>
      <c r="D148" s="230" t="s">
        <v>164</v>
      </c>
      <c r="E148" s="231" t="s">
        <v>187</v>
      </c>
      <c r="F148" s="232" t="s">
        <v>188</v>
      </c>
      <c r="G148" s="232"/>
      <c r="H148" s="232"/>
      <c r="I148" s="232"/>
      <c r="J148" s="233" t="s">
        <v>183</v>
      </c>
      <c r="K148" s="234">
        <v>128</v>
      </c>
      <c r="L148" s="235">
        <v>0</v>
      </c>
      <c r="M148" s="236"/>
      <c r="N148" s="237">
        <f>ROUND(L148*K148,2)</f>
        <v>0</v>
      </c>
      <c r="O148" s="237"/>
      <c r="P148" s="237"/>
      <c r="Q148" s="237"/>
      <c r="R148" s="51"/>
      <c r="T148" s="238" t="s">
        <v>22</v>
      </c>
      <c r="U148" s="59" t="s">
        <v>44</v>
      </c>
      <c r="V148" s="50"/>
      <c r="W148" s="239">
        <f>V148*K148</f>
        <v>0</v>
      </c>
      <c r="X148" s="239">
        <v>0.0008</v>
      </c>
      <c r="Y148" s="239">
        <f>X148*K148</f>
        <v>0.1024</v>
      </c>
      <c r="Z148" s="239">
        <v>0</v>
      </c>
      <c r="AA148" s="240">
        <f>Z148*K148</f>
        <v>0</v>
      </c>
      <c r="AR148" s="25" t="s">
        <v>168</v>
      </c>
      <c r="AT148" s="25" t="s">
        <v>164</v>
      </c>
      <c r="AU148" s="25" t="s">
        <v>89</v>
      </c>
      <c r="AY148" s="25" t="s">
        <v>163</v>
      </c>
      <c r="BE148" s="155">
        <f>IF(U148="základní",N148,0)</f>
        <v>0</v>
      </c>
      <c r="BF148" s="155">
        <f>IF(U148="snížená",N148,0)</f>
        <v>0</v>
      </c>
      <c r="BG148" s="155">
        <f>IF(U148="zákl. přenesená",N148,0)</f>
        <v>0</v>
      </c>
      <c r="BH148" s="155">
        <f>IF(U148="sníž. přenesená",N148,0)</f>
        <v>0</v>
      </c>
      <c r="BI148" s="155">
        <f>IF(U148="nulová",N148,0)</f>
        <v>0</v>
      </c>
      <c r="BJ148" s="25" t="s">
        <v>86</v>
      </c>
      <c r="BK148" s="155">
        <f>ROUND(L148*K148,2)</f>
        <v>0</v>
      </c>
      <c r="BL148" s="25" t="s">
        <v>168</v>
      </c>
      <c r="BM148" s="25" t="s">
        <v>189</v>
      </c>
    </row>
    <row r="149" spans="2:65" s="1" customFormat="1" ht="38.25" customHeight="1">
      <c r="B149" s="49"/>
      <c r="C149" s="230" t="s">
        <v>190</v>
      </c>
      <c r="D149" s="230" t="s">
        <v>164</v>
      </c>
      <c r="E149" s="231" t="s">
        <v>191</v>
      </c>
      <c r="F149" s="232" t="s">
        <v>192</v>
      </c>
      <c r="G149" s="232"/>
      <c r="H149" s="232"/>
      <c r="I149" s="232"/>
      <c r="J149" s="233" t="s">
        <v>193</v>
      </c>
      <c r="K149" s="234">
        <v>87.04</v>
      </c>
      <c r="L149" s="235">
        <v>0</v>
      </c>
      <c r="M149" s="236"/>
      <c r="N149" s="237">
        <f>ROUND(L149*K149,2)</f>
        <v>0</v>
      </c>
      <c r="O149" s="237"/>
      <c r="P149" s="237"/>
      <c r="Q149" s="237"/>
      <c r="R149" s="51"/>
      <c r="T149" s="238" t="s">
        <v>22</v>
      </c>
      <c r="U149" s="59" t="s">
        <v>44</v>
      </c>
      <c r="V149" s="50"/>
      <c r="W149" s="239">
        <f>V149*K149</f>
        <v>0</v>
      </c>
      <c r="X149" s="239">
        <v>0.1575</v>
      </c>
      <c r="Y149" s="239">
        <f>X149*K149</f>
        <v>13.708800000000002</v>
      </c>
      <c r="Z149" s="239">
        <v>0</v>
      </c>
      <c r="AA149" s="240">
        <f>Z149*K149</f>
        <v>0</v>
      </c>
      <c r="AR149" s="25" t="s">
        <v>168</v>
      </c>
      <c r="AT149" s="25" t="s">
        <v>164</v>
      </c>
      <c r="AU149" s="25" t="s">
        <v>89</v>
      </c>
      <c r="AY149" s="25" t="s">
        <v>163</v>
      </c>
      <c r="BE149" s="155">
        <f>IF(U149="základní",N149,0)</f>
        <v>0</v>
      </c>
      <c r="BF149" s="155">
        <f>IF(U149="snížená",N149,0)</f>
        <v>0</v>
      </c>
      <c r="BG149" s="155">
        <f>IF(U149="zákl. přenesená",N149,0)</f>
        <v>0</v>
      </c>
      <c r="BH149" s="155">
        <f>IF(U149="sníž. přenesená",N149,0)</f>
        <v>0</v>
      </c>
      <c r="BI149" s="155">
        <f>IF(U149="nulová",N149,0)</f>
        <v>0</v>
      </c>
      <c r="BJ149" s="25" t="s">
        <v>86</v>
      </c>
      <c r="BK149" s="155">
        <f>ROUND(L149*K149,2)</f>
        <v>0</v>
      </c>
      <c r="BL149" s="25" t="s">
        <v>168</v>
      </c>
      <c r="BM149" s="25" t="s">
        <v>194</v>
      </c>
    </row>
    <row r="150" spans="2:51" s="11" customFormat="1" ht="16.5" customHeight="1">
      <c r="B150" s="241"/>
      <c r="C150" s="242"/>
      <c r="D150" s="242"/>
      <c r="E150" s="243" t="s">
        <v>22</v>
      </c>
      <c r="F150" s="244" t="s">
        <v>170</v>
      </c>
      <c r="G150" s="245"/>
      <c r="H150" s="245"/>
      <c r="I150" s="245"/>
      <c r="J150" s="242"/>
      <c r="K150" s="243" t="s">
        <v>22</v>
      </c>
      <c r="L150" s="242"/>
      <c r="M150" s="242"/>
      <c r="N150" s="242"/>
      <c r="O150" s="242"/>
      <c r="P150" s="242"/>
      <c r="Q150" s="242"/>
      <c r="R150" s="246"/>
      <c r="T150" s="247"/>
      <c r="U150" s="242"/>
      <c r="V150" s="242"/>
      <c r="W150" s="242"/>
      <c r="X150" s="242"/>
      <c r="Y150" s="242"/>
      <c r="Z150" s="242"/>
      <c r="AA150" s="248"/>
      <c r="AT150" s="249" t="s">
        <v>171</v>
      </c>
      <c r="AU150" s="249" t="s">
        <v>89</v>
      </c>
      <c r="AV150" s="11" t="s">
        <v>86</v>
      </c>
      <c r="AW150" s="11" t="s">
        <v>36</v>
      </c>
      <c r="AX150" s="11" t="s">
        <v>79</v>
      </c>
      <c r="AY150" s="249" t="s">
        <v>163</v>
      </c>
    </row>
    <row r="151" spans="2:51" s="12" customFormat="1" ht="16.5" customHeight="1">
      <c r="B151" s="250"/>
      <c r="C151" s="251"/>
      <c r="D151" s="251"/>
      <c r="E151" s="252" t="s">
        <v>22</v>
      </c>
      <c r="F151" s="253" t="s">
        <v>195</v>
      </c>
      <c r="G151" s="251"/>
      <c r="H151" s="251"/>
      <c r="I151" s="251"/>
      <c r="J151" s="251"/>
      <c r="K151" s="254">
        <v>87.04</v>
      </c>
      <c r="L151" s="251"/>
      <c r="M151" s="251"/>
      <c r="N151" s="251"/>
      <c r="O151" s="251"/>
      <c r="P151" s="251"/>
      <c r="Q151" s="251"/>
      <c r="R151" s="255"/>
      <c r="T151" s="256"/>
      <c r="U151" s="251"/>
      <c r="V151" s="251"/>
      <c r="W151" s="251"/>
      <c r="X151" s="251"/>
      <c r="Y151" s="251"/>
      <c r="Z151" s="251"/>
      <c r="AA151" s="257"/>
      <c r="AT151" s="258" t="s">
        <v>171</v>
      </c>
      <c r="AU151" s="258" t="s">
        <v>89</v>
      </c>
      <c r="AV151" s="12" t="s">
        <v>89</v>
      </c>
      <c r="AW151" s="12" t="s">
        <v>36</v>
      </c>
      <c r="AX151" s="12" t="s">
        <v>86</v>
      </c>
      <c r="AY151" s="258" t="s">
        <v>163</v>
      </c>
    </row>
    <row r="152" spans="2:65" s="1" customFormat="1" ht="25.5" customHeight="1">
      <c r="B152" s="49"/>
      <c r="C152" s="230" t="s">
        <v>196</v>
      </c>
      <c r="D152" s="230" t="s">
        <v>164</v>
      </c>
      <c r="E152" s="231" t="s">
        <v>197</v>
      </c>
      <c r="F152" s="232" t="s">
        <v>198</v>
      </c>
      <c r="G152" s="232"/>
      <c r="H152" s="232"/>
      <c r="I152" s="232"/>
      <c r="J152" s="233" t="s">
        <v>199</v>
      </c>
      <c r="K152" s="234">
        <v>3</v>
      </c>
      <c r="L152" s="235">
        <v>0</v>
      </c>
      <c r="M152" s="236"/>
      <c r="N152" s="237">
        <f>ROUND(L152*K152,2)</f>
        <v>0</v>
      </c>
      <c r="O152" s="237"/>
      <c r="P152" s="237"/>
      <c r="Q152" s="237"/>
      <c r="R152" s="51"/>
      <c r="T152" s="238" t="s">
        <v>22</v>
      </c>
      <c r="U152" s="59" t="s">
        <v>44</v>
      </c>
      <c r="V152" s="50"/>
      <c r="W152" s="239">
        <f>V152*K152</f>
        <v>0</v>
      </c>
      <c r="X152" s="239">
        <v>0.04851</v>
      </c>
      <c r="Y152" s="239">
        <f>X152*K152</f>
        <v>0.14553</v>
      </c>
      <c r="Z152" s="239">
        <v>0</v>
      </c>
      <c r="AA152" s="240">
        <f>Z152*K152</f>
        <v>0</v>
      </c>
      <c r="AR152" s="25" t="s">
        <v>168</v>
      </c>
      <c r="AT152" s="25" t="s">
        <v>164</v>
      </c>
      <c r="AU152" s="25" t="s">
        <v>89</v>
      </c>
      <c r="AY152" s="25" t="s">
        <v>163</v>
      </c>
      <c r="BE152" s="155">
        <f>IF(U152="základní",N152,0)</f>
        <v>0</v>
      </c>
      <c r="BF152" s="155">
        <f>IF(U152="snížená",N152,0)</f>
        <v>0</v>
      </c>
      <c r="BG152" s="155">
        <f>IF(U152="zákl. přenesená",N152,0)</f>
        <v>0</v>
      </c>
      <c r="BH152" s="155">
        <f>IF(U152="sníž. přenesená",N152,0)</f>
        <v>0</v>
      </c>
      <c r="BI152" s="155">
        <f>IF(U152="nulová",N152,0)</f>
        <v>0</v>
      </c>
      <c r="BJ152" s="25" t="s">
        <v>86</v>
      </c>
      <c r="BK152" s="155">
        <f>ROUND(L152*K152,2)</f>
        <v>0</v>
      </c>
      <c r="BL152" s="25" t="s">
        <v>168</v>
      </c>
      <c r="BM152" s="25" t="s">
        <v>200</v>
      </c>
    </row>
    <row r="153" spans="2:63" s="10" customFormat="1" ht="29.85" customHeight="1">
      <c r="B153" s="217"/>
      <c r="C153" s="218"/>
      <c r="D153" s="227" t="s">
        <v>125</v>
      </c>
      <c r="E153" s="227"/>
      <c r="F153" s="227"/>
      <c r="G153" s="227"/>
      <c r="H153" s="227"/>
      <c r="I153" s="227"/>
      <c r="J153" s="227"/>
      <c r="K153" s="227"/>
      <c r="L153" s="227"/>
      <c r="M153" s="227"/>
      <c r="N153" s="261">
        <f>BK153</f>
        <v>0</v>
      </c>
      <c r="O153" s="262"/>
      <c r="P153" s="262"/>
      <c r="Q153" s="262"/>
      <c r="R153" s="220"/>
      <c r="T153" s="221"/>
      <c r="U153" s="218"/>
      <c r="V153" s="218"/>
      <c r="W153" s="222">
        <f>SUM(W154:W157)</f>
        <v>0</v>
      </c>
      <c r="X153" s="218"/>
      <c r="Y153" s="222">
        <f>SUM(Y154:Y157)</f>
        <v>0</v>
      </c>
      <c r="Z153" s="218"/>
      <c r="AA153" s="223">
        <f>SUM(AA154:AA157)</f>
        <v>0</v>
      </c>
      <c r="AR153" s="224" t="s">
        <v>86</v>
      </c>
      <c r="AT153" s="225" t="s">
        <v>78</v>
      </c>
      <c r="AU153" s="225" t="s">
        <v>86</v>
      </c>
      <c r="AY153" s="224" t="s">
        <v>163</v>
      </c>
      <c r="BK153" s="226">
        <f>SUM(BK154:BK157)</f>
        <v>0</v>
      </c>
    </row>
    <row r="154" spans="2:65" s="1" customFormat="1" ht="25.5" customHeight="1">
      <c r="B154" s="49"/>
      <c r="C154" s="230" t="s">
        <v>201</v>
      </c>
      <c r="D154" s="230" t="s">
        <v>164</v>
      </c>
      <c r="E154" s="231" t="s">
        <v>202</v>
      </c>
      <c r="F154" s="232" t="s">
        <v>203</v>
      </c>
      <c r="G154" s="232"/>
      <c r="H154" s="232"/>
      <c r="I154" s="232"/>
      <c r="J154" s="233" t="s">
        <v>204</v>
      </c>
      <c r="K154" s="234">
        <v>150</v>
      </c>
      <c r="L154" s="235">
        <v>0</v>
      </c>
      <c r="M154" s="236"/>
      <c r="N154" s="237">
        <f>ROUND(L154*K154,2)</f>
        <v>0</v>
      </c>
      <c r="O154" s="237"/>
      <c r="P154" s="237"/>
      <c r="Q154" s="237"/>
      <c r="R154" s="51"/>
      <c r="T154" s="238" t="s">
        <v>22</v>
      </c>
      <c r="U154" s="59" t="s">
        <v>44</v>
      </c>
      <c r="V154" s="50"/>
      <c r="W154" s="239">
        <f>V154*K154</f>
        <v>0</v>
      </c>
      <c r="X154" s="239">
        <v>0</v>
      </c>
      <c r="Y154" s="239">
        <f>X154*K154</f>
        <v>0</v>
      </c>
      <c r="Z154" s="239">
        <v>0</v>
      </c>
      <c r="AA154" s="240">
        <f>Z154*K154</f>
        <v>0</v>
      </c>
      <c r="AR154" s="25" t="s">
        <v>168</v>
      </c>
      <c r="AT154" s="25" t="s">
        <v>164</v>
      </c>
      <c r="AU154" s="25" t="s">
        <v>89</v>
      </c>
      <c r="AY154" s="25" t="s">
        <v>163</v>
      </c>
      <c r="BE154" s="155">
        <f>IF(U154="základní",N154,0)</f>
        <v>0</v>
      </c>
      <c r="BF154" s="155">
        <f>IF(U154="snížená",N154,0)</f>
        <v>0</v>
      </c>
      <c r="BG154" s="155">
        <f>IF(U154="zákl. přenesená",N154,0)</f>
        <v>0</v>
      </c>
      <c r="BH154" s="155">
        <f>IF(U154="sníž. přenesená",N154,0)</f>
        <v>0</v>
      </c>
      <c r="BI154" s="155">
        <f>IF(U154="nulová",N154,0)</f>
        <v>0</v>
      </c>
      <c r="BJ154" s="25" t="s">
        <v>86</v>
      </c>
      <c r="BK154" s="155">
        <f>ROUND(L154*K154,2)</f>
        <v>0</v>
      </c>
      <c r="BL154" s="25" t="s">
        <v>168</v>
      </c>
      <c r="BM154" s="25" t="s">
        <v>205</v>
      </c>
    </row>
    <row r="155" spans="2:51" s="11" customFormat="1" ht="16.5" customHeight="1">
      <c r="B155" s="241"/>
      <c r="C155" s="242"/>
      <c r="D155" s="242"/>
      <c r="E155" s="243" t="s">
        <v>22</v>
      </c>
      <c r="F155" s="244" t="s">
        <v>206</v>
      </c>
      <c r="G155" s="245"/>
      <c r="H155" s="245"/>
      <c r="I155" s="245"/>
      <c r="J155" s="242"/>
      <c r="K155" s="243" t="s">
        <v>22</v>
      </c>
      <c r="L155" s="242"/>
      <c r="M155" s="242"/>
      <c r="N155" s="242"/>
      <c r="O155" s="242"/>
      <c r="P155" s="242"/>
      <c r="Q155" s="242"/>
      <c r="R155" s="246"/>
      <c r="T155" s="247"/>
      <c r="U155" s="242"/>
      <c r="V155" s="242"/>
      <c r="W155" s="242"/>
      <c r="X155" s="242"/>
      <c r="Y155" s="242"/>
      <c r="Z155" s="242"/>
      <c r="AA155" s="248"/>
      <c r="AT155" s="249" t="s">
        <v>171</v>
      </c>
      <c r="AU155" s="249" t="s">
        <v>89</v>
      </c>
      <c r="AV155" s="11" t="s">
        <v>86</v>
      </c>
      <c r="AW155" s="11" t="s">
        <v>36</v>
      </c>
      <c r="AX155" s="11" t="s">
        <v>79</v>
      </c>
      <c r="AY155" s="249" t="s">
        <v>163</v>
      </c>
    </row>
    <row r="156" spans="2:51" s="12" customFormat="1" ht="16.5" customHeight="1">
      <c r="B156" s="250"/>
      <c r="C156" s="251"/>
      <c r="D156" s="251"/>
      <c r="E156" s="252" t="s">
        <v>22</v>
      </c>
      <c r="F156" s="253" t="s">
        <v>207</v>
      </c>
      <c r="G156" s="251"/>
      <c r="H156" s="251"/>
      <c r="I156" s="251"/>
      <c r="J156" s="251"/>
      <c r="K156" s="254">
        <v>150</v>
      </c>
      <c r="L156" s="251"/>
      <c r="M156" s="251"/>
      <c r="N156" s="251"/>
      <c r="O156" s="251"/>
      <c r="P156" s="251"/>
      <c r="Q156" s="251"/>
      <c r="R156" s="255"/>
      <c r="T156" s="256"/>
      <c r="U156" s="251"/>
      <c r="V156" s="251"/>
      <c r="W156" s="251"/>
      <c r="X156" s="251"/>
      <c r="Y156" s="251"/>
      <c r="Z156" s="251"/>
      <c r="AA156" s="257"/>
      <c r="AT156" s="258" t="s">
        <v>171</v>
      </c>
      <c r="AU156" s="258" t="s">
        <v>89</v>
      </c>
      <c r="AV156" s="12" t="s">
        <v>89</v>
      </c>
      <c r="AW156" s="12" t="s">
        <v>36</v>
      </c>
      <c r="AX156" s="12" t="s">
        <v>86</v>
      </c>
      <c r="AY156" s="258" t="s">
        <v>163</v>
      </c>
    </row>
    <row r="157" spans="2:65" s="1" customFormat="1" ht="25.5" customHeight="1">
      <c r="B157" s="49"/>
      <c r="C157" s="230" t="s">
        <v>208</v>
      </c>
      <c r="D157" s="230" t="s">
        <v>164</v>
      </c>
      <c r="E157" s="231" t="s">
        <v>209</v>
      </c>
      <c r="F157" s="232" t="s">
        <v>210</v>
      </c>
      <c r="G157" s="232"/>
      <c r="H157" s="232"/>
      <c r="I157" s="232"/>
      <c r="J157" s="233" t="s">
        <v>204</v>
      </c>
      <c r="K157" s="234">
        <v>150</v>
      </c>
      <c r="L157" s="235">
        <v>0</v>
      </c>
      <c r="M157" s="236"/>
      <c r="N157" s="237">
        <f>ROUND(L157*K157,2)</f>
        <v>0</v>
      </c>
      <c r="O157" s="237"/>
      <c r="P157" s="237"/>
      <c r="Q157" s="237"/>
      <c r="R157" s="51"/>
      <c r="T157" s="238" t="s">
        <v>22</v>
      </c>
      <c r="U157" s="59" t="s">
        <v>44</v>
      </c>
      <c r="V157" s="50"/>
      <c r="W157" s="239">
        <f>V157*K157</f>
        <v>0</v>
      </c>
      <c r="X157" s="239">
        <v>0</v>
      </c>
      <c r="Y157" s="239">
        <f>X157*K157</f>
        <v>0</v>
      </c>
      <c r="Z157" s="239">
        <v>0</v>
      </c>
      <c r="AA157" s="240">
        <f>Z157*K157</f>
        <v>0</v>
      </c>
      <c r="AR157" s="25" t="s">
        <v>168</v>
      </c>
      <c r="AT157" s="25" t="s">
        <v>164</v>
      </c>
      <c r="AU157" s="25" t="s">
        <v>89</v>
      </c>
      <c r="AY157" s="25" t="s">
        <v>163</v>
      </c>
      <c r="BE157" s="155">
        <f>IF(U157="základní",N157,0)</f>
        <v>0</v>
      </c>
      <c r="BF157" s="155">
        <f>IF(U157="snížená",N157,0)</f>
        <v>0</v>
      </c>
      <c r="BG157" s="155">
        <f>IF(U157="zákl. přenesená",N157,0)</f>
        <v>0</v>
      </c>
      <c r="BH157" s="155">
        <f>IF(U157="sníž. přenesená",N157,0)</f>
        <v>0</v>
      </c>
      <c r="BI157" s="155">
        <f>IF(U157="nulová",N157,0)</f>
        <v>0</v>
      </c>
      <c r="BJ157" s="25" t="s">
        <v>86</v>
      </c>
      <c r="BK157" s="155">
        <f>ROUND(L157*K157,2)</f>
        <v>0</v>
      </c>
      <c r="BL157" s="25" t="s">
        <v>168</v>
      </c>
      <c r="BM157" s="25" t="s">
        <v>211</v>
      </c>
    </row>
    <row r="158" spans="2:63" s="10" customFormat="1" ht="29.85" customHeight="1">
      <c r="B158" s="217"/>
      <c r="C158" s="218"/>
      <c r="D158" s="227" t="s">
        <v>126</v>
      </c>
      <c r="E158" s="227"/>
      <c r="F158" s="227"/>
      <c r="G158" s="227"/>
      <c r="H158" s="227"/>
      <c r="I158" s="227"/>
      <c r="J158" s="227"/>
      <c r="K158" s="227"/>
      <c r="L158" s="227"/>
      <c r="M158" s="227"/>
      <c r="N158" s="261">
        <f>BK158</f>
        <v>0</v>
      </c>
      <c r="O158" s="262"/>
      <c r="P158" s="262"/>
      <c r="Q158" s="262"/>
      <c r="R158" s="220"/>
      <c r="T158" s="221"/>
      <c r="U158" s="218"/>
      <c r="V158" s="218"/>
      <c r="W158" s="222">
        <f>SUM(W159:W164)</f>
        <v>0</v>
      </c>
      <c r="X158" s="218"/>
      <c r="Y158" s="222">
        <f>SUM(Y159:Y164)</f>
        <v>0</v>
      </c>
      <c r="Z158" s="218"/>
      <c r="AA158" s="223">
        <f>SUM(AA159:AA164)</f>
        <v>0</v>
      </c>
      <c r="AR158" s="224" t="s">
        <v>86</v>
      </c>
      <c r="AT158" s="225" t="s">
        <v>78</v>
      </c>
      <c r="AU158" s="225" t="s">
        <v>86</v>
      </c>
      <c r="AY158" s="224" t="s">
        <v>163</v>
      </c>
      <c r="BK158" s="226">
        <f>SUM(BK159:BK164)</f>
        <v>0</v>
      </c>
    </row>
    <row r="159" spans="2:65" s="1" customFormat="1" ht="38.25" customHeight="1">
      <c r="B159" s="49"/>
      <c r="C159" s="230" t="s">
        <v>212</v>
      </c>
      <c r="D159" s="230" t="s">
        <v>164</v>
      </c>
      <c r="E159" s="231" t="s">
        <v>213</v>
      </c>
      <c r="F159" s="232" t="s">
        <v>214</v>
      </c>
      <c r="G159" s="232"/>
      <c r="H159" s="232"/>
      <c r="I159" s="232"/>
      <c r="J159" s="233" t="s">
        <v>215</v>
      </c>
      <c r="K159" s="234">
        <v>18.973</v>
      </c>
      <c r="L159" s="235">
        <v>0</v>
      </c>
      <c r="M159" s="236"/>
      <c r="N159" s="237">
        <f>ROUND(L159*K159,2)</f>
        <v>0</v>
      </c>
      <c r="O159" s="237"/>
      <c r="P159" s="237"/>
      <c r="Q159" s="237"/>
      <c r="R159" s="51"/>
      <c r="T159" s="238" t="s">
        <v>22</v>
      </c>
      <c r="U159" s="59" t="s">
        <v>44</v>
      </c>
      <c r="V159" s="50"/>
      <c r="W159" s="239">
        <f>V159*K159</f>
        <v>0</v>
      </c>
      <c r="X159" s="239">
        <v>0</v>
      </c>
      <c r="Y159" s="239">
        <f>X159*K159</f>
        <v>0</v>
      </c>
      <c r="Z159" s="239">
        <v>0</v>
      </c>
      <c r="AA159" s="240">
        <f>Z159*K159</f>
        <v>0</v>
      </c>
      <c r="AR159" s="25" t="s">
        <v>168</v>
      </c>
      <c r="AT159" s="25" t="s">
        <v>164</v>
      </c>
      <c r="AU159" s="25" t="s">
        <v>89</v>
      </c>
      <c r="AY159" s="25" t="s">
        <v>163</v>
      </c>
      <c r="BE159" s="155">
        <f>IF(U159="základní",N159,0)</f>
        <v>0</v>
      </c>
      <c r="BF159" s="155">
        <f>IF(U159="snížená",N159,0)</f>
        <v>0</v>
      </c>
      <c r="BG159" s="155">
        <f>IF(U159="zákl. přenesená",N159,0)</f>
        <v>0</v>
      </c>
      <c r="BH159" s="155">
        <f>IF(U159="sníž. přenesená",N159,0)</f>
        <v>0</v>
      </c>
      <c r="BI159" s="155">
        <f>IF(U159="nulová",N159,0)</f>
        <v>0</v>
      </c>
      <c r="BJ159" s="25" t="s">
        <v>86</v>
      </c>
      <c r="BK159" s="155">
        <f>ROUND(L159*K159,2)</f>
        <v>0</v>
      </c>
      <c r="BL159" s="25" t="s">
        <v>168</v>
      </c>
      <c r="BM159" s="25" t="s">
        <v>216</v>
      </c>
    </row>
    <row r="160" spans="2:65" s="1" customFormat="1" ht="38.25" customHeight="1">
      <c r="B160" s="49"/>
      <c r="C160" s="230" t="s">
        <v>217</v>
      </c>
      <c r="D160" s="230" t="s">
        <v>164</v>
      </c>
      <c r="E160" s="231" t="s">
        <v>218</v>
      </c>
      <c r="F160" s="232" t="s">
        <v>219</v>
      </c>
      <c r="G160" s="232"/>
      <c r="H160" s="232"/>
      <c r="I160" s="232"/>
      <c r="J160" s="233" t="s">
        <v>215</v>
      </c>
      <c r="K160" s="234">
        <v>18.973</v>
      </c>
      <c r="L160" s="235">
        <v>0</v>
      </c>
      <c r="M160" s="236"/>
      <c r="N160" s="237">
        <f>ROUND(L160*K160,2)</f>
        <v>0</v>
      </c>
      <c r="O160" s="237"/>
      <c r="P160" s="237"/>
      <c r="Q160" s="237"/>
      <c r="R160" s="51"/>
      <c r="T160" s="238" t="s">
        <v>22</v>
      </c>
      <c r="U160" s="59" t="s">
        <v>44</v>
      </c>
      <c r="V160" s="50"/>
      <c r="W160" s="239">
        <f>V160*K160</f>
        <v>0</v>
      </c>
      <c r="X160" s="239">
        <v>0</v>
      </c>
      <c r="Y160" s="239">
        <f>X160*K160</f>
        <v>0</v>
      </c>
      <c r="Z160" s="239">
        <v>0</v>
      </c>
      <c r="AA160" s="240">
        <f>Z160*K160</f>
        <v>0</v>
      </c>
      <c r="AR160" s="25" t="s">
        <v>168</v>
      </c>
      <c r="AT160" s="25" t="s">
        <v>164</v>
      </c>
      <c r="AU160" s="25" t="s">
        <v>89</v>
      </c>
      <c r="AY160" s="25" t="s">
        <v>163</v>
      </c>
      <c r="BE160" s="155">
        <f>IF(U160="základní",N160,0)</f>
        <v>0</v>
      </c>
      <c r="BF160" s="155">
        <f>IF(U160="snížená",N160,0)</f>
        <v>0</v>
      </c>
      <c r="BG160" s="155">
        <f>IF(U160="zákl. přenesená",N160,0)</f>
        <v>0</v>
      </c>
      <c r="BH160" s="155">
        <f>IF(U160="sníž. přenesená",N160,0)</f>
        <v>0</v>
      </c>
      <c r="BI160" s="155">
        <f>IF(U160="nulová",N160,0)</f>
        <v>0</v>
      </c>
      <c r="BJ160" s="25" t="s">
        <v>86</v>
      </c>
      <c r="BK160" s="155">
        <f>ROUND(L160*K160,2)</f>
        <v>0</v>
      </c>
      <c r="BL160" s="25" t="s">
        <v>168</v>
      </c>
      <c r="BM160" s="25" t="s">
        <v>220</v>
      </c>
    </row>
    <row r="161" spans="2:65" s="1" customFormat="1" ht="25.5" customHeight="1">
      <c r="B161" s="49"/>
      <c r="C161" s="230" t="s">
        <v>221</v>
      </c>
      <c r="D161" s="230" t="s">
        <v>164</v>
      </c>
      <c r="E161" s="231" t="s">
        <v>222</v>
      </c>
      <c r="F161" s="232" t="s">
        <v>223</v>
      </c>
      <c r="G161" s="232"/>
      <c r="H161" s="232"/>
      <c r="I161" s="232"/>
      <c r="J161" s="233" t="s">
        <v>215</v>
      </c>
      <c r="K161" s="234">
        <v>284.595</v>
      </c>
      <c r="L161" s="235">
        <v>0</v>
      </c>
      <c r="M161" s="236"/>
      <c r="N161" s="237">
        <f>ROUND(L161*K161,2)</f>
        <v>0</v>
      </c>
      <c r="O161" s="237"/>
      <c r="P161" s="237"/>
      <c r="Q161" s="237"/>
      <c r="R161" s="51"/>
      <c r="T161" s="238" t="s">
        <v>22</v>
      </c>
      <c r="U161" s="59" t="s">
        <v>44</v>
      </c>
      <c r="V161" s="50"/>
      <c r="W161" s="239">
        <f>V161*K161</f>
        <v>0</v>
      </c>
      <c r="X161" s="239">
        <v>0</v>
      </c>
      <c r="Y161" s="239">
        <f>X161*K161</f>
        <v>0</v>
      </c>
      <c r="Z161" s="239">
        <v>0</v>
      </c>
      <c r="AA161" s="240">
        <f>Z161*K161</f>
        <v>0</v>
      </c>
      <c r="AR161" s="25" t="s">
        <v>168</v>
      </c>
      <c r="AT161" s="25" t="s">
        <v>164</v>
      </c>
      <c r="AU161" s="25" t="s">
        <v>89</v>
      </c>
      <c r="AY161" s="25" t="s">
        <v>163</v>
      </c>
      <c r="BE161" s="155">
        <f>IF(U161="základní",N161,0)</f>
        <v>0</v>
      </c>
      <c r="BF161" s="155">
        <f>IF(U161="snížená",N161,0)</f>
        <v>0</v>
      </c>
      <c r="BG161" s="155">
        <f>IF(U161="zákl. přenesená",N161,0)</f>
        <v>0</v>
      </c>
      <c r="BH161" s="155">
        <f>IF(U161="sníž. přenesená",N161,0)</f>
        <v>0</v>
      </c>
      <c r="BI161" s="155">
        <f>IF(U161="nulová",N161,0)</f>
        <v>0</v>
      </c>
      <c r="BJ161" s="25" t="s">
        <v>86</v>
      </c>
      <c r="BK161" s="155">
        <f>ROUND(L161*K161,2)</f>
        <v>0</v>
      </c>
      <c r="BL161" s="25" t="s">
        <v>168</v>
      </c>
      <c r="BM161" s="25" t="s">
        <v>224</v>
      </c>
    </row>
    <row r="162" spans="2:65" s="1" customFormat="1" ht="38.25" customHeight="1">
      <c r="B162" s="49"/>
      <c r="C162" s="230" t="s">
        <v>225</v>
      </c>
      <c r="D162" s="230" t="s">
        <v>164</v>
      </c>
      <c r="E162" s="231" t="s">
        <v>226</v>
      </c>
      <c r="F162" s="232" t="s">
        <v>227</v>
      </c>
      <c r="G162" s="232"/>
      <c r="H162" s="232"/>
      <c r="I162" s="232"/>
      <c r="J162" s="233" t="s">
        <v>215</v>
      </c>
      <c r="K162" s="234">
        <v>8.004</v>
      </c>
      <c r="L162" s="235">
        <v>0</v>
      </c>
      <c r="M162" s="236"/>
      <c r="N162" s="237">
        <f>ROUND(L162*K162,2)</f>
        <v>0</v>
      </c>
      <c r="O162" s="237"/>
      <c r="P162" s="237"/>
      <c r="Q162" s="237"/>
      <c r="R162" s="51"/>
      <c r="T162" s="238" t="s">
        <v>22</v>
      </c>
      <c r="U162" s="59" t="s">
        <v>44</v>
      </c>
      <c r="V162" s="50"/>
      <c r="W162" s="239">
        <f>V162*K162</f>
        <v>0</v>
      </c>
      <c r="X162" s="239">
        <v>0</v>
      </c>
      <c r="Y162" s="239">
        <f>X162*K162</f>
        <v>0</v>
      </c>
      <c r="Z162" s="239">
        <v>0</v>
      </c>
      <c r="AA162" s="240">
        <f>Z162*K162</f>
        <v>0</v>
      </c>
      <c r="AR162" s="25" t="s">
        <v>168</v>
      </c>
      <c r="AT162" s="25" t="s">
        <v>164</v>
      </c>
      <c r="AU162" s="25" t="s">
        <v>89</v>
      </c>
      <c r="AY162" s="25" t="s">
        <v>163</v>
      </c>
      <c r="BE162" s="155">
        <f>IF(U162="základní",N162,0)</f>
        <v>0</v>
      </c>
      <c r="BF162" s="155">
        <f>IF(U162="snížená",N162,0)</f>
        <v>0</v>
      </c>
      <c r="BG162" s="155">
        <f>IF(U162="zákl. přenesená",N162,0)</f>
        <v>0</v>
      </c>
      <c r="BH162" s="155">
        <f>IF(U162="sníž. přenesená",N162,0)</f>
        <v>0</v>
      </c>
      <c r="BI162" s="155">
        <f>IF(U162="nulová",N162,0)</f>
        <v>0</v>
      </c>
      <c r="BJ162" s="25" t="s">
        <v>86</v>
      </c>
      <c r="BK162" s="155">
        <f>ROUND(L162*K162,2)</f>
        <v>0</v>
      </c>
      <c r="BL162" s="25" t="s">
        <v>168</v>
      </c>
      <c r="BM162" s="25" t="s">
        <v>228</v>
      </c>
    </row>
    <row r="163" spans="2:65" s="1" customFormat="1" ht="38.25" customHeight="1">
      <c r="B163" s="49"/>
      <c r="C163" s="230" t="s">
        <v>229</v>
      </c>
      <c r="D163" s="230" t="s">
        <v>164</v>
      </c>
      <c r="E163" s="231" t="s">
        <v>230</v>
      </c>
      <c r="F163" s="232" t="s">
        <v>231</v>
      </c>
      <c r="G163" s="232"/>
      <c r="H163" s="232"/>
      <c r="I163" s="232"/>
      <c r="J163" s="233" t="s">
        <v>215</v>
      </c>
      <c r="K163" s="234">
        <v>5.82</v>
      </c>
      <c r="L163" s="235">
        <v>0</v>
      </c>
      <c r="M163" s="236"/>
      <c r="N163" s="237">
        <f>ROUND(L163*K163,2)</f>
        <v>0</v>
      </c>
      <c r="O163" s="237"/>
      <c r="P163" s="237"/>
      <c r="Q163" s="237"/>
      <c r="R163" s="51"/>
      <c r="T163" s="238" t="s">
        <v>22</v>
      </c>
      <c r="U163" s="59" t="s">
        <v>44</v>
      </c>
      <c r="V163" s="50"/>
      <c r="W163" s="239">
        <f>V163*K163</f>
        <v>0</v>
      </c>
      <c r="X163" s="239">
        <v>0</v>
      </c>
      <c r="Y163" s="239">
        <f>X163*K163</f>
        <v>0</v>
      </c>
      <c r="Z163" s="239">
        <v>0</v>
      </c>
      <c r="AA163" s="240">
        <f>Z163*K163</f>
        <v>0</v>
      </c>
      <c r="AR163" s="25" t="s">
        <v>168</v>
      </c>
      <c r="AT163" s="25" t="s">
        <v>164</v>
      </c>
      <c r="AU163" s="25" t="s">
        <v>89</v>
      </c>
      <c r="AY163" s="25" t="s">
        <v>163</v>
      </c>
      <c r="BE163" s="155">
        <f>IF(U163="základní",N163,0)</f>
        <v>0</v>
      </c>
      <c r="BF163" s="155">
        <f>IF(U163="snížená",N163,0)</f>
        <v>0</v>
      </c>
      <c r="BG163" s="155">
        <f>IF(U163="zákl. přenesená",N163,0)</f>
        <v>0</v>
      </c>
      <c r="BH163" s="155">
        <f>IF(U163="sníž. přenesená",N163,0)</f>
        <v>0</v>
      </c>
      <c r="BI163" s="155">
        <f>IF(U163="nulová",N163,0)</f>
        <v>0</v>
      </c>
      <c r="BJ163" s="25" t="s">
        <v>86</v>
      </c>
      <c r="BK163" s="155">
        <f>ROUND(L163*K163,2)</f>
        <v>0</v>
      </c>
      <c r="BL163" s="25" t="s">
        <v>168</v>
      </c>
      <c r="BM163" s="25" t="s">
        <v>232</v>
      </c>
    </row>
    <row r="164" spans="2:65" s="1" customFormat="1" ht="38.25" customHeight="1">
      <c r="B164" s="49"/>
      <c r="C164" s="230" t="s">
        <v>11</v>
      </c>
      <c r="D164" s="230" t="s">
        <v>164</v>
      </c>
      <c r="E164" s="231" t="s">
        <v>233</v>
      </c>
      <c r="F164" s="232" t="s">
        <v>234</v>
      </c>
      <c r="G164" s="232"/>
      <c r="H164" s="232"/>
      <c r="I164" s="232"/>
      <c r="J164" s="233" t="s">
        <v>215</v>
      </c>
      <c r="K164" s="234">
        <v>5.058</v>
      </c>
      <c r="L164" s="235">
        <v>0</v>
      </c>
      <c r="M164" s="236"/>
      <c r="N164" s="237">
        <f>ROUND(L164*K164,2)</f>
        <v>0</v>
      </c>
      <c r="O164" s="237"/>
      <c r="P164" s="237"/>
      <c r="Q164" s="237"/>
      <c r="R164" s="51"/>
      <c r="T164" s="238" t="s">
        <v>22</v>
      </c>
      <c r="U164" s="59" t="s">
        <v>44</v>
      </c>
      <c r="V164" s="50"/>
      <c r="W164" s="239">
        <f>V164*K164</f>
        <v>0</v>
      </c>
      <c r="X164" s="239">
        <v>0</v>
      </c>
      <c r="Y164" s="239">
        <f>X164*K164</f>
        <v>0</v>
      </c>
      <c r="Z164" s="239">
        <v>0</v>
      </c>
      <c r="AA164" s="240">
        <f>Z164*K164</f>
        <v>0</v>
      </c>
      <c r="AR164" s="25" t="s">
        <v>168</v>
      </c>
      <c r="AT164" s="25" t="s">
        <v>164</v>
      </c>
      <c r="AU164" s="25" t="s">
        <v>89</v>
      </c>
      <c r="AY164" s="25" t="s">
        <v>163</v>
      </c>
      <c r="BE164" s="155">
        <f>IF(U164="základní",N164,0)</f>
        <v>0</v>
      </c>
      <c r="BF164" s="155">
        <f>IF(U164="snížená",N164,0)</f>
        <v>0</v>
      </c>
      <c r="BG164" s="155">
        <f>IF(U164="zákl. přenesená",N164,0)</f>
        <v>0</v>
      </c>
      <c r="BH164" s="155">
        <f>IF(U164="sníž. přenesená",N164,0)</f>
        <v>0</v>
      </c>
      <c r="BI164" s="155">
        <f>IF(U164="nulová",N164,0)</f>
        <v>0</v>
      </c>
      <c r="BJ164" s="25" t="s">
        <v>86</v>
      </c>
      <c r="BK164" s="155">
        <f>ROUND(L164*K164,2)</f>
        <v>0</v>
      </c>
      <c r="BL164" s="25" t="s">
        <v>168</v>
      </c>
      <c r="BM164" s="25" t="s">
        <v>235</v>
      </c>
    </row>
    <row r="165" spans="2:63" s="10" customFormat="1" ht="29.85" customHeight="1">
      <c r="B165" s="217"/>
      <c r="C165" s="218"/>
      <c r="D165" s="227" t="s">
        <v>127</v>
      </c>
      <c r="E165" s="227"/>
      <c r="F165" s="227"/>
      <c r="G165" s="227"/>
      <c r="H165" s="227"/>
      <c r="I165" s="227"/>
      <c r="J165" s="227"/>
      <c r="K165" s="227"/>
      <c r="L165" s="227"/>
      <c r="M165" s="227"/>
      <c r="N165" s="261">
        <f>BK165</f>
        <v>0</v>
      </c>
      <c r="O165" s="262"/>
      <c r="P165" s="262"/>
      <c r="Q165" s="262"/>
      <c r="R165" s="220"/>
      <c r="T165" s="221"/>
      <c r="U165" s="218"/>
      <c r="V165" s="218"/>
      <c r="W165" s="222">
        <f>W166</f>
        <v>0</v>
      </c>
      <c r="X165" s="218"/>
      <c r="Y165" s="222">
        <f>Y166</f>
        <v>0</v>
      </c>
      <c r="Z165" s="218"/>
      <c r="AA165" s="223">
        <f>AA166</f>
        <v>0</v>
      </c>
      <c r="AR165" s="224" t="s">
        <v>86</v>
      </c>
      <c r="AT165" s="225" t="s">
        <v>78</v>
      </c>
      <c r="AU165" s="225" t="s">
        <v>86</v>
      </c>
      <c r="AY165" s="224" t="s">
        <v>163</v>
      </c>
      <c r="BK165" s="226">
        <f>BK166</f>
        <v>0</v>
      </c>
    </row>
    <row r="166" spans="2:65" s="1" customFormat="1" ht="25.5" customHeight="1">
      <c r="B166" s="49"/>
      <c r="C166" s="230" t="s">
        <v>236</v>
      </c>
      <c r="D166" s="230" t="s">
        <v>164</v>
      </c>
      <c r="E166" s="231" t="s">
        <v>237</v>
      </c>
      <c r="F166" s="232" t="s">
        <v>238</v>
      </c>
      <c r="G166" s="232"/>
      <c r="H166" s="232"/>
      <c r="I166" s="232"/>
      <c r="J166" s="233" t="s">
        <v>215</v>
      </c>
      <c r="K166" s="234">
        <v>111.464</v>
      </c>
      <c r="L166" s="235">
        <v>0</v>
      </c>
      <c r="M166" s="236"/>
      <c r="N166" s="237">
        <f>ROUND(L166*K166,2)</f>
        <v>0</v>
      </c>
      <c r="O166" s="237"/>
      <c r="P166" s="237"/>
      <c r="Q166" s="237"/>
      <c r="R166" s="51"/>
      <c r="T166" s="238" t="s">
        <v>22</v>
      </c>
      <c r="U166" s="59" t="s">
        <v>44</v>
      </c>
      <c r="V166" s="50"/>
      <c r="W166" s="239">
        <f>V166*K166</f>
        <v>0</v>
      </c>
      <c r="X166" s="239">
        <v>0</v>
      </c>
      <c r="Y166" s="239">
        <f>X166*K166</f>
        <v>0</v>
      </c>
      <c r="Z166" s="239">
        <v>0</v>
      </c>
      <c r="AA166" s="240">
        <f>Z166*K166</f>
        <v>0</v>
      </c>
      <c r="AR166" s="25" t="s">
        <v>168</v>
      </c>
      <c r="AT166" s="25" t="s">
        <v>164</v>
      </c>
      <c r="AU166" s="25" t="s">
        <v>89</v>
      </c>
      <c r="AY166" s="25" t="s">
        <v>163</v>
      </c>
      <c r="BE166" s="155">
        <f>IF(U166="základní",N166,0)</f>
        <v>0</v>
      </c>
      <c r="BF166" s="155">
        <f>IF(U166="snížená",N166,0)</f>
        <v>0</v>
      </c>
      <c r="BG166" s="155">
        <f>IF(U166="zákl. přenesená",N166,0)</f>
        <v>0</v>
      </c>
      <c r="BH166" s="155">
        <f>IF(U166="sníž. přenesená",N166,0)</f>
        <v>0</v>
      </c>
      <c r="BI166" s="155">
        <f>IF(U166="nulová",N166,0)</f>
        <v>0</v>
      </c>
      <c r="BJ166" s="25" t="s">
        <v>86</v>
      </c>
      <c r="BK166" s="155">
        <f>ROUND(L166*K166,2)</f>
        <v>0</v>
      </c>
      <c r="BL166" s="25" t="s">
        <v>168</v>
      </c>
      <c r="BM166" s="25" t="s">
        <v>239</v>
      </c>
    </row>
    <row r="167" spans="2:63" s="10" customFormat="1" ht="37.4" customHeight="1">
      <c r="B167" s="217"/>
      <c r="C167" s="218"/>
      <c r="D167" s="219" t="s">
        <v>128</v>
      </c>
      <c r="E167" s="219"/>
      <c r="F167" s="219"/>
      <c r="G167" s="219"/>
      <c r="H167" s="219"/>
      <c r="I167" s="219"/>
      <c r="J167" s="219"/>
      <c r="K167" s="219"/>
      <c r="L167" s="219"/>
      <c r="M167" s="219"/>
      <c r="N167" s="263">
        <f>BK167</f>
        <v>0</v>
      </c>
      <c r="O167" s="264"/>
      <c r="P167" s="264"/>
      <c r="Q167" s="264"/>
      <c r="R167" s="220"/>
      <c r="T167" s="221"/>
      <c r="U167" s="218"/>
      <c r="V167" s="218"/>
      <c r="W167" s="222">
        <f>W168+W186+W189+W191+W326+W345+W366+W375+W381+W389</f>
        <v>0</v>
      </c>
      <c r="X167" s="218"/>
      <c r="Y167" s="222">
        <f>Y168+Y186+Y189+Y191+Y326+Y345+Y366+Y375+Y381+Y389</f>
        <v>40.01542185</v>
      </c>
      <c r="Z167" s="218"/>
      <c r="AA167" s="223">
        <f>AA168+AA186+AA189+AA191+AA326+AA345+AA366+AA375+AA381+AA389</f>
        <v>18.973399</v>
      </c>
      <c r="AR167" s="224" t="s">
        <v>89</v>
      </c>
      <c r="AT167" s="225" t="s">
        <v>78</v>
      </c>
      <c r="AU167" s="225" t="s">
        <v>79</v>
      </c>
      <c r="AY167" s="224" t="s">
        <v>163</v>
      </c>
      <c r="BK167" s="226">
        <f>BK168+BK186+BK189+BK191+BK326+BK345+BK366+BK375+BK381+BK389</f>
        <v>0</v>
      </c>
    </row>
    <row r="168" spans="2:63" s="10" customFormat="1" ht="19.9" customHeight="1">
      <c r="B168" s="217"/>
      <c r="C168" s="218"/>
      <c r="D168" s="227" t="s">
        <v>129</v>
      </c>
      <c r="E168" s="227"/>
      <c r="F168" s="227"/>
      <c r="G168" s="227"/>
      <c r="H168" s="227"/>
      <c r="I168" s="227"/>
      <c r="J168" s="227"/>
      <c r="K168" s="227"/>
      <c r="L168" s="227"/>
      <c r="M168" s="227"/>
      <c r="N168" s="228">
        <f>BK168</f>
        <v>0</v>
      </c>
      <c r="O168" s="229"/>
      <c r="P168" s="229"/>
      <c r="Q168" s="229"/>
      <c r="R168" s="220"/>
      <c r="T168" s="221"/>
      <c r="U168" s="218"/>
      <c r="V168" s="218"/>
      <c r="W168" s="222">
        <f>SUM(W169:W185)</f>
        <v>0</v>
      </c>
      <c r="X168" s="218"/>
      <c r="Y168" s="222">
        <f>SUM(Y169:Y185)</f>
        <v>5.908135</v>
      </c>
      <c r="Z168" s="218"/>
      <c r="AA168" s="223">
        <f>SUM(AA169:AA185)</f>
        <v>5.82</v>
      </c>
      <c r="AR168" s="224" t="s">
        <v>89</v>
      </c>
      <c r="AT168" s="225" t="s">
        <v>78</v>
      </c>
      <c r="AU168" s="225" t="s">
        <v>86</v>
      </c>
      <c r="AY168" s="224" t="s">
        <v>163</v>
      </c>
      <c r="BK168" s="226">
        <f>SUM(BK169:BK185)</f>
        <v>0</v>
      </c>
    </row>
    <row r="169" spans="2:65" s="1" customFormat="1" ht="25.5" customHeight="1">
      <c r="B169" s="49"/>
      <c r="C169" s="230" t="s">
        <v>240</v>
      </c>
      <c r="D169" s="230" t="s">
        <v>164</v>
      </c>
      <c r="E169" s="231" t="s">
        <v>241</v>
      </c>
      <c r="F169" s="232" t="s">
        <v>242</v>
      </c>
      <c r="G169" s="232"/>
      <c r="H169" s="232"/>
      <c r="I169" s="232"/>
      <c r="J169" s="233" t="s">
        <v>204</v>
      </c>
      <c r="K169" s="234">
        <v>210</v>
      </c>
      <c r="L169" s="235">
        <v>0</v>
      </c>
      <c r="M169" s="236"/>
      <c r="N169" s="237">
        <f>ROUND(L169*K169,2)</f>
        <v>0</v>
      </c>
      <c r="O169" s="237"/>
      <c r="P169" s="237"/>
      <c r="Q169" s="237"/>
      <c r="R169" s="51"/>
      <c r="T169" s="238" t="s">
        <v>22</v>
      </c>
      <c r="U169" s="59" t="s">
        <v>44</v>
      </c>
      <c r="V169" s="50"/>
      <c r="W169" s="239">
        <f>V169*K169</f>
        <v>0</v>
      </c>
      <c r="X169" s="239">
        <v>0</v>
      </c>
      <c r="Y169" s="239">
        <f>X169*K169</f>
        <v>0</v>
      </c>
      <c r="Z169" s="239">
        <v>0.01</v>
      </c>
      <c r="AA169" s="240">
        <f>Z169*K169</f>
        <v>2.1</v>
      </c>
      <c r="AR169" s="25" t="s">
        <v>236</v>
      </c>
      <c r="AT169" s="25" t="s">
        <v>164</v>
      </c>
      <c r="AU169" s="25" t="s">
        <v>89</v>
      </c>
      <c r="AY169" s="25" t="s">
        <v>163</v>
      </c>
      <c r="BE169" s="155">
        <f>IF(U169="základní",N169,0)</f>
        <v>0</v>
      </c>
      <c r="BF169" s="155">
        <f>IF(U169="snížená",N169,0)</f>
        <v>0</v>
      </c>
      <c r="BG169" s="155">
        <f>IF(U169="zákl. přenesená",N169,0)</f>
        <v>0</v>
      </c>
      <c r="BH169" s="155">
        <f>IF(U169="sníž. přenesená",N169,0)</f>
        <v>0</v>
      </c>
      <c r="BI169" s="155">
        <f>IF(U169="nulová",N169,0)</f>
        <v>0</v>
      </c>
      <c r="BJ169" s="25" t="s">
        <v>86</v>
      </c>
      <c r="BK169" s="155">
        <f>ROUND(L169*K169,2)</f>
        <v>0</v>
      </c>
      <c r="BL169" s="25" t="s">
        <v>236</v>
      </c>
      <c r="BM169" s="25" t="s">
        <v>243</v>
      </c>
    </row>
    <row r="170" spans="2:51" s="12" customFormat="1" ht="16.5" customHeight="1">
      <c r="B170" s="250"/>
      <c r="C170" s="251"/>
      <c r="D170" s="251"/>
      <c r="E170" s="252" t="s">
        <v>22</v>
      </c>
      <c r="F170" s="259" t="s">
        <v>244</v>
      </c>
      <c r="G170" s="260"/>
      <c r="H170" s="260"/>
      <c r="I170" s="260"/>
      <c r="J170" s="251"/>
      <c r="K170" s="254">
        <v>115</v>
      </c>
      <c r="L170" s="251"/>
      <c r="M170" s="251"/>
      <c r="N170" s="251"/>
      <c r="O170" s="251"/>
      <c r="P170" s="251"/>
      <c r="Q170" s="251"/>
      <c r="R170" s="255"/>
      <c r="T170" s="256"/>
      <c r="U170" s="251"/>
      <c r="V170" s="251"/>
      <c r="W170" s="251"/>
      <c r="X170" s="251"/>
      <c r="Y170" s="251"/>
      <c r="Z170" s="251"/>
      <c r="AA170" s="257"/>
      <c r="AT170" s="258" t="s">
        <v>171</v>
      </c>
      <c r="AU170" s="258" t="s">
        <v>89</v>
      </c>
      <c r="AV170" s="12" t="s">
        <v>89</v>
      </c>
      <c r="AW170" s="12" t="s">
        <v>36</v>
      </c>
      <c r="AX170" s="12" t="s">
        <v>79</v>
      </c>
      <c r="AY170" s="258" t="s">
        <v>163</v>
      </c>
    </row>
    <row r="171" spans="2:51" s="12" customFormat="1" ht="16.5" customHeight="1">
      <c r="B171" s="250"/>
      <c r="C171" s="251"/>
      <c r="D171" s="251"/>
      <c r="E171" s="252" t="s">
        <v>22</v>
      </c>
      <c r="F171" s="253" t="s">
        <v>245</v>
      </c>
      <c r="G171" s="251"/>
      <c r="H171" s="251"/>
      <c r="I171" s="251"/>
      <c r="J171" s="251"/>
      <c r="K171" s="254">
        <v>95</v>
      </c>
      <c r="L171" s="251"/>
      <c r="M171" s="251"/>
      <c r="N171" s="251"/>
      <c r="O171" s="251"/>
      <c r="P171" s="251"/>
      <c r="Q171" s="251"/>
      <c r="R171" s="255"/>
      <c r="T171" s="256"/>
      <c r="U171" s="251"/>
      <c r="V171" s="251"/>
      <c r="W171" s="251"/>
      <c r="X171" s="251"/>
      <c r="Y171" s="251"/>
      <c r="Z171" s="251"/>
      <c r="AA171" s="257"/>
      <c r="AT171" s="258" t="s">
        <v>171</v>
      </c>
      <c r="AU171" s="258" t="s">
        <v>89</v>
      </c>
      <c r="AV171" s="12" t="s">
        <v>89</v>
      </c>
      <c r="AW171" s="12" t="s">
        <v>36</v>
      </c>
      <c r="AX171" s="12" t="s">
        <v>79</v>
      </c>
      <c r="AY171" s="258" t="s">
        <v>163</v>
      </c>
    </row>
    <row r="172" spans="2:51" s="13" customFormat="1" ht="16.5" customHeight="1">
      <c r="B172" s="265"/>
      <c r="C172" s="266"/>
      <c r="D172" s="266"/>
      <c r="E172" s="267" t="s">
        <v>22</v>
      </c>
      <c r="F172" s="268" t="s">
        <v>246</v>
      </c>
      <c r="G172" s="266"/>
      <c r="H172" s="266"/>
      <c r="I172" s="266"/>
      <c r="J172" s="266"/>
      <c r="K172" s="269">
        <v>210</v>
      </c>
      <c r="L172" s="266"/>
      <c r="M172" s="266"/>
      <c r="N172" s="266"/>
      <c r="O172" s="266"/>
      <c r="P172" s="266"/>
      <c r="Q172" s="266"/>
      <c r="R172" s="270"/>
      <c r="T172" s="271"/>
      <c r="U172" s="266"/>
      <c r="V172" s="266"/>
      <c r="W172" s="266"/>
      <c r="X172" s="266"/>
      <c r="Y172" s="266"/>
      <c r="Z172" s="266"/>
      <c r="AA172" s="272"/>
      <c r="AT172" s="273" t="s">
        <v>171</v>
      </c>
      <c r="AU172" s="273" t="s">
        <v>89</v>
      </c>
      <c r="AV172" s="13" t="s">
        <v>168</v>
      </c>
      <c r="AW172" s="13" t="s">
        <v>36</v>
      </c>
      <c r="AX172" s="13" t="s">
        <v>86</v>
      </c>
      <c r="AY172" s="273" t="s">
        <v>163</v>
      </c>
    </row>
    <row r="173" spans="2:65" s="1" customFormat="1" ht="38.25" customHeight="1">
      <c r="B173" s="49"/>
      <c r="C173" s="230" t="s">
        <v>247</v>
      </c>
      <c r="D173" s="230" t="s">
        <v>164</v>
      </c>
      <c r="E173" s="231" t="s">
        <v>248</v>
      </c>
      <c r="F173" s="232" t="s">
        <v>249</v>
      </c>
      <c r="G173" s="232"/>
      <c r="H173" s="232"/>
      <c r="I173" s="232"/>
      <c r="J173" s="233" t="s">
        <v>204</v>
      </c>
      <c r="K173" s="234">
        <v>115</v>
      </c>
      <c r="L173" s="235">
        <v>0</v>
      </c>
      <c r="M173" s="236"/>
      <c r="N173" s="237">
        <f>ROUND(L173*K173,2)</f>
        <v>0</v>
      </c>
      <c r="O173" s="237"/>
      <c r="P173" s="237"/>
      <c r="Q173" s="237"/>
      <c r="R173" s="51"/>
      <c r="T173" s="238" t="s">
        <v>22</v>
      </c>
      <c r="U173" s="59" t="s">
        <v>44</v>
      </c>
      <c r="V173" s="50"/>
      <c r="W173" s="239">
        <f>V173*K173</f>
        <v>0</v>
      </c>
      <c r="X173" s="239">
        <v>0</v>
      </c>
      <c r="Y173" s="239">
        <f>X173*K173</f>
        <v>0</v>
      </c>
      <c r="Z173" s="239">
        <v>0</v>
      </c>
      <c r="AA173" s="240">
        <f>Z173*K173</f>
        <v>0</v>
      </c>
      <c r="AR173" s="25" t="s">
        <v>236</v>
      </c>
      <c r="AT173" s="25" t="s">
        <v>164</v>
      </c>
      <c r="AU173" s="25" t="s">
        <v>89</v>
      </c>
      <c r="AY173" s="25" t="s">
        <v>163</v>
      </c>
      <c r="BE173" s="155">
        <f>IF(U173="základní",N173,0)</f>
        <v>0</v>
      </c>
      <c r="BF173" s="155">
        <f>IF(U173="snížená",N173,0)</f>
        <v>0</v>
      </c>
      <c r="BG173" s="155">
        <f>IF(U173="zákl. přenesená",N173,0)</f>
        <v>0</v>
      </c>
      <c r="BH173" s="155">
        <f>IF(U173="sníž. přenesená",N173,0)</f>
        <v>0</v>
      </c>
      <c r="BI173" s="155">
        <f>IF(U173="nulová",N173,0)</f>
        <v>0</v>
      </c>
      <c r="BJ173" s="25" t="s">
        <v>86</v>
      </c>
      <c r="BK173" s="155">
        <f>ROUND(L173*K173,2)</f>
        <v>0</v>
      </c>
      <c r="BL173" s="25" t="s">
        <v>236</v>
      </c>
      <c r="BM173" s="25" t="s">
        <v>250</v>
      </c>
    </row>
    <row r="174" spans="2:51" s="11" customFormat="1" ht="16.5" customHeight="1">
      <c r="B174" s="241"/>
      <c r="C174" s="242"/>
      <c r="D174" s="242"/>
      <c r="E174" s="243" t="s">
        <v>22</v>
      </c>
      <c r="F174" s="244" t="s">
        <v>251</v>
      </c>
      <c r="G174" s="245"/>
      <c r="H174" s="245"/>
      <c r="I174" s="245"/>
      <c r="J174" s="242"/>
      <c r="K174" s="243" t="s">
        <v>22</v>
      </c>
      <c r="L174" s="242"/>
      <c r="M174" s="242"/>
      <c r="N174" s="242"/>
      <c r="O174" s="242"/>
      <c r="P174" s="242"/>
      <c r="Q174" s="242"/>
      <c r="R174" s="246"/>
      <c r="T174" s="247"/>
      <c r="U174" s="242"/>
      <c r="V174" s="242"/>
      <c r="W174" s="242"/>
      <c r="X174" s="242"/>
      <c r="Y174" s="242"/>
      <c r="Z174" s="242"/>
      <c r="AA174" s="248"/>
      <c r="AT174" s="249" t="s">
        <v>171</v>
      </c>
      <c r="AU174" s="249" t="s">
        <v>89</v>
      </c>
      <c r="AV174" s="11" t="s">
        <v>86</v>
      </c>
      <c r="AW174" s="11" t="s">
        <v>36</v>
      </c>
      <c r="AX174" s="11" t="s">
        <v>79</v>
      </c>
      <c r="AY174" s="249" t="s">
        <v>163</v>
      </c>
    </row>
    <row r="175" spans="2:51" s="12" customFormat="1" ht="16.5" customHeight="1">
      <c r="B175" s="250"/>
      <c r="C175" s="251"/>
      <c r="D175" s="251"/>
      <c r="E175" s="252" t="s">
        <v>22</v>
      </c>
      <c r="F175" s="253" t="s">
        <v>252</v>
      </c>
      <c r="G175" s="251"/>
      <c r="H175" s="251"/>
      <c r="I175" s="251"/>
      <c r="J175" s="251"/>
      <c r="K175" s="254">
        <v>115</v>
      </c>
      <c r="L175" s="251"/>
      <c r="M175" s="251"/>
      <c r="N175" s="251"/>
      <c r="O175" s="251"/>
      <c r="P175" s="251"/>
      <c r="Q175" s="251"/>
      <c r="R175" s="255"/>
      <c r="T175" s="256"/>
      <c r="U175" s="251"/>
      <c r="V175" s="251"/>
      <c r="W175" s="251"/>
      <c r="X175" s="251"/>
      <c r="Y175" s="251"/>
      <c r="Z175" s="251"/>
      <c r="AA175" s="257"/>
      <c r="AT175" s="258" t="s">
        <v>171</v>
      </c>
      <c r="AU175" s="258" t="s">
        <v>89</v>
      </c>
      <c r="AV175" s="12" t="s">
        <v>89</v>
      </c>
      <c r="AW175" s="12" t="s">
        <v>36</v>
      </c>
      <c r="AX175" s="12" t="s">
        <v>86</v>
      </c>
      <c r="AY175" s="258" t="s">
        <v>163</v>
      </c>
    </row>
    <row r="176" spans="2:65" s="1" customFormat="1" ht="25.5" customHeight="1">
      <c r="B176" s="49"/>
      <c r="C176" s="274" t="s">
        <v>253</v>
      </c>
      <c r="D176" s="274" t="s">
        <v>254</v>
      </c>
      <c r="E176" s="275" t="s">
        <v>255</v>
      </c>
      <c r="F176" s="276" t="s">
        <v>256</v>
      </c>
      <c r="G176" s="276"/>
      <c r="H176" s="276"/>
      <c r="I176" s="276"/>
      <c r="J176" s="277" t="s">
        <v>204</v>
      </c>
      <c r="K176" s="278">
        <v>132.25</v>
      </c>
      <c r="L176" s="279">
        <v>0</v>
      </c>
      <c r="M176" s="280"/>
      <c r="N176" s="281">
        <f>ROUND(L176*K176,2)</f>
        <v>0</v>
      </c>
      <c r="O176" s="237"/>
      <c r="P176" s="237"/>
      <c r="Q176" s="237"/>
      <c r="R176" s="51"/>
      <c r="T176" s="238" t="s">
        <v>22</v>
      </c>
      <c r="U176" s="59" t="s">
        <v>44</v>
      </c>
      <c r="V176" s="50"/>
      <c r="W176" s="239">
        <f>V176*K176</f>
        <v>0</v>
      </c>
      <c r="X176" s="239">
        <v>0.00388</v>
      </c>
      <c r="Y176" s="239">
        <f>X176*K176</f>
        <v>0.51313</v>
      </c>
      <c r="Z176" s="239">
        <v>0</v>
      </c>
      <c r="AA176" s="240">
        <f>Z176*K176</f>
        <v>0</v>
      </c>
      <c r="AR176" s="25" t="s">
        <v>257</v>
      </c>
      <c r="AT176" s="25" t="s">
        <v>254</v>
      </c>
      <c r="AU176" s="25" t="s">
        <v>89</v>
      </c>
      <c r="AY176" s="25" t="s">
        <v>163</v>
      </c>
      <c r="BE176" s="155">
        <f>IF(U176="základní",N176,0)</f>
        <v>0</v>
      </c>
      <c r="BF176" s="155">
        <f>IF(U176="snížená",N176,0)</f>
        <v>0</v>
      </c>
      <c r="BG176" s="155">
        <f>IF(U176="zákl. přenesená",N176,0)</f>
        <v>0</v>
      </c>
      <c r="BH176" s="155">
        <f>IF(U176="sníž. přenesená",N176,0)</f>
        <v>0</v>
      </c>
      <c r="BI176" s="155">
        <f>IF(U176="nulová",N176,0)</f>
        <v>0</v>
      </c>
      <c r="BJ176" s="25" t="s">
        <v>86</v>
      </c>
      <c r="BK176" s="155">
        <f>ROUND(L176*K176,2)</f>
        <v>0</v>
      </c>
      <c r="BL176" s="25" t="s">
        <v>236</v>
      </c>
      <c r="BM176" s="25" t="s">
        <v>258</v>
      </c>
    </row>
    <row r="177" spans="2:65" s="1" customFormat="1" ht="25.5" customHeight="1">
      <c r="B177" s="49"/>
      <c r="C177" s="230" t="s">
        <v>259</v>
      </c>
      <c r="D177" s="230" t="s">
        <v>164</v>
      </c>
      <c r="E177" s="231" t="s">
        <v>260</v>
      </c>
      <c r="F177" s="232" t="s">
        <v>261</v>
      </c>
      <c r="G177" s="232"/>
      <c r="H177" s="232"/>
      <c r="I177" s="232"/>
      <c r="J177" s="233" t="s">
        <v>204</v>
      </c>
      <c r="K177" s="234">
        <v>891</v>
      </c>
      <c r="L177" s="235">
        <v>0</v>
      </c>
      <c r="M177" s="236"/>
      <c r="N177" s="237">
        <f>ROUND(L177*K177,2)</f>
        <v>0</v>
      </c>
      <c r="O177" s="237"/>
      <c r="P177" s="237"/>
      <c r="Q177" s="237"/>
      <c r="R177" s="51"/>
      <c r="T177" s="238" t="s">
        <v>22</v>
      </c>
      <c r="U177" s="59" t="s">
        <v>44</v>
      </c>
      <c r="V177" s="50"/>
      <c r="W177" s="239">
        <f>V177*K177</f>
        <v>0</v>
      </c>
      <c r="X177" s="239">
        <v>0.00088</v>
      </c>
      <c r="Y177" s="239">
        <f>X177*K177</f>
        <v>0.78408</v>
      </c>
      <c r="Z177" s="239">
        <v>0</v>
      </c>
      <c r="AA177" s="240">
        <f>Z177*K177</f>
        <v>0</v>
      </c>
      <c r="AR177" s="25" t="s">
        <v>236</v>
      </c>
      <c r="AT177" s="25" t="s">
        <v>164</v>
      </c>
      <c r="AU177" s="25" t="s">
        <v>89</v>
      </c>
      <c r="AY177" s="25" t="s">
        <v>163</v>
      </c>
      <c r="BE177" s="155">
        <f>IF(U177="základní",N177,0)</f>
        <v>0</v>
      </c>
      <c r="BF177" s="155">
        <f>IF(U177="snížená",N177,0)</f>
        <v>0</v>
      </c>
      <c r="BG177" s="155">
        <f>IF(U177="zákl. přenesená",N177,0)</f>
        <v>0</v>
      </c>
      <c r="BH177" s="155">
        <f>IF(U177="sníž. přenesená",N177,0)</f>
        <v>0</v>
      </c>
      <c r="BI177" s="155">
        <f>IF(U177="nulová",N177,0)</f>
        <v>0</v>
      </c>
      <c r="BJ177" s="25" t="s">
        <v>86</v>
      </c>
      <c r="BK177" s="155">
        <f>ROUND(L177*K177,2)</f>
        <v>0</v>
      </c>
      <c r="BL177" s="25" t="s">
        <v>236</v>
      </c>
      <c r="BM177" s="25" t="s">
        <v>262</v>
      </c>
    </row>
    <row r="178" spans="2:51" s="12" customFormat="1" ht="16.5" customHeight="1">
      <c r="B178" s="250"/>
      <c r="C178" s="251"/>
      <c r="D178" s="251"/>
      <c r="E178" s="252" t="s">
        <v>22</v>
      </c>
      <c r="F178" s="259" t="s">
        <v>263</v>
      </c>
      <c r="G178" s="260"/>
      <c r="H178" s="260"/>
      <c r="I178" s="260"/>
      <c r="J178" s="251"/>
      <c r="K178" s="254">
        <v>891</v>
      </c>
      <c r="L178" s="251"/>
      <c r="M178" s="251"/>
      <c r="N178" s="251"/>
      <c r="O178" s="251"/>
      <c r="P178" s="251"/>
      <c r="Q178" s="251"/>
      <c r="R178" s="255"/>
      <c r="T178" s="256"/>
      <c r="U178" s="251"/>
      <c r="V178" s="251"/>
      <c r="W178" s="251"/>
      <c r="X178" s="251"/>
      <c r="Y178" s="251"/>
      <c r="Z178" s="251"/>
      <c r="AA178" s="257"/>
      <c r="AT178" s="258" t="s">
        <v>171</v>
      </c>
      <c r="AU178" s="258" t="s">
        <v>89</v>
      </c>
      <c r="AV178" s="12" t="s">
        <v>89</v>
      </c>
      <c r="AW178" s="12" t="s">
        <v>36</v>
      </c>
      <c r="AX178" s="12" t="s">
        <v>86</v>
      </c>
      <c r="AY178" s="258" t="s">
        <v>163</v>
      </c>
    </row>
    <row r="179" spans="2:65" s="1" customFormat="1" ht="16.5" customHeight="1">
      <c r="B179" s="49"/>
      <c r="C179" s="274" t="s">
        <v>10</v>
      </c>
      <c r="D179" s="274" t="s">
        <v>254</v>
      </c>
      <c r="E179" s="275" t="s">
        <v>264</v>
      </c>
      <c r="F179" s="276" t="s">
        <v>265</v>
      </c>
      <c r="G179" s="276"/>
      <c r="H179" s="276"/>
      <c r="I179" s="276"/>
      <c r="J179" s="277" t="s">
        <v>204</v>
      </c>
      <c r="K179" s="278">
        <v>1024.65</v>
      </c>
      <c r="L179" s="279">
        <v>0</v>
      </c>
      <c r="M179" s="280"/>
      <c r="N179" s="281">
        <f>ROUND(L179*K179,2)</f>
        <v>0</v>
      </c>
      <c r="O179" s="237"/>
      <c r="P179" s="237"/>
      <c r="Q179" s="237"/>
      <c r="R179" s="51"/>
      <c r="T179" s="238" t="s">
        <v>22</v>
      </c>
      <c r="U179" s="59" t="s">
        <v>44</v>
      </c>
      <c r="V179" s="50"/>
      <c r="W179" s="239">
        <f>V179*K179</f>
        <v>0</v>
      </c>
      <c r="X179" s="239">
        <v>0.0045</v>
      </c>
      <c r="Y179" s="239">
        <f>X179*K179</f>
        <v>4.610925</v>
      </c>
      <c r="Z179" s="239">
        <v>0</v>
      </c>
      <c r="AA179" s="240">
        <f>Z179*K179</f>
        <v>0</v>
      </c>
      <c r="AR179" s="25" t="s">
        <v>257</v>
      </c>
      <c r="AT179" s="25" t="s">
        <v>254</v>
      </c>
      <c r="AU179" s="25" t="s">
        <v>89</v>
      </c>
      <c r="AY179" s="25" t="s">
        <v>163</v>
      </c>
      <c r="BE179" s="155">
        <f>IF(U179="základní",N179,0)</f>
        <v>0</v>
      </c>
      <c r="BF179" s="155">
        <f>IF(U179="snížená",N179,0)</f>
        <v>0</v>
      </c>
      <c r="BG179" s="155">
        <f>IF(U179="zákl. přenesená",N179,0)</f>
        <v>0</v>
      </c>
      <c r="BH179" s="155">
        <f>IF(U179="sníž. přenesená",N179,0)</f>
        <v>0</v>
      </c>
      <c r="BI179" s="155">
        <f>IF(U179="nulová",N179,0)</f>
        <v>0</v>
      </c>
      <c r="BJ179" s="25" t="s">
        <v>86</v>
      </c>
      <c r="BK179" s="155">
        <f>ROUND(L179*K179,2)</f>
        <v>0</v>
      </c>
      <c r="BL179" s="25" t="s">
        <v>236</v>
      </c>
      <c r="BM179" s="25" t="s">
        <v>266</v>
      </c>
    </row>
    <row r="180" spans="2:65" s="1" customFormat="1" ht="25.5" customHeight="1">
      <c r="B180" s="49"/>
      <c r="C180" s="230" t="s">
        <v>267</v>
      </c>
      <c r="D180" s="230" t="s">
        <v>164</v>
      </c>
      <c r="E180" s="231" t="s">
        <v>268</v>
      </c>
      <c r="F180" s="232" t="s">
        <v>269</v>
      </c>
      <c r="G180" s="232"/>
      <c r="H180" s="232"/>
      <c r="I180" s="232"/>
      <c r="J180" s="233" t="s">
        <v>204</v>
      </c>
      <c r="K180" s="234">
        <v>186</v>
      </c>
      <c r="L180" s="235">
        <v>0</v>
      </c>
      <c r="M180" s="236"/>
      <c r="N180" s="237">
        <f>ROUND(L180*K180,2)</f>
        <v>0</v>
      </c>
      <c r="O180" s="237"/>
      <c r="P180" s="237"/>
      <c r="Q180" s="237"/>
      <c r="R180" s="51"/>
      <c r="T180" s="238" t="s">
        <v>22</v>
      </c>
      <c r="U180" s="59" t="s">
        <v>44</v>
      </c>
      <c r="V180" s="50"/>
      <c r="W180" s="239">
        <f>V180*K180</f>
        <v>0</v>
      </c>
      <c r="X180" s="239">
        <v>0</v>
      </c>
      <c r="Y180" s="239">
        <f>X180*K180</f>
        <v>0</v>
      </c>
      <c r="Z180" s="239">
        <v>0.01</v>
      </c>
      <c r="AA180" s="240">
        <f>Z180*K180</f>
        <v>1.86</v>
      </c>
      <c r="AR180" s="25" t="s">
        <v>236</v>
      </c>
      <c r="AT180" s="25" t="s">
        <v>164</v>
      </c>
      <c r="AU180" s="25" t="s">
        <v>89</v>
      </c>
      <c r="AY180" s="25" t="s">
        <v>163</v>
      </c>
      <c r="BE180" s="155">
        <f>IF(U180="základní",N180,0)</f>
        <v>0</v>
      </c>
      <c r="BF180" s="155">
        <f>IF(U180="snížená",N180,0)</f>
        <v>0</v>
      </c>
      <c r="BG180" s="155">
        <f>IF(U180="zákl. přenesená",N180,0)</f>
        <v>0</v>
      </c>
      <c r="BH180" s="155">
        <f>IF(U180="sníž. přenesená",N180,0)</f>
        <v>0</v>
      </c>
      <c r="BI180" s="155">
        <f>IF(U180="nulová",N180,0)</f>
        <v>0</v>
      </c>
      <c r="BJ180" s="25" t="s">
        <v>86</v>
      </c>
      <c r="BK180" s="155">
        <f>ROUND(L180*K180,2)</f>
        <v>0</v>
      </c>
      <c r="BL180" s="25" t="s">
        <v>236</v>
      </c>
      <c r="BM180" s="25" t="s">
        <v>270</v>
      </c>
    </row>
    <row r="181" spans="2:51" s="12" customFormat="1" ht="16.5" customHeight="1">
      <c r="B181" s="250"/>
      <c r="C181" s="251"/>
      <c r="D181" s="251"/>
      <c r="E181" s="252" t="s">
        <v>22</v>
      </c>
      <c r="F181" s="259" t="s">
        <v>271</v>
      </c>
      <c r="G181" s="260"/>
      <c r="H181" s="260"/>
      <c r="I181" s="260"/>
      <c r="J181" s="251"/>
      <c r="K181" s="254">
        <v>186</v>
      </c>
      <c r="L181" s="251"/>
      <c r="M181" s="251"/>
      <c r="N181" s="251"/>
      <c r="O181" s="251"/>
      <c r="P181" s="251"/>
      <c r="Q181" s="251"/>
      <c r="R181" s="255"/>
      <c r="T181" s="256"/>
      <c r="U181" s="251"/>
      <c r="V181" s="251"/>
      <c r="W181" s="251"/>
      <c r="X181" s="251"/>
      <c r="Y181" s="251"/>
      <c r="Z181" s="251"/>
      <c r="AA181" s="257"/>
      <c r="AT181" s="258" t="s">
        <v>171</v>
      </c>
      <c r="AU181" s="258" t="s">
        <v>89</v>
      </c>
      <c r="AV181" s="12" t="s">
        <v>89</v>
      </c>
      <c r="AW181" s="12" t="s">
        <v>36</v>
      </c>
      <c r="AX181" s="12" t="s">
        <v>86</v>
      </c>
      <c r="AY181" s="258" t="s">
        <v>163</v>
      </c>
    </row>
    <row r="182" spans="2:65" s="1" customFormat="1" ht="25.5" customHeight="1">
      <c r="B182" s="49"/>
      <c r="C182" s="230" t="s">
        <v>272</v>
      </c>
      <c r="D182" s="230" t="s">
        <v>164</v>
      </c>
      <c r="E182" s="231" t="s">
        <v>273</v>
      </c>
      <c r="F182" s="232" t="s">
        <v>274</v>
      </c>
      <c r="G182" s="232"/>
      <c r="H182" s="232"/>
      <c r="I182" s="232"/>
      <c r="J182" s="233" t="s">
        <v>204</v>
      </c>
      <c r="K182" s="234">
        <v>186</v>
      </c>
      <c r="L182" s="235">
        <v>0</v>
      </c>
      <c r="M182" s="236"/>
      <c r="N182" s="237">
        <f>ROUND(L182*K182,2)</f>
        <v>0</v>
      </c>
      <c r="O182" s="237"/>
      <c r="P182" s="237"/>
      <c r="Q182" s="237"/>
      <c r="R182" s="51"/>
      <c r="T182" s="238" t="s">
        <v>22</v>
      </c>
      <c r="U182" s="59" t="s">
        <v>44</v>
      </c>
      <c r="V182" s="50"/>
      <c r="W182" s="239">
        <f>V182*K182</f>
        <v>0</v>
      </c>
      <c r="X182" s="239">
        <v>0</v>
      </c>
      <c r="Y182" s="239">
        <f>X182*K182</f>
        <v>0</v>
      </c>
      <c r="Z182" s="239">
        <v>0.01</v>
      </c>
      <c r="AA182" s="240">
        <f>Z182*K182</f>
        <v>1.86</v>
      </c>
      <c r="AR182" s="25" t="s">
        <v>236</v>
      </c>
      <c r="AT182" s="25" t="s">
        <v>164</v>
      </c>
      <c r="AU182" s="25" t="s">
        <v>89</v>
      </c>
      <c r="AY182" s="25" t="s">
        <v>163</v>
      </c>
      <c r="BE182" s="155">
        <f>IF(U182="základní",N182,0)</f>
        <v>0</v>
      </c>
      <c r="BF182" s="155">
        <f>IF(U182="snížená",N182,0)</f>
        <v>0</v>
      </c>
      <c r="BG182" s="155">
        <f>IF(U182="zákl. přenesená",N182,0)</f>
        <v>0</v>
      </c>
      <c r="BH182" s="155">
        <f>IF(U182="sníž. přenesená",N182,0)</f>
        <v>0</v>
      </c>
      <c r="BI182" s="155">
        <f>IF(U182="nulová",N182,0)</f>
        <v>0</v>
      </c>
      <c r="BJ182" s="25" t="s">
        <v>86</v>
      </c>
      <c r="BK182" s="155">
        <f>ROUND(L182*K182,2)</f>
        <v>0</v>
      </c>
      <c r="BL182" s="25" t="s">
        <v>236</v>
      </c>
      <c r="BM182" s="25" t="s">
        <v>275</v>
      </c>
    </row>
    <row r="183" spans="2:51" s="12" customFormat="1" ht="16.5" customHeight="1">
      <c r="B183" s="250"/>
      <c r="C183" s="251"/>
      <c r="D183" s="251"/>
      <c r="E183" s="252" t="s">
        <v>22</v>
      </c>
      <c r="F183" s="259" t="s">
        <v>271</v>
      </c>
      <c r="G183" s="260"/>
      <c r="H183" s="260"/>
      <c r="I183" s="260"/>
      <c r="J183" s="251"/>
      <c r="K183" s="254">
        <v>186</v>
      </c>
      <c r="L183" s="251"/>
      <c r="M183" s="251"/>
      <c r="N183" s="251"/>
      <c r="O183" s="251"/>
      <c r="P183" s="251"/>
      <c r="Q183" s="251"/>
      <c r="R183" s="255"/>
      <c r="T183" s="256"/>
      <c r="U183" s="251"/>
      <c r="V183" s="251"/>
      <c r="W183" s="251"/>
      <c r="X183" s="251"/>
      <c r="Y183" s="251"/>
      <c r="Z183" s="251"/>
      <c r="AA183" s="257"/>
      <c r="AT183" s="258" t="s">
        <v>171</v>
      </c>
      <c r="AU183" s="258" t="s">
        <v>89</v>
      </c>
      <c r="AV183" s="12" t="s">
        <v>89</v>
      </c>
      <c r="AW183" s="12" t="s">
        <v>36</v>
      </c>
      <c r="AX183" s="12" t="s">
        <v>86</v>
      </c>
      <c r="AY183" s="258" t="s">
        <v>163</v>
      </c>
    </row>
    <row r="184" spans="2:65" s="1" customFormat="1" ht="25.5" customHeight="1">
      <c r="B184" s="49"/>
      <c r="C184" s="230" t="s">
        <v>276</v>
      </c>
      <c r="D184" s="230" t="s">
        <v>164</v>
      </c>
      <c r="E184" s="231" t="s">
        <v>277</v>
      </c>
      <c r="F184" s="232" t="s">
        <v>278</v>
      </c>
      <c r="G184" s="232"/>
      <c r="H184" s="232"/>
      <c r="I184" s="232"/>
      <c r="J184" s="233" t="s">
        <v>215</v>
      </c>
      <c r="K184" s="234">
        <v>5.908</v>
      </c>
      <c r="L184" s="235">
        <v>0</v>
      </c>
      <c r="M184" s="236"/>
      <c r="N184" s="237">
        <f>ROUND(L184*K184,2)</f>
        <v>0</v>
      </c>
      <c r="O184" s="237"/>
      <c r="P184" s="237"/>
      <c r="Q184" s="237"/>
      <c r="R184" s="51"/>
      <c r="T184" s="238" t="s">
        <v>22</v>
      </c>
      <c r="U184" s="59" t="s">
        <v>44</v>
      </c>
      <c r="V184" s="50"/>
      <c r="W184" s="239">
        <f>V184*K184</f>
        <v>0</v>
      </c>
      <c r="X184" s="239">
        <v>0</v>
      </c>
      <c r="Y184" s="239">
        <f>X184*K184</f>
        <v>0</v>
      </c>
      <c r="Z184" s="239">
        <v>0</v>
      </c>
      <c r="AA184" s="240">
        <f>Z184*K184</f>
        <v>0</v>
      </c>
      <c r="AR184" s="25" t="s">
        <v>236</v>
      </c>
      <c r="AT184" s="25" t="s">
        <v>164</v>
      </c>
      <c r="AU184" s="25" t="s">
        <v>89</v>
      </c>
      <c r="AY184" s="25" t="s">
        <v>163</v>
      </c>
      <c r="BE184" s="155">
        <f>IF(U184="základní",N184,0)</f>
        <v>0</v>
      </c>
      <c r="BF184" s="155">
        <f>IF(U184="snížená",N184,0)</f>
        <v>0</v>
      </c>
      <c r="BG184" s="155">
        <f>IF(U184="zákl. přenesená",N184,0)</f>
        <v>0</v>
      </c>
      <c r="BH184" s="155">
        <f>IF(U184="sníž. přenesená",N184,0)</f>
        <v>0</v>
      </c>
      <c r="BI184" s="155">
        <f>IF(U184="nulová",N184,0)</f>
        <v>0</v>
      </c>
      <c r="BJ184" s="25" t="s">
        <v>86</v>
      </c>
      <c r="BK184" s="155">
        <f>ROUND(L184*K184,2)</f>
        <v>0</v>
      </c>
      <c r="BL184" s="25" t="s">
        <v>236</v>
      </c>
      <c r="BM184" s="25" t="s">
        <v>279</v>
      </c>
    </row>
    <row r="185" spans="2:65" s="1" customFormat="1" ht="25.5" customHeight="1">
      <c r="B185" s="49"/>
      <c r="C185" s="230" t="s">
        <v>280</v>
      </c>
      <c r="D185" s="230" t="s">
        <v>164</v>
      </c>
      <c r="E185" s="231" t="s">
        <v>281</v>
      </c>
      <c r="F185" s="232" t="s">
        <v>282</v>
      </c>
      <c r="G185" s="232"/>
      <c r="H185" s="232"/>
      <c r="I185" s="232"/>
      <c r="J185" s="233" t="s">
        <v>215</v>
      </c>
      <c r="K185" s="234">
        <v>5.908</v>
      </c>
      <c r="L185" s="235">
        <v>0</v>
      </c>
      <c r="M185" s="236"/>
      <c r="N185" s="237">
        <f>ROUND(L185*K185,2)</f>
        <v>0</v>
      </c>
      <c r="O185" s="237"/>
      <c r="P185" s="237"/>
      <c r="Q185" s="237"/>
      <c r="R185" s="51"/>
      <c r="T185" s="238" t="s">
        <v>22</v>
      </c>
      <c r="U185" s="59" t="s">
        <v>44</v>
      </c>
      <c r="V185" s="50"/>
      <c r="W185" s="239">
        <f>V185*K185</f>
        <v>0</v>
      </c>
      <c r="X185" s="239">
        <v>0</v>
      </c>
      <c r="Y185" s="239">
        <f>X185*K185</f>
        <v>0</v>
      </c>
      <c r="Z185" s="239">
        <v>0</v>
      </c>
      <c r="AA185" s="240">
        <f>Z185*K185</f>
        <v>0</v>
      </c>
      <c r="AR185" s="25" t="s">
        <v>236</v>
      </c>
      <c r="AT185" s="25" t="s">
        <v>164</v>
      </c>
      <c r="AU185" s="25" t="s">
        <v>89</v>
      </c>
      <c r="AY185" s="25" t="s">
        <v>163</v>
      </c>
      <c r="BE185" s="155">
        <f>IF(U185="základní",N185,0)</f>
        <v>0</v>
      </c>
      <c r="BF185" s="155">
        <f>IF(U185="snížená",N185,0)</f>
        <v>0</v>
      </c>
      <c r="BG185" s="155">
        <f>IF(U185="zákl. přenesená",N185,0)</f>
        <v>0</v>
      </c>
      <c r="BH185" s="155">
        <f>IF(U185="sníž. přenesená",N185,0)</f>
        <v>0</v>
      </c>
      <c r="BI185" s="155">
        <f>IF(U185="nulová",N185,0)</f>
        <v>0</v>
      </c>
      <c r="BJ185" s="25" t="s">
        <v>86</v>
      </c>
      <c r="BK185" s="155">
        <f>ROUND(L185*K185,2)</f>
        <v>0</v>
      </c>
      <c r="BL185" s="25" t="s">
        <v>236</v>
      </c>
      <c r="BM185" s="25" t="s">
        <v>283</v>
      </c>
    </row>
    <row r="186" spans="2:63" s="10" customFormat="1" ht="29.85" customHeight="1">
      <c r="B186" s="217"/>
      <c r="C186" s="218"/>
      <c r="D186" s="227" t="s">
        <v>130</v>
      </c>
      <c r="E186" s="227"/>
      <c r="F186" s="227"/>
      <c r="G186" s="227"/>
      <c r="H186" s="227"/>
      <c r="I186" s="227"/>
      <c r="J186" s="227"/>
      <c r="K186" s="227"/>
      <c r="L186" s="227"/>
      <c r="M186" s="227"/>
      <c r="N186" s="261">
        <f>BK186</f>
        <v>0</v>
      </c>
      <c r="O186" s="262"/>
      <c r="P186" s="262"/>
      <c r="Q186" s="262"/>
      <c r="R186" s="220"/>
      <c r="T186" s="221"/>
      <c r="U186" s="218"/>
      <c r="V186" s="218"/>
      <c r="W186" s="222">
        <f>SUM(W187:W188)</f>
        <v>0</v>
      </c>
      <c r="X186" s="218"/>
      <c r="Y186" s="222">
        <f>SUM(Y187:Y188)</f>
        <v>0.17424</v>
      </c>
      <c r="Z186" s="218"/>
      <c r="AA186" s="223">
        <f>SUM(AA187:AA188)</f>
        <v>0</v>
      </c>
      <c r="AR186" s="224" t="s">
        <v>89</v>
      </c>
      <c r="AT186" s="225" t="s">
        <v>78</v>
      </c>
      <c r="AU186" s="225" t="s">
        <v>86</v>
      </c>
      <c r="AY186" s="224" t="s">
        <v>163</v>
      </c>
      <c r="BK186" s="226">
        <f>SUM(BK187:BK188)</f>
        <v>0</v>
      </c>
    </row>
    <row r="187" spans="2:65" s="1" customFormat="1" ht="38.25" customHeight="1">
      <c r="B187" s="49"/>
      <c r="C187" s="230" t="s">
        <v>284</v>
      </c>
      <c r="D187" s="230" t="s">
        <v>164</v>
      </c>
      <c r="E187" s="231" t="s">
        <v>285</v>
      </c>
      <c r="F187" s="232" t="s">
        <v>286</v>
      </c>
      <c r="G187" s="232"/>
      <c r="H187" s="232"/>
      <c r="I187" s="232"/>
      <c r="J187" s="233" t="s">
        <v>204</v>
      </c>
      <c r="K187" s="234">
        <v>720</v>
      </c>
      <c r="L187" s="235">
        <v>0</v>
      </c>
      <c r="M187" s="236"/>
      <c r="N187" s="237">
        <f>ROUND(L187*K187,2)</f>
        <v>0</v>
      </c>
      <c r="O187" s="237"/>
      <c r="P187" s="237"/>
      <c r="Q187" s="237"/>
      <c r="R187" s="51"/>
      <c r="T187" s="238" t="s">
        <v>22</v>
      </c>
      <c r="U187" s="59" t="s">
        <v>44</v>
      </c>
      <c r="V187" s="50"/>
      <c r="W187" s="239">
        <f>V187*K187</f>
        <v>0</v>
      </c>
      <c r="X187" s="239">
        <v>0</v>
      </c>
      <c r="Y187" s="239">
        <f>X187*K187</f>
        <v>0</v>
      </c>
      <c r="Z187" s="239">
        <v>0</v>
      </c>
      <c r="AA187" s="240">
        <f>Z187*K187</f>
        <v>0</v>
      </c>
      <c r="AR187" s="25" t="s">
        <v>236</v>
      </c>
      <c r="AT187" s="25" t="s">
        <v>164</v>
      </c>
      <c r="AU187" s="25" t="s">
        <v>89</v>
      </c>
      <c r="AY187" s="25" t="s">
        <v>163</v>
      </c>
      <c r="BE187" s="155">
        <f>IF(U187="základní",N187,0)</f>
        <v>0</v>
      </c>
      <c r="BF187" s="155">
        <f>IF(U187="snížená",N187,0)</f>
        <v>0</v>
      </c>
      <c r="BG187" s="155">
        <f>IF(U187="zákl. přenesená",N187,0)</f>
        <v>0</v>
      </c>
      <c r="BH187" s="155">
        <f>IF(U187="sníž. přenesená",N187,0)</f>
        <v>0</v>
      </c>
      <c r="BI187" s="155">
        <f>IF(U187="nulová",N187,0)</f>
        <v>0</v>
      </c>
      <c r="BJ187" s="25" t="s">
        <v>86</v>
      </c>
      <c r="BK187" s="155">
        <f>ROUND(L187*K187,2)</f>
        <v>0</v>
      </c>
      <c r="BL187" s="25" t="s">
        <v>236</v>
      </c>
      <c r="BM187" s="25" t="s">
        <v>287</v>
      </c>
    </row>
    <row r="188" spans="2:65" s="1" customFormat="1" ht="38.25" customHeight="1">
      <c r="B188" s="49"/>
      <c r="C188" s="274" t="s">
        <v>288</v>
      </c>
      <c r="D188" s="274" t="s">
        <v>254</v>
      </c>
      <c r="E188" s="275" t="s">
        <v>289</v>
      </c>
      <c r="F188" s="276" t="s">
        <v>290</v>
      </c>
      <c r="G188" s="276"/>
      <c r="H188" s="276"/>
      <c r="I188" s="276"/>
      <c r="J188" s="277" t="s">
        <v>204</v>
      </c>
      <c r="K188" s="278">
        <v>792</v>
      </c>
      <c r="L188" s="279">
        <v>0</v>
      </c>
      <c r="M188" s="280"/>
      <c r="N188" s="281">
        <f>ROUND(L188*K188,2)</f>
        <v>0</v>
      </c>
      <c r="O188" s="237"/>
      <c r="P188" s="237"/>
      <c r="Q188" s="237"/>
      <c r="R188" s="51"/>
      <c r="T188" s="238" t="s">
        <v>22</v>
      </c>
      <c r="U188" s="59" t="s">
        <v>44</v>
      </c>
      <c r="V188" s="50"/>
      <c r="W188" s="239">
        <f>V188*K188</f>
        <v>0</v>
      </c>
      <c r="X188" s="239">
        <v>0.00022</v>
      </c>
      <c r="Y188" s="239">
        <f>X188*K188</f>
        <v>0.17424</v>
      </c>
      <c r="Z188" s="239">
        <v>0</v>
      </c>
      <c r="AA188" s="240">
        <f>Z188*K188</f>
        <v>0</v>
      </c>
      <c r="AR188" s="25" t="s">
        <v>257</v>
      </c>
      <c r="AT188" s="25" t="s">
        <v>254</v>
      </c>
      <c r="AU188" s="25" t="s">
        <v>89</v>
      </c>
      <c r="AY188" s="25" t="s">
        <v>163</v>
      </c>
      <c r="BE188" s="155">
        <f>IF(U188="základní",N188,0)</f>
        <v>0</v>
      </c>
      <c r="BF188" s="155">
        <f>IF(U188="snížená",N188,0)</f>
        <v>0</v>
      </c>
      <c r="BG188" s="155">
        <f>IF(U188="zákl. přenesená",N188,0)</f>
        <v>0</v>
      </c>
      <c r="BH188" s="155">
        <f>IF(U188="sníž. přenesená",N188,0)</f>
        <v>0</v>
      </c>
      <c r="BI188" s="155">
        <f>IF(U188="nulová",N188,0)</f>
        <v>0</v>
      </c>
      <c r="BJ188" s="25" t="s">
        <v>86</v>
      </c>
      <c r="BK188" s="155">
        <f>ROUND(L188*K188,2)</f>
        <v>0</v>
      </c>
      <c r="BL188" s="25" t="s">
        <v>236</v>
      </c>
      <c r="BM188" s="25" t="s">
        <v>291</v>
      </c>
    </row>
    <row r="189" spans="2:63" s="10" customFormat="1" ht="29.85" customHeight="1">
      <c r="B189" s="217"/>
      <c r="C189" s="218"/>
      <c r="D189" s="227" t="s">
        <v>131</v>
      </c>
      <c r="E189" s="227"/>
      <c r="F189" s="227"/>
      <c r="G189" s="227"/>
      <c r="H189" s="227"/>
      <c r="I189" s="227"/>
      <c r="J189" s="227"/>
      <c r="K189" s="227"/>
      <c r="L189" s="227"/>
      <c r="M189" s="227"/>
      <c r="N189" s="261">
        <f>BK189</f>
        <v>0</v>
      </c>
      <c r="O189" s="262"/>
      <c r="P189" s="262"/>
      <c r="Q189" s="262"/>
      <c r="R189" s="220"/>
      <c r="T189" s="221"/>
      <c r="U189" s="218"/>
      <c r="V189" s="218"/>
      <c r="W189" s="222">
        <f>W190</f>
        <v>0</v>
      </c>
      <c r="X189" s="218"/>
      <c r="Y189" s="222">
        <f>Y190</f>
        <v>0</v>
      </c>
      <c r="Z189" s="218"/>
      <c r="AA189" s="223">
        <f>AA190</f>
        <v>0.0004</v>
      </c>
      <c r="AR189" s="224" t="s">
        <v>89</v>
      </c>
      <c r="AT189" s="225" t="s">
        <v>78</v>
      </c>
      <c r="AU189" s="225" t="s">
        <v>86</v>
      </c>
      <c r="AY189" s="224" t="s">
        <v>163</v>
      </c>
      <c r="BK189" s="226">
        <f>BK190</f>
        <v>0</v>
      </c>
    </row>
    <row r="190" spans="2:65" s="1" customFormat="1" ht="25.5" customHeight="1">
      <c r="B190" s="49"/>
      <c r="C190" s="230" t="s">
        <v>292</v>
      </c>
      <c r="D190" s="230" t="s">
        <v>164</v>
      </c>
      <c r="E190" s="231" t="s">
        <v>293</v>
      </c>
      <c r="F190" s="232" t="s">
        <v>294</v>
      </c>
      <c r="G190" s="232"/>
      <c r="H190" s="232"/>
      <c r="I190" s="232"/>
      <c r="J190" s="233" t="s">
        <v>295</v>
      </c>
      <c r="K190" s="234">
        <v>1</v>
      </c>
      <c r="L190" s="235">
        <v>0</v>
      </c>
      <c r="M190" s="236"/>
      <c r="N190" s="237">
        <f>ROUND(L190*K190,2)</f>
        <v>0</v>
      </c>
      <c r="O190" s="237"/>
      <c r="P190" s="237"/>
      <c r="Q190" s="237"/>
      <c r="R190" s="51"/>
      <c r="T190" s="238" t="s">
        <v>22</v>
      </c>
      <c r="U190" s="59" t="s">
        <v>44</v>
      </c>
      <c r="V190" s="50"/>
      <c r="W190" s="239">
        <f>V190*K190</f>
        <v>0</v>
      </c>
      <c r="X190" s="239">
        <v>0</v>
      </c>
      <c r="Y190" s="239">
        <f>X190*K190</f>
        <v>0</v>
      </c>
      <c r="Z190" s="239">
        <v>0.0004</v>
      </c>
      <c r="AA190" s="240">
        <f>Z190*K190</f>
        <v>0.0004</v>
      </c>
      <c r="AR190" s="25" t="s">
        <v>236</v>
      </c>
      <c r="AT190" s="25" t="s">
        <v>164</v>
      </c>
      <c r="AU190" s="25" t="s">
        <v>89</v>
      </c>
      <c r="AY190" s="25" t="s">
        <v>163</v>
      </c>
      <c r="BE190" s="155">
        <f>IF(U190="základní",N190,0)</f>
        <v>0</v>
      </c>
      <c r="BF190" s="155">
        <f>IF(U190="snížená",N190,0)</f>
        <v>0</v>
      </c>
      <c r="BG190" s="155">
        <f>IF(U190="zákl. přenesená",N190,0)</f>
        <v>0</v>
      </c>
      <c r="BH190" s="155">
        <f>IF(U190="sníž. přenesená",N190,0)</f>
        <v>0</v>
      </c>
      <c r="BI190" s="155">
        <f>IF(U190="nulová",N190,0)</f>
        <v>0</v>
      </c>
      <c r="BJ190" s="25" t="s">
        <v>86</v>
      </c>
      <c r="BK190" s="155">
        <f>ROUND(L190*K190,2)</f>
        <v>0</v>
      </c>
      <c r="BL190" s="25" t="s">
        <v>236</v>
      </c>
      <c r="BM190" s="25" t="s">
        <v>296</v>
      </c>
    </row>
    <row r="191" spans="2:63" s="10" customFormat="1" ht="29.85" customHeight="1">
      <c r="B191" s="217"/>
      <c r="C191" s="218"/>
      <c r="D191" s="227" t="s">
        <v>132</v>
      </c>
      <c r="E191" s="227"/>
      <c r="F191" s="227"/>
      <c r="G191" s="227"/>
      <c r="H191" s="227"/>
      <c r="I191" s="227"/>
      <c r="J191" s="227"/>
      <c r="K191" s="227"/>
      <c r="L191" s="227"/>
      <c r="M191" s="227"/>
      <c r="N191" s="261">
        <f>BK191</f>
        <v>0</v>
      </c>
      <c r="O191" s="262"/>
      <c r="P191" s="262"/>
      <c r="Q191" s="262"/>
      <c r="R191" s="220"/>
      <c r="T191" s="221"/>
      <c r="U191" s="218"/>
      <c r="V191" s="218"/>
      <c r="W191" s="222">
        <f>SUM(W192:W325)</f>
        <v>0</v>
      </c>
      <c r="X191" s="218"/>
      <c r="Y191" s="222">
        <f>SUM(Y192:Y325)</f>
        <v>27.91426675</v>
      </c>
      <c r="Z191" s="218"/>
      <c r="AA191" s="223">
        <f>SUM(AA192:AA325)</f>
        <v>8.004399</v>
      </c>
      <c r="AR191" s="224" t="s">
        <v>89</v>
      </c>
      <c r="AT191" s="225" t="s">
        <v>78</v>
      </c>
      <c r="AU191" s="225" t="s">
        <v>86</v>
      </c>
      <c r="AY191" s="224" t="s">
        <v>163</v>
      </c>
      <c r="BK191" s="226">
        <f>SUM(BK192:BK325)</f>
        <v>0</v>
      </c>
    </row>
    <row r="192" spans="2:65" s="1" customFormat="1" ht="38.25" customHeight="1">
      <c r="B192" s="49"/>
      <c r="C192" s="230" t="s">
        <v>297</v>
      </c>
      <c r="D192" s="230" t="s">
        <v>164</v>
      </c>
      <c r="E192" s="231" t="s">
        <v>298</v>
      </c>
      <c r="F192" s="232" t="s">
        <v>299</v>
      </c>
      <c r="G192" s="232"/>
      <c r="H192" s="232"/>
      <c r="I192" s="232"/>
      <c r="J192" s="233" t="s">
        <v>167</v>
      </c>
      <c r="K192" s="234">
        <v>5.704</v>
      </c>
      <c r="L192" s="235">
        <v>0</v>
      </c>
      <c r="M192" s="236"/>
      <c r="N192" s="237">
        <f>ROUND(L192*K192,2)</f>
        <v>0</v>
      </c>
      <c r="O192" s="237"/>
      <c r="P192" s="237"/>
      <c r="Q192" s="237"/>
      <c r="R192" s="51"/>
      <c r="T192" s="238" t="s">
        <v>22</v>
      </c>
      <c r="U192" s="59" t="s">
        <v>44</v>
      </c>
      <c r="V192" s="50"/>
      <c r="W192" s="239">
        <f>V192*K192</f>
        <v>0</v>
      </c>
      <c r="X192" s="239">
        <v>0.00189</v>
      </c>
      <c r="Y192" s="239">
        <f>X192*K192</f>
        <v>0.01078056</v>
      </c>
      <c r="Z192" s="239">
        <v>0</v>
      </c>
      <c r="AA192" s="240">
        <f>Z192*K192</f>
        <v>0</v>
      </c>
      <c r="AR192" s="25" t="s">
        <v>236</v>
      </c>
      <c r="AT192" s="25" t="s">
        <v>164</v>
      </c>
      <c r="AU192" s="25" t="s">
        <v>89</v>
      </c>
      <c r="AY192" s="25" t="s">
        <v>163</v>
      </c>
      <c r="BE192" s="155">
        <f>IF(U192="základní",N192,0)</f>
        <v>0</v>
      </c>
      <c r="BF192" s="155">
        <f>IF(U192="snížená",N192,0)</f>
        <v>0</v>
      </c>
      <c r="BG192" s="155">
        <f>IF(U192="zákl. přenesená",N192,0)</f>
        <v>0</v>
      </c>
      <c r="BH192" s="155">
        <f>IF(U192="sníž. přenesená",N192,0)</f>
        <v>0</v>
      </c>
      <c r="BI192" s="155">
        <f>IF(U192="nulová",N192,0)</f>
        <v>0</v>
      </c>
      <c r="BJ192" s="25" t="s">
        <v>86</v>
      </c>
      <c r="BK192" s="155">
        <f>ROUND(L192*K192,2)</f>
        <v>0</v>
      </c>
      <c r="BL192" s="25" t="s">
        <v>236</v>
      </c>
      <c r="BM192" s="25" t="s">
        <v>300</v>
      </c>
    </row>
    <row r="193" spans="2:51" s="12" customFormat="1" ht="16.5" customHeight="1">
      <c r="B193" s="250"/>
      <c r="C193" s="251"/>
      <c r="D193" s="251"/>
      <c r="E193" s="252" t="s">
        <v>22</v>
      </c>
      <c r="F193" s="259" t="s">
        <v>301</v>
      </c>
      <c r="G193" s="260"/>
      <c r="H193" s="260"/>
      <c r="I193" s="260"/>
      <c r="J193" s="251"/>
      <c r="K193" s="254">
        <v>5.181</v>
      </c>
      <c r="L193" s="251"/>
      <c r="M193" s="251"/>
      <c r="N193" s="251"/>
      <c r="O193" s="251"/>
      <c r="P193" s="251"/>
      <c r="Q193" s="251"/>
      <c r="R193" s="255"/>
      <c r="T193" s="256"/>
      <c r="U193" s="251"/>
      <c r="V193" s="251"/>
      <c r="W193" s="251"/>
      <c r="X193" s="251"/>
      <c r="Y193" s="251"/>
      <c r="Z193" s="251"/>
      <c r="AA193" s="257"/>
      <c r="AT193" s="258" t="s">
        <v>171</v>
      </c>
      <c r="AU193" s="258" t="s">
        <v>89</v>
      </c>
      <c r="AV193" s="12" t="s">
        <v>89</v>
      </c>
      <c r="AW193" s="12" t="s">
        <v>36</v>
      </c>
      <c r="AX193" s="12" t="s">
        <v>79</v>
      </c>
      <c r="AY193" s="258" t="s">
        <v>163</v>
      </c>
    </row>
    <row r="194" spans="2:51" s="12" customFormat="1" ht="16.5" customHeight="1">
      <c r="B194" s="250"/>
      <c r="C194" s="251"/>
      <c r="D194" s="251"/>
      <c r="E194" s="252" t="s">
        <v>22</v>
      </c>
      <c r="F194" s="253" t="s">
        <v>302</v>
      </c>
      <c r="G194" s="251"/>
      <c r="H194" s="251"/>
      <c r="I194" s="251"/>
      <c r="J194" s="251"/>
      <c r="K194" s="254">
        <v>0.523</v>
      </c>
      <c r="L194" s="251"/>
      <c r="M194" s="251"/>
      <c r="N194" s="251"/>
      <c r="O194" s="251"/>
      <c r="P194" s="251"/>
      <c r="Q194" s="251"/>
      <c r="R194" s="255"/>
      <c r="T194" s="256"/>
      <c r="U194" s="251"/>
      <c r="V194" s="251"/>
      <c r="W194" s="251"/>
      <c r="X194" s="251"/>
      <c r="Y194" s="251"/>
      <c r="Z194" s="251"/>
      <c r="AA194" s="257"/>
      <c r="AT194" s="258" t="s">
        <v>171</v>
      </c>
      <c r="AU194" s="258" t="s">
        <v>89</v>
      </c>
      <c r="AV194" s="12" t="s">
        <v>89</v>
      </c>
      <c r="AW194" s="12" t="s">
        <v>36</v>
      </c>
      <c r="AX194" s="12" t="s">
        <v>79</v>
      </c>
      <c r="AY194" s="258" t="s">
        <v>163</v>
      </c>
    </row>
    <row r="195" spans="2:51" s="13" customFormat="1" ht="16.5" customHeight="1">
      <c r="B195" s="265"/>
      <c r="C195" s="266"/>
      <c r="D195" s="266"/>
      <c r="E195" s="267" t="s">
        <v>22</v>
      </c>
      <c r="F195" s="268" t="s">
        <v>246</v>
      </c>
      <c r="G195" s="266"/>
      <c r="H195" s="266"/>
      <c r="I195" s="266"/>
      <c r="J195" s="266"/>
      <c r="K195" s="269">
        <v>5.704</v>
      </c>
      <c r="L195" s="266"/>
      <c r="M195" s="266"/>
      <c r="N195" s="266"/>
      <c r="O195" s="266"/>
      <c r="P195" s="266"/>
      <c r="Q195" s="266"/>
      <c r="R195" s="270"/>
      <c r="T195" s="271"/>
      <c r="U195" s="266"/>
      <c r="V195" s="266"/>
      <c r="W195" s="266"/>
      <c r="X195" s="266"/>
      <c r="Y195" s="266"/>
      <c r="Z195" s="266"/>
      <c r="AA195" s="272"/>
      <c r="AT195" s="273" t="s">
        <v>171</v>
      </c>
      <c r="AU195" s="273" t="s">
        <v>89</v>
      </c>
      <c r="AV195" s="13" t="s">
        <v>168</v>
      </c>
      <c r="AW195" s="13" t="s">
        <v>36</v>
      </c>
      <c r="AX195" s="13" t="s">
        <v>86</v>
      </c>
      <c r="AY195" s="273" t="s">
        <v>163</v>
      </c>
    </row>
    <row r="196" spans="2:65" s="1" customFormat="1" ht="38.25" customHeight="1">
      <c r="B196" s="49"/>
      <c r="C196" s="230" t="s">
        <v>303</v>
      </c>
      <c r="D196" s="230" t="s">
        <v>164</v>
      </c>
      <c r="E196" s="231" t="s">
        <v>304</v>
      </c>
      <c r="F196" s="232" t="s">
        <v>305</v>
      </c>
      <c r="G196" s="232"/>
      <c r="H196" s="232"/>
      <c r="I196" s="232"/>
      <c r="J196" s="233" t="s">
        <v>295</v>
      </c>
      <c r="K196" s="234">
        <v>1</v>
      </c>
      <c r="L196" s="235">
        <v>0</v>
      </c>
      <c r="M196" s="236"/>
      <c r="N196" s="237">
        <f>ROUND(L196*K196,2)</f>
        <v>0</v>
      </c>
      <c r="O196" s="237"/>
      <c r="P196" s="237"/>
      <c r="Q196" s="237"/>
      <c r="R196" s="51"/>
      <c r="T196" s="238" t="s">
        <v>22</v>
      </c>
      <c r="U196" s="59" t="s">
        <v>44</v>
      </c>
      <c r="V196" s="50"/>
      <c r="W196" s="239">
        <f>V196*K196</f>
        <v>0</v>
      </c>
      <c r="X196" s="239">
        <v>0.00267</v>
      </c>
      <c r="Y196" s="239">
        <f>X196*K196</f>
        <v>0.00267</v>
      </c>
      <c r="Z196" s="239">
        <v>0</v>
      </c>
      <c r="AA196" s="240">
        <f>Z196*K196</f>
        <v>0</v>
      </c>
      <c r="AR196" s="25" t="s">
        <v>236</v>
      </c>
      <c r="AT196" s="25" t="s">
        <v>164</v>
      </c>
      <c r="AU196" s="25" t="s">
        <v>89</v>
      </c>
      <c r="AY196" s="25" t="s">
        <v>163</v>
      </c>
      <c r="BE196" s="155">
        <f>IF(U196="základní",N196,0)</f>
        <v>0</v>
      </c>
      <c r="BF196" s="155">
        <f>IF(U196="snížená",N196,0)</f>
        <v>0</v>
      </c>
      <c r="BG196" s="155">
        <f>IF(U196="zákl. přenesená",N196,0)</f>
        <v>0</v>
      </c>
      <c r="BH196" s="155">
        <f>IF(U196="sníž. přenesená",N196,0)</f>
        <v>0</v>
      </c>
      <c r="BI196" s="155">
        <f>IF(U196="nulová",N196,0)</f>
        <v>0</v>
      </c>
      <c r="BJ196" s="25" t="s">
        <v>86</v>
      </c>
      <c r="BK196" s="155">
        <f>ROUND(L196*K196,2)</f>
        <v>0</v>
      </c>
      <c r="BL196" s="25" t="s">
        <v>236</v>
      </c>
      <c r="BM196" s="25" t="s">
        <v>306</v>
      </c>
    </row>
    <row r="197" spans="2:65" s="1" customFormat="1" ht="25.5" customHeight="1">
      <c r="B197" s="49"/>
      <c r="C197" s="230" t="s">
        <v>307</v>
      </c>
      <c r="D197" s="230" t="s">
        <v>164</v>
      </c>
      <c r="E197" s="231" t="s">
        <v>308</v>
      </c>
      <c r="F197" s="232" t="s">
        <v>309</v>
      </c>
      <c r="G197" s="232"/>
      <c r="H197" s="232"/>
      <c r="I197" s="232"/>
      <c r="J197" s="233" t="s">
        <v>295</v>
      </c>
      <c r="K197" s="234">
        <v>1</v>
      </c>
      <c r="L197" s="235">
        <v>0</v>
      </c>
      <c r="M197" s="236"/>
      <c r="N197" s="237">
        <f>ROUND(L197*K197,2)</f>
        <v>0</v>
      </c>
      <c r="O197" s="237"/>
      <c r="P197" s="237"/>
      <c r="Q197" s="237"/>
      <c r="R197" s="51"/>
      <c r="T197" s="238" t="s">
        <v>22</v>
      </c>
      <c r="U197" s="59" t="s">
        <v>44</v>
      </c>
      <c r="V197" s="50"/>
      <c r="W197" s="239">
        <f>V197*K197</f>
        <v>0</v>
      </c>
      <c r="X197" s="239">
        <v>0</v>
      </c>
      <c r="Y197" s="239">
        <f>X197*K197</f>
        <v>0</v>
      </c>
      <c r="Z197" s="239">
        <v>0</v>
      </c>
      <c r="AA197" s="240">
        <f>Z197*K197</f>
        <v>0</v>
      </c>
      <c r="AR197" s="25" t="s">
        <v>236</v>
      </c>
      <c r="AT197" s="25" t="s">
        <v>164</v>
      </c>
      <c r="AU197" s="25" t="s">
        <v>89</v>
      </c>
      <c r="AY197" s="25" t="s">
        <v>163</v>
      </c>
      <c r="BE197" s="155">
        <f>IF(U197="základní",N197,0)</f>
        <v>0</v>
      </c>
      <c r="BF197" s="155">
        <f>IF(U197="snížená",N197,0)</f>
        <v>0</v>
      </c>
      <c r="BG197" s="155">
        <f>IF(U197="zákl. přenesená",N197,0)</f>
        <v>0</v>
      </c>
      <c r="BH197" s="155">
        <f>IF(U197="sníž. přenesená",N197,0)</f>
        <v>0</v>
      </c>
      <c r="BI197" s="155">
        <f>IF(U197="nulová",N197,0)</f>
        <v>0</v>
      </c>
      <c r="BJ197" s="25" t="s">
        <v>86</v>
      </c>
      <c r="BK197" s="155">
        <f>ROUND(L197*K197,2)</f>
        <v>0</v>
      </c>
      <c r="BL197" s="25" t="s">
        <v>236</v>
      </c>
      <c r="BM197" s="25" t="s">
        <v>310</v>
      </c>
    </row>
    <row r="198" spans="2:65" s="1" customFormat="1" ht="25.5" customHeight="1">
      <c r="B198" s="49"/>
      <c r="C198" s="230" t="s">
        <v>257</v>
      </c>
      <c r="D198" s="230" t="s">
        <v>164</v>
      </c>
      <c r="E198" s="231" t="s">
        <v>311</v>
      </c>
      <c r="F198" s="232" t="s">
        <v>312</v>
      </c>
      <c r="G198" s="232"/>
      <c r="H198" s="232"/>
      <c r="I198" s="232"/>
      <c r="J198" s="233" t="s">
        <v>295</v>
      </c>
      <c r="K198" s="234">
        <v>1</v>
      </c>
      <c r="L198" s="235">
        <v>0</v>
      </c>
      <c r="M198" s="236"/>
      <c r="N198" s="237">
        <f>ROUND(L198*K198,2)</f>
        <v>0</v>
      </c>
      <c r="O198" s="237"/>
      <c r="P198" s="237"/>
      <c r="Q198" s="237"/>
      <c r="R198" s="51"/>
      <c r="T198" s="238" t="s">
        <v>22</v>
      </c>
      <c r="U198" s="59" t="s">
        <v>44</v>
      </c>
      <c r="V198" s="50"/>
      <c r="W198" s="239">
        <f>V198*K198</f>
        <v>0</v>
      </c>
      <c r="X198" s="239">
        <v>0.0004</v>
      </c>
      <c r="Y198" s="239">
        <f>X198*K198</f>
        <v>0.0004</v>
      </c>
      <c r="Z198" s="239">
        <v>0</v>
      </c>
      <c r="AA198" s="240">
        <f>Z198*K198</f>
        <v>0</v>
      </c>
      <c r="AR198" s="25" t="s">
        <v>236</v>
      </c>
      <c r="AT198" s="25" t="s">
        <v>164</v>
      </c>
      <c r="AU198" s="25" t="s">
        <v>89</v>
      </c>
      <c r="AY198" s="25" t="s">
        <v>163</v>
      </c>
      <c r="BE198" s="155">
        <f>IF(U198="základní",N198,0)</f>
        <v>0</v>
      </c>
      <c r="BF198" s="155">
        <f>IF(U198="snížená",N198,0)</f>
        <v>0</v>
      </c>
      <c r="BG198" s="155">
        <f>IF(U198="zákl. přenesená",N198,0)</f>
        <v>0</v>
      </c>
      <c r="BH198" s="155">
        <f>IF(U198="sníž. přenesená",N198,0)</f>
        <v>0</v>
      </c>
      <c r="BI198" s="155">
        <f>IF(U198="nulová",N198,0)</f>
        <v>0</v>
      </c>
      <c r="BJ198" s="25" t="s">
        <v>86</v>
      </c>
      <c r="BK198" s="155">
        <f>ROUND(L198*K198,2)</f>
        <v>0</v>
      </c>
      <c r="BL198" s="25" t="s">
        <v>236</v>
      </c>
      <c r="BM198" s="25" t="s">
        <v>313</v>
      </c>
    </row>
    <row r="199" spans="2:65" s="1" customFormat="1" ht="38.25" customHeight="1">
      <c r="B199" s="49"/>
      <c r="C199" s="230" t="s">
        <v>314</v>
      </c>
      <c r="D199" s="230" t="s">
        <v>164</v>
      </c>
      <c r="E199" s="231" t="s">
        <v>315</v>
      </c>
      <c r="F199" s="232" t="s">
        <v>316</v>
      </c>
      <c r="G199" s="232"/>
      <c r="H199" s="232"/>
      <c r="I199" s="232"/>
      <c r="J199" s="233" t="s">
        <v>317</v>
      </c>
      <c r="K199" s="234">
        <v>86.5</v>
      </c>
      <c r="L199" s="235">
        <v>0</v>
      </c>
      <c r="M199" s="236"/>
      <c r="N199" s="237">
        <f>ROUND(L199*K199,2)</f>
        <v>0</v>
      </c>
      <c r="O199" s="237"/>
      <c r="P199" s="237"/>
      <c r="Q199" s="237"/>
      <c r="R199" s="51"/>
      <c r="T199" s="238" t="s">
        <v>22</v>
      </c>
      <c r="U199" s="59" t="s">
        <v>44</v>
      </c>
      <c r="V199" s="50"/>
      <c r="W199" s="239">
        <f>V199*K199</f>
        <v>0</v>
      </c>
      <c r="X199" s="239">
        <v>0</v>
      </c>
      <c r="Y199" s="239">
        <f>X199*K199</f>
        <v>0</v>
      </c>
      <c r="Z199" s="239">
        <v>0.014</v>
      </c>
      <c r="AA199" s="240">
        <f>Z199*K199</f>
        <v>1.211</v>
      </c>
      <c r="AR199" s="25" t="s">
        <v>236</v>
      </c>
      <c r="AT199" s="25" t="s">
        <v>164</v>
      </c>
      <c r="AU199" s="25" t="s">
        <v>89</v>
      </c>
      <c r="AY199" s="25" t="s">
        <v>163</v>
      </c>
      <c r="BE199" s="155">
        <f>IF(U199="základní",N199,0)</f>
        <v>0</v>
      </c>
      <c r="BF199" s="155">
        <f>IF(U199="snížená",N199,0)</f>
        <v>0</v>
      </c>
      <c r="BG199" s="155">
        <f>IF(U199="zákl. přenesená",N199,0)</f>
        <v>0</v>
      </c>
      <c r="BH199" s="155">
        <f>IF(U199="sníž. přenesená",N199,0)</f>
        <v>0</v>
      </c>
      <c r="BI199" s="155">
        <f>IF(U199="nulová",N199,0)</f>
        <v>0</v>
      </c>
      <c r="BJ199" s="25" t="s">
        <v>86</v>
      </c>
      <c r="BK199" s="155">
        <f>ROUND(L199*K199,2)</f>
        <v>0</v>
      </c>
      <c r="BL199" s="25" t="s">
        <v>236</v>
      </c>
      <c r="BM199" s="25" t="s">
        <v>318</v>
      </c>
    </row>
    <row r="200" spans="2:51" s="12" customFormat="1" ht="16.5" customHeight="1">
      <c r="B200" s="250"/>
      <c r="C200" s="251"/>
      <c r="D200" s="251"/>
      <c r="E200" s="252" t="s">
        <v>22</v>
      </c>
      <c r="F200" s="259" t="s">
        <v>319</v>
      </c>
      <c r="G200" s="260"/>
      <c r="H200" s="260"/>
      <c r="I200" s="260"/>
      <c r="J200" s="251"/>
      <c r="K200" s="254">
        <v>33</v>
      </c>
      <c r="L200" s="251"/>
      <c r="M200" s="251"/>
      <c r="N200" s="251"/>
      <c r="O200" s="251"/>
      <c r="P200" s="251"/>
      <c r="Q200" s="251"/>
      <c r="R200" s="255"/>
      <c r="T200" s="256"/>
      <c r="U200" s="251"/>
      <c r="V200" s="251"/>
      <c r="W200" s="251"/>
      <c r="X200" s="251"/>
      <c r="Y200" s="251"/>
      <c r="Z200" s="251"/>
      <c r="AA200" s="257"/>
      <c r="AT200" s="258" t="s">
        <v>171</v>
      </c>
      <c r="AU200" s="258" t="s">
        <v>89</v>
      </c>
      <c r="AV200" s="12" t="s">
        <v>89</v>
      </c>
      <c r="AW200" s="12" t="s">
        <v>36</v>
      </c>
      <c r="AX200" s="12" t="s">
        <v>79</v>
      </c>
      <c r="AY200" s="258" t="s">
        <v>163</v>
      </c>
    </row>
    <row r="201" spans="2:51" s="12" customFormat="1" ht="16.5" customHeight="1">
      <c r="B201" s="250"/>
      <c r="C201" s="251"/>
      <c r="D201" s="251"/>
      <c r="E201" s="252" t="s">
        <v>22</v>
      </c>
      <c r="F201" s="253" t="s">
        <v>320</v>
      </c>
      <c r="G201" s="251"/>
      <c r="H201" s="251"/>
      <c r="I201" s="251"/>
      <c r="J201" s="251"/>
      <c r="K201" s="254">
        <v>42</v>
      </c>
      <c r="L201" s="251"/>
      <c r="M201" s="251"/>
      <c r="N201" s="251"/>
      <c r="O201" s="251"/>
      <c r="P201" s="251"/>
      <c r="Q201" s="251"/>
      <c r="R201" s="255"/>
      <c r="T201" s="256"/>
      <c r="U201" s="251"/>
      <c r="V201" s="251"/>
      <c r="W201" s="251"/>
      <c r="X201" s="251"/>
      <c r="Y201" s="251"/>
      <c r="Z201" s="251"/>
      <c r="AA201" s="257"/>
      <c r="AT201" s="258" t="s">
        <v>171</v>
      </c>
      <c r="AU201" s="258" t="s">
        <v>89</v>
      </c>
      <c r="AV201" s="12" t="s">
        <v>89</v>
      </c>
      <c r="AW201" s="12" t="s">
        <v>36</v>
      </c>
      <c r="AX201" s="12" t="s">
        <v>79</v>
      </c>
      <c r="AY201" s="258" t="s">
        <v>163</v>
      </c>
    </row>
    <row r="202" spans="2:51" s="12" customFormat="1" ht="16.5" customHeight="1">
      <c r="B202" s="250"/>
      <c r="C202" s="251"/>
      <c r="D202" s="251"/>
      <c r="E202" s="252" t="s">
        <v>22</v>
      </c>
      <c r="F202" s="253" t="s">
        <v>321</v>
      </c>
      <c r="G202" s="251"/>
      <c r="H202" s="251"/>
      <c r="I202" s="251"/>
      <c r="J202" s="251"/>
      <c r="K202" s="254">
        <v>11.5</v>
      </c>
      <c r="L202" s="251"/>
      <c r="M202" s="251"/>
      <c r="N202" s="251"/>
      <c r="O202" s="251"/>
      <c r="P202" s="251"/>
      <c r="Q202" s="251"/>
      <c r="R202" s="255"/>
      <c r="T202" s="256"/>
      <c r="U202" s="251"/>
      <c r="V202" s="251"/>
      <c r="W202" s="251"/>
      <c r="X202" s="251"/>
      <c r="Y202" s="251"/>
      <c r="Z202" s="251"/>
      <c r="AA202" s="257"/>
      <c r="AT202" s="258" t="s">
        <v>171</v>
      </c>
      <c r="AU202" s="258" t="s">
        <v>89</v>
      </c>
      <c r="AV202" s="12" t="s">
        <v>89</v>
      </c>
      <c r="AW202" s="12" t="s">
        <v>36</v>
      </c>
      <c r="AX202" s="12" t="s">
        <v>79</v>
      </c>
      <c r="AY202" s="258" t="s">
        <v>163</v>
      </c>
    </row>
    <row r="203" spans="2:51" s="13" customFormat="1" ht="16.5" customHeight="1">
      <c r="B203" s="265"/>
      <c r="C203" s="266"/>
      <c r="D203" s="266"/>
      <c r="E203" s="267" t="s">
        <v>22</v>
      </c>
      <c r="F203" s="268" t="s">
        <v>246</v>
      </c>
      <c r="G203" s="266"/>
      <c r="H203" s="266"/>
      <c r="I203" s="266"/>
      <c r="J203" s="266"/>
      <c r="K203" s="269">
        <v>86.5</v>
      </c>
      <c r="L203" s="266"/>
      <c r="M203" s="266"/>
      <c r="N203" s="266"/>
      <c r="O203" s="266"/>
      <c r="P203" s="266"/>
      <c r="Q203" s="266"/>
      <c r="R203" s="270"/>
      <c r="T203" s="271"/>
      <c r="U203" s="266"/>
      <c r="V203" s="266"/>
      <c r="W203" s="266"/>
      <c r="X203" s="266"/>
      <c r="Y203" s="266"/>
      <c r="Z203" s="266"/>
      <c r="AA203" s="272"/>
      <c r="AT203" s="273" t="s">
        <v>171</v>
      </c>
      <c r="AU203" s="273" t="s">
        <v>89</v>
      </c>
      <c r="AV203" s="13" t="s">
        <v>168</v>
      </c>
      <c r="AW203" s="13" t="s">
        <v>36</v>
      </c>
      <c r="AX203" s="13" t="s">
        <v>86</v>
      </c>
      <c r="AY203" s="273" t="s">
        <v>163</v>
      </c>
    </row>
    <row r="204" spans="2:65" s="1" customFormat="1" ht="25.5" customHeight="1">
      <c r="B204" s="49"/>
      <c r="C204" s="230" t="s">
        <v>322</v>
      </c>
      <c r="D204" s="230" t="s">
        <v>164</v>
      </c>
      <c r="E204" s="231" t="s">
        <v>323</v>
      </c>
      <c r="F204" s="232" t="s">
        <v>324</v>
      </c>
      <c r="G204" s="232"/>
      <c r="H204" s="232"/>
      <c r="I204" s="232"/>
      <c r="J204" s="233" t="s">
        <v>317</v>
      </c>
      <c r="K204" s="234">
        <v>1.2</v>
      </c>
      <c r="L204" s="235">
        <v>0</v>
      </c>
      <c r="M204" s="236"/>
      <c r="N204" s="237">
        <f>ROUND(L204*K204,2)</f>
        <v>0</v>
      </c>
      <c r="O204" s="237"/>
      <c r="P204" s="237"/>
      <c r="Q204" s="237"/>
      <c r="R204" s="51"/>
      <c r="T204" s="238" t="s">
        <v>22</v>
      </c>
      <c r="U204" s="59" t="s">
        <v>44</v>
      </c>
      <c r="V204" s="50"/>
      <c r="W204" s="239">
        <f>V204*K204</f>
        <v>0</v>
      </c>
      <c r="X204" s="239">
        <v>0</v>
      </c>
      <c r="Y204" s="239">
        <f>X204*K204</f>
        <v>0</v>
      </c>
      <c r="Z204" s="239">
        <v>0.0066</v>
      </c>
      <c r="AA204" s="240">
        <f>Z204*K204</f>
        <v>0.00792</v>
      </c>
      <c r="AR204" s="25" t="s">
        <v>236</v>
      </c>
      <c r="AT204" s="25" t="s">
        <v>164</v>
      </c>
      <c r="AU204" s="25" t="s">
        <v>89</v>
      </c>
      <c r="AY204" s="25" t="s">
        <v>163</v>
      </c>
      <c r="BE204" s="155">
        <f>IF(U204="základní",N204,0)</f>
        <v>0</v>
      </c>
      <c r="BF204" s="155">
        <f>IF(U204="snížená",N204,0)</f>
        <v>0</v>
      </c>
      <c r="BG204" s="155">
        <f>IF(U204="zákl. přenesená",N204,0)</f>
        <v>0</v>
      </c>
      <c r="BH204" s="155">
        <f>IF(U204="sníž. přenesená",N204,0)</f>
        <v>0</v>
      </c>
      <c r="BI204" s="155">
        <f>IF(U204="nulová",N204,0)</f>
        <v>0</v>
      </c>
      <c r="BJ204" s="25" t="s">
        <v>86</v>
      </c>
      <c r="BK204" s="155">
        <f>ROUND(L204*K204,2)</f>
        <v>0</v>
      </c>
      <c r="BL204" s="25" t="s">
        <v>236</v>
      </c>
      <c r="BM204" s="25" t="s">
        <v>325</v>
      </c>
    </row>
    <row r="205" spans="2:51" s="12" customFormat="1" ht="16.5" customHeight="1">
      <c r="B205" s="250"/>
      <c r="C205" s="251"/>
      <c r="D205" s="251"/>
      <c r="E205" s="252" t="s">
        <v>22</v>
      </c>
      <c r="F205" s="259" t="s">
        <v>326</v>
      </c>
      <c r="G205" s="260"/>
      <c r="H205" s="260"/>
      <c r="I205" s="260"/>
      <c r="J205" s="251"/>
      <c r="K205" s="254">
        <v>1.2</v>
      </c>
      <c r="L205" s="251"/>
      <c r="M205" s="251"/>
      <c r="N205" s="251"/>
      <c r="O205" s="251"/>
      <c r="P205" s="251"/>
      <c r="Q205" s="251"/>
      <c r="R205" s="255"/>
      <c r="T205" s="256"/>
      <c r="U205" s="251"/>
      <c r="V205" s="251"/>
      <c r="W205" s="251"/>
      <c r="X205" s="251"/>
      <c r="Y205" s="251"/>
      <c r="Z205" s="251"/>
      <c r="AA205" s="257"/>
      <c r="AT205" s="258" t="s">
        <v>171</v>
      </c>
      <c r="AU205" s="258" t="s">
        <v>89</v>
      </c>
      <c r="AV205" s="12" t="s">
        <v>89</v>
      </c>
      <c r="AW205" s="12" t="s">
        <v>36</v>
      </c>
      <c r="AX205" s="12" t="s">
        <v>86</v>
      </c>
      <c r="AY205" s="258" t="s">
        <v>163</v>
      </c>
    </row>
    <row r="206" spans="2:65" s="1" customFormat="1" ht="25.5" customHeight="1">
      <c r="B206" s="49"/>
      <c r="C206" s="230" t="s">
        <v>327</v>
      </c>
      <c r="D206" s="230" t="s">
        <v>164</v>
      </c>
      <c r="E206" s="231" t="s">
        <v>328</v>
      </c>
      <c r="F206" s="232" t="s">
        <v>329</v>
      </c>
      <c r="G206" s="232"/>
      <c r="H206" s="232"/>
      <c r="I206" s="232"/>
      <c r="J206" s="233" t="s">
        <v>317</v>
      </c>
      <c r="K206" s="234">
        <v>15.5</v>
      </c>
      <c r="L206" s="235">
        <v>0</v>
      </c>
      <c r="M206" s="236"/>
      <c r="N206" s="237">
        <f>ROUND(L206*K206,2)</f>
        <v>0</v>
      </c>
      <c r="O206" s="237"/>
      <c r="P206" s="237"/>
      <c r="Q206" s="237"/>
      <c r="R206" s="51"/>
      <c r="T206" s="238" t="s">
        <v>22</v>
      </c>
      <c r="U206" s="59" t="s">
        <v>44</v>
      </c>
      <c r="V206" s="50"/>
      <c r="W206" s="239">
        <f>V206*K206</f>
        <v>0</v>
      </c>
      <c r="X206" s="239">
        <v>0</v>
      </c>
      <c r="Y206" s="239">
        <f>X206*K206</f>
        <v>0</v>
      </c>
      <c r="Z206" s="239">
        <v>0.01232</v>
      </c>
      <c r="AA206" s="240">
        <f>Z206*K206</f>
        <v>0.19096</v>
      </c>
      <c r="AR206" s="25" t="s">
        <v>236</v>
      </c>
      <c r="AT206" s="25" t="s">
        <v>164</v>
      </c>
      <c r="AU206" s="25" t="s">
        <v>89</v>
      </c>
      <c r="AY206" s="25" t="s">
        <v>163</v>
      </c>
      <c r="BE206" s="155">
        <f>IF(U206="základní",N206,0)</f>
        <v>0</v>
      </c>
      <c r="BF206" s="155">
        <f>IF(U206="snížená",N206,0)</f>
        <v>0</v>
      </c>
      <c r="BG206" s="155">
        <f>IF(U206="zákl. přenesená",N206,0)</f>
        <v>0</v>
      </c>
      <c r="BH206" s="155">
        <f>IF(U206="sníž. přenesená",N206,0)</f>
        <v>0</v>
      </c>
      <c r="BI206" s="155">
        <f>IF(U206="nulová",N206,0)</f>
        <v>0</v>
      </c>
      <c r="BJ206" s="25" t="s">
        <v>86</v>
      </c>
      <c r="BK206" s="155">
        <f>ROUND(L206*K206,2)</f>
        <v>0</v>
      </c>
      <c r="BL206" s="25" t="s">
        <v>236</v>
      </c>
      <c r="BM206" s="25" t="s">
        <v>330</v>
      </c>
    </row>
    <row r="207" spans="2:51" s="12" customFormat="1" ht="16.5" customHeight="1">
      <c r="B207" s="250"/>
      <c r="C207" s="251"/>
      <c r="D207" s="251"/>
      <c r="E207" s="252" t="s">
        <v>22</v>
      </c>
      <c r="F207" s="259" t="s">
        <v>331</v>
      </c>
      <c r="G207" s="260"/>
      <c r="H207" s="260"/>
      <c r="I207" s="260"/>
      <c r="J207" s="251"/>
      <c r="K207" s="254">
        <v>6</v>
      </c>
      <c r="L207" s="251"/>
      <c r="M207" s="251"/>
      <c r="N207" s="251"/>
      <c r="O207" s="251"/>
      <c r="P207" s="251"/>
      <c r="Q207" s="251"/>
      <c r="R207" s="255"/>
      <c r="T207" s="256"/>
      <c r="U207" s="251"/>
      <c r="V207" s="251"/>
      <c r="W207" s="251"/>
      <c r="X207" s="251"/>
      <c r="Y207" s="251"/>
      <c r="Z207" s="251"/>
      <c r="AA207" s="257"/>
      <c r="AT207" s="258" t="s">
        <v>171</v>
      </c>
      <c r="AU207" s="258" t="s">
        <v>89</v>
      </c>
      <c r="AV207" s="12" t="s">
        <v>89</v>
      </c>
      <c r="AW207" s="12" t="s">
        <v>36</v>
      </c>
      <c r="AX207" s="12" t="s">
        <v>79</v>
      </c>
      <c r="AY207" s="258" t="s">
        <v>163</v>
      </c>
    </row>
    <row r="208" spans="2:51" s="12" customFormat="1" ht="16.5" customHeight="1">
      <c r="B208" s="250"/>
      <c r="C208" s="251"/>
      <c r="D208" s="251"/>
      <c r="E208" s="252" t="s">
        <v>22</v>
      </c>
      <c r="F208" s="253" t="s">
        <v>332</v>
      </c>
      <c r="G208" s="251"/>
      <c r="H208" s="251"/>
      <c r="I208" s="251"/>
      <c r="J208" s="251"/>
      <c r="K208" s="254">
        <v>4</v>
      </c>
      <c r="L208" s="251"/>
      <c r="M208" s="251"/>
      <c r="N208" s="251"/>
      <c r="O208" s="251"/>
      <c r="P208" s="251"/>
      <c r="Q208" s="251"/>
      <c r="R208" s="255"/>
      <c r="T208" s="256"/>
      <c r="U208" s="251"/>
      <c r="V208" s="251"/>
      <c r="W208" s="251"/>
      <c r="X208" s="251"/>
      <c r="Y208" s="251"/>
      <c r="Z208" s="251"/>
      <c r="AA208" s="257"/>
      <c r="AT208" s="258" t="s">
        <v>171</v>
      </c>
      <c r="AU208" s="258" t="s">
        <v>89</v>
      </c>
      <c r="AV208" s="12" t="s">
        <v>89</v>
      </c>
      <c r="AW208" s="12" t="s">
        <v>36</v>
      </c>
      <c r="AX208" s="12" t="s">
        <v>79</v>
      </c>
      <c r="AY208" s="258" t="s">
        <v>163</v>
      </c>
    </row>
    <row r="209" spans="2:51" s="12" customFormat="1" ht="16.5" customHeight="1">
      <c r="B209" s="250"/>
      <c r="C209" s="251"/>
      <c r="D209" s="251"/>
      <c r="E209" s="252" t="s">
        <v>22</v>
      </c>
      <c r="F209" s="253" t="s">
        <v>333</v>
      </c>
      <c r="G209" s="251"/>
      <c r="H209" s="251"/>
      <c r="I209" s="251"/>
      <c r="J209" s="251"/>
      <c r="K209" s="254">
        <v>3</v>
      </c>
      <c r="L209" s="251"/>
      <c r="M209" s="251"/>
      <c r="N209" s="251"/>
      <c r="O209" s="251"/>
      <c r="P209" s="251"/>
      <c r="Q209" s="251"/>
      <c r="R209" s="255"/>
      <c r="T209" s="256"/>
      <c r="U209" s="251"/>
      <c r="V209" s="251"/>
      <c r="W209" s="251"/>
      <c r="X209" s="251"/>
      <c r="Y209" s="251"/>
      <c r="Z209" s="251"/>
      <c r="AA209" s="257"/>
      <c r="AT209" s="258" t="s">
        <v>171</v>
      </c>
      <c r="AU209" s="258" t="s">
        <v>89</v>
      </c>
      <c r="AV209" s="12" t="s">
        <v>89</v>
      </c>
      <c r="AW209" s="12" t="s">
        <v>36</v>
      </c>
      <c r="AX209" s="12" t="s">
        <v>79</v>
      </c>
      <c r="AY209" s="258" t="s">
        <v>163</v>
      </c>
    </row>
    <row r="210" spans="2:51" s="12" customFormat="1" ht="16.5" customHeight="1">
      <c r="B210" s="250"/>
      <c r="C210" s="251"/>
      <c r="D210" s="251"/>
      <c r="E210" s="252" t="s">
        <v>22</v>
      </c>
      <c r="F210" s="253" t="s">
        <v>334</v>
      </c>
      <c r="G210" s="251"/>
      <c r="H210" s="251"/>
      <c r="I210" s="251"/>
      <c r="J210" s="251"/>
      <c r="K210" s="254">
        <v>2.5</v>
      </c>
      <c r="L210" s="251"/>
      <c r="M210" s="251"/>
      <c r="N210" s="251"/>
      <c r="O210" s="251"/>
      <c r="P210" s="251"/>
      <c r="Q210" s="251"/>
      <c r="R210" s="255"/>
      <c r="T210" s="256"/>
      <c r="U210" s="251"/>
      <c r="V210" s="251"/>
      <c r="W210" s="251"/>
      <c r="X210" s="251"/>
      <c r="Y210" s="251"/>
      <c r="Z210" s="251"/>
      <c r="AA210" s="257"/>
      <c r="AT210" s="258" t="s">
        <v>171</v>
      </c>
      <c r="AU210" s="258" t="s">
        <v>89</v>
      </c>
      <c r="AV210" s="12" t="s">
        <v>89</v>
      </c>
      <c r="AW210" s="12" t="s">
        <v>36</v>
      </c>
      <c r="AX210" s="12" t="s">
        <v>79</v>
      </c>
      <c r="AY210" s="258" t="s">
        <v>163</v>
      </c>
    </row>
    <row r="211" spans="2:51" s="13" customFormat="1" ht="16.5" customHeight="1">
      <c r="B211" s="265"/>
      <c r="C211" s="266"/>
      <c r="D211" s="266"/>
      <c r="E211" s="267" t="s">
        <v>22</v>
      </c>
      <c r="F211" s="268" t="s">
        <v>246</v>
      </c>
      <c r="G211" s="266"/>
      <c r="H211" s="266"/>
      <c r="I211" s="266"/>
      <c r="J211" s="266"/>
      <c r="K211" s="269">
        <v>15.5</v>
      </c>
      <c r="L211" s="266"/>
      <c r="M211" s="266"/>
      <c r="N211" s="266"/>
      <c r="O211" s="266"/>
      <c r="P211" s="266"/>
      <c r="Q211" s="266"/>
      <c r="R211" s="270"/>
      <c r="T211" s="271"/>
      <c r="U211" s="266"/>
      <c r="V211" s="266"/>
      <c r="W211" s="266"/>
      <c r="X211" s="266"/>
      <c r="Y211" s="266"/>
      <c r="Z211" s="266"/>
      <c r="AA211" s="272"/>
      <c r="AT211" s="273" t="s">
        <v>171</v>
      </c>
      <c r="AU211" s="273" t="s">
        <v>89</v>
      </c>
      <c r="AV211" s="13" t="s">
        <v>168</v>
      </c>
      <c r="AW211" s="13" t="s">
        <v>36</v>
      </c>
      <c r="AX211" s="13" t="s">
        <v>86</v>
      </c>
      <c r="AY211" s="273" t="s">
        <v>163</v>
      </c>
    </row>
    <row r="212" spans="2:65" s="1" customFormat="1" ht="25.5" customHeight="1">
      <c r="B212" s="49"/>
      <c r="C212" s="230" t="s">
        <v>335</v>
      </c>
      <c r="D212" s="230" t="s">
        <v>164</v>
      </c>
      <c r="E212" s="231" t="s">
        <v>336</v>
      </c>
      <c r="F212" s="232" t="s">
        <v>337</v>
      </c>
      <c r="G212" s="232"/>
      <c r="H212" s="232"/>
      <c r="I212" s="232"/>
      <c r="J212" s="233" t="s">
        <v>317</v>
      </c>
      <c r="K212" s="234">
        <v>17</v>
      </c>
      <c r="L212" s="235">
        <v>0</v>
      </c>
      <c r="M212" s="236"/>
      <c r="N212" s="237">
        <f>ROUND(L212*K212,2)</f>
        <v>0</v>
      </c>
      <c r="O212" s="237"/>
      <c r="P212" s="237"/>
      <c r="Q212" s="237"/>
      <c r="R212" s="51"/>
      <c r="T212" s="238" t="s">
        <v>22</v>
      </c>
      <c r="U212" s="59" t="s">
        <v>44</v>
      </c>
      <c r="V212" s="50"/>
      <c r="W212" s="239">
        <f>V212*K212</f>
        <v>0</v>
      </c>
      <c r="X212" s="239">
        <v>0</v>
      </c>
      <c r="Y212" s="239">
        <f>X212*K212</f>
        <v>0</v>
      </c>
      <c r="Z212" s="239">
        <v>0.01232</v>
      </c>
      <c r="AA212" s="240">
        <f>Z212*K212</f>
        <v>0.20944</v>
      </c>
      <c r="AR212" s="25" t="s">
        <v>236</v>
      </c>
      <c r="AT212" s="25" t="s">
        <v>164</v>
      </c>
      <c r="AU212" s="25" t="s">
        <v>89</v>
      </c>
      <c r="AY212" s="25" t="s">
        <v>163</v>
      </c>
      <c r="BE212" s="155">
        <f>IF(U212="základní",N212,0)</f>
        <v>0</v>
      </c>
      <c r="BF212" s="155">
        <f>IF(U212="snížená",N212,0)</f>
        <v>0</v>
      </c>
      <c r="BG212" s="155">
        <f>IF(U212="zákl. přenesená",N212,0)</f>
        <v>0</v>
      </c>
      <c r="BH212" s="155">
        <f>IF(U212="sníž. přenesená",N212,0)</f>
        <v>0</v>
      </c>
      <c r="BI212" s="155">
        <f>IF(U212="nulová",N212,0)</f>
        <v>0</v>
      </c>
      <c r="BJ212" s="25" t="s">
        <v>86</v>
      </c>
      <c r="BK212" s="155">
        <f>ROUND(L212*K212,2)</f>
        <v>0</v>
      </c>
      <c r="BL212" s="25" t="s">
        <v>236</v>
      </c>
      <c r="BM212" s="25" t="s">
        <v>338</v>
      </c>
    </row>
    <row r="213" spans="2:51" s="12" customFormat="1" ht="16.5" customHeight="1">
      <c r="B213" s="250"/>
      <c r="C213" s="251"/>
      <c r="D213" s="251"/>
      <c r="E213" s="252" t="s">
        <v>22</v>
      </c>
      <c r="F213" s="259" t="s">
        <v>339</v>
      </c>
      <c r="G213" s="260"/>
      <c r="H213" s="260"/>
      <c r="I213" s="260"/>
      <c r="J213" s="251"/>
      <c r="K213" s="254">
        <v>4</v>
      </c>
      <c r="L213" s="251"/>
      <c r="M213" s="251"/>
      <c r="N213" s="251"/>
      <c r="O213" s="251"/>
      <c r="P213" s="251"/>
      <c r="Q213" s="251"/>
      <c r="R213" s="255"/>
      <c r="T213" s="256"/>
      <c r="U213" s="251"/>
      <c r="V213" s="251"/>
      <c r="W213" s="251"/>
      <c r="X213" s="251"/>
      <c r="Y213" s="251"/>
      <c r="Z213" s="251"/>
      <c r="AA213" s="257"/>
      <c r="AT213" s="258" t="s">
        <v>171</v>
      </c>
      <c r="AU213" s="258" t="s">
        <v>89</v>
      </c>
      <c r="AV213" s="12" t="s">
        <v>89</v>
      </c>
      <c r="AW213" s="12" t="s">
        <v>36</v>
      </c>
      <c r="AX213" s="12" t="s">
        <v>79</v>
      </c>
      <c r="AY213" s="258" t="s">
        <v>163</v>
      </c>
    </row>
    <row r="214" spans="2:51" s="12" customFormat="1" ht="16.5" customHeight="1">
      <c r="B214" s="250"/>
      <c r="C214" s="251"/>
      <c r="D214" s="251"/>
      <c r="E214" s="252" t="s">
        <v>22</v>
      </c>
      <c r="F214" s="253" t="s">
        <v>340</v>
      </c>
      <c r="G214" s="251"/>
      <c r="H214" s="251"/>
      <c r="I214" s="251"/>
      <c r="J214" s="251"/>
      <c r="K214" s="254">
        <v>4</v>
      </c>
      <c r="L214" s="251"/>
      <c r="M214" s="251"/>
      <c r="N214" s="251"/>
      <c r="O214" s="251"/>
      <c r="P214" s="251"/>
      <c r="Q214" s="251"/>
      <c r="R214" s="255"/>
      <c r="T214" s="256"/>
      <c r="U214" s="251"/>
      <c r="V214" s="251"/>
      <c r="W214" s="251"/>
      <c r="X214" s="251"/>
      <c r="Y214" s="251"/>
      <c r="Z214" s="251"/>
      <c r="AA214" s="257"/>
      <c r="AT214" s="258" t="s">
        <v>171</v>
      </c>
      <c r="AU214" s="258" t="s">
        <v>89</v>
      </c>
      <c r="AV214" s="12" t="s">
        <v>89</v>
      </c>
      <c r="AW214" s="12" t="s">
        <v>36</v>
      </c>
      <c r="AX214" s="12" t="s">
        <v>79</v>
      </c>
      <c r="AY214" s="258" t="s">
        <v>163</v>
      </c>
    </row>
    <row r="215" spans="2:51" s="12" customFormat="1" ht="16.5" customHeight="1">
      <c r="B215" s="250"/>
      <c r="C215" s="251"/>
      <c r="D215" s="251"/>
      <c r="E215" s="252" t="s">
        <v>22</v>
      </c>
      <c r="F215" s="253" t="s">
        <v>341</v>
      </c>
      <c r="G215" s="251"/>
      <c r="H215" s="251"/>
      <c r="I215" s="251"/>
      <c r="J215" s="251"/>
      <c r="K215" s="254">
        <v>4.5</v>
      </c>
      <c r="L215" s="251"/>
      <c r="M215" s="251"/>
      <c r="N215" s="251"/>
      <c r="O215" s="251"/>
      <c r="P215" s="251"/>
      <c r="Q215" s="251"/>
      <c r="R215" s="255"/>
      <c r="T215" s="256"/>
      <c r="U215" s="251"/>
      <c r="V215" s="251"/>
      <c r="W215" s="251"/>
      <c r="X215" s="251"/>
      <c r="Y215" s="251"/>
      <c r="Z215" s="251"/>
      <c r="AA215" s="257"/>
      <c r="AT215" s="258" t="s">
        <v>171</v>
      </c>
      <c r="AU215" s="258" t="s">
        <v>89</v>
      </c>
      <c r="AV215" s="12" t="s">
        <v>89</v>
      </c>
      <c r="AW215" s="12" t="s">
        <v>36</v>
      </c>
      <c r="AX215" s="12" t="s">
        <v>79</v>
      </c>
      <c r="AY215" s="258" t="s">
        <v>163</v>
      </c>
    </row>
    <row r="216" spans="2:51" s="12" customFormat="1" ht="16.5" customHeight="1">
      <c r="B216" s="250"/>
      <c r="C216" s="251"/>
      <c r="D216" s="251"/>
      <c r="E216" s="252" t="s">
        <v>22</v>
      </c>
      <c r="F216" s="253" t="s">
        <v>342</v>
      </c>
      <c r="G216" s="251"/>
      <c r="H216" s="251"/>
      <c r="I216" s="251"/>
      <c r="J216" s="251"/>
      <c r="K216" s="254">
        <v>4.5</v>
      </c>
      <c r="L216" s="251"/>
      <c r="M216" s="251"/>
      <c r="N216" s="251"/>
      <c r="O216" s="251"/>
      <c r="P216" s="251"/>
      <c r="Q216" s="251"/>
      <c r="R216" s="255"/>
      <c r="T216" s="256"/>
      <c r="U216" s="251"/>
      <c r="V216" s="251"/>
      <c r="W216" s="251"/>
      <c r="X216" s="251"/>
      <c r="Y216" s="251"/>
      <c r="Z216" s="251"/>
      <c r="AA216" s="257"/>
      <c r="AT216" s="258" t="s">
        <v>171</v>
      </c>
      <c r="AU216" s="258" t="s">
        <v>89</v>
      </c>
      <c r="AV216" s="12" t="s">
        <v>89</v>
      </c>
      <c r="AW216" s="12" t="s">
        <v>36</v>
      </c>
      <c r="AX216" s="12" t="s">
        <v>79</v>
      </c>
      <c r="AY216" s="258" t="s">
        <v>163</v>
      </c>
    </row>
    <row r="217" spans="2:51" s="13" customFormat="1" ht="16.5" customHeight="1">
      <c r="B217" s="265"/>
      <c r="C217" s="266"/>
      <c r="D217" s="266"/>
      <c r="E217" s="267" t="s">
        <v>22</v>
      </c>
      <c r="F217" s="268" t="s">
        <v>246</v>
      </c>
      <c r="G217" s="266"/>
      <c r="H217" s="266"/>
      <c r="I217" s="266"/>
      <c r="J217" s="266"/>
      <c r="K217" s="269">
        <v>17</v>
      </c>
      <c r="L217" s="266"/>
      <c r="M217" s="266"/>
      <c r="N217" s="266"/>
      <c r="O217" s="266"/>
      <c r="P217" s="266"/>
      <c r="Q217" s="266"/>
      <c r="R217" s="270"/>
      <c r="T217" s="271"/>
      <c r="U217" s="266"/>
      <c r="V217" s="266"/>
      <c r="W217" s="266"/>
      <c r="X217" s="266"/>
      <c r="Y217" s="266"/>
      <c r="Z217" s="266"/>
      <c r="AA217" s="272"/>
      <c r="AT217" s="273" t="s">
        <v>171</v>
      </c>
      <c r="AU217" s="273" t="s">
        <v>89</v>
      </c>
      <c r="AV217" s="13" t="s">
        <v>168</v>
      </c>
      <c r="AW217" s="13" t="s">
        <v>36</v>
      </c>
      <c r="AX217" s="13" t="s">
        <v>86</v>
      </c>
      <c r="AY217" s="273" t="s">
        <v>163</v>
      </c>
    </row>
    <row r="218" spans="2:65" s="1" customFormat="1" ht="25.5" customHeight="1">
      <c r="B218" s="49"/>
      <c r="C218" s="230" t="s">
        <v>343</v>
      </c>
      <c r="D218" s="230" t="s">
        <v>164</v>
      </c>
      <c r="E218" s="231" t="s">
        <v>344</v>
      </c>
      <c r="F218" s="232" t="s">
        <v>345</v>
      </c>
      <c r="G218" s="232"/>
      <c r="H218" s="232"/>
      <c r="I218" s="232"/>
      <c r="J218" s="233" t="s">
        <v>317</v>
      </c>
      <c r="K218" s="234">
        <v>11.5</v>
      </c>
      <c r="L218" s="235">
        <v>0</v>
      </c>
      <c r="M218" s="236"/>
      <c r="N218" s="237">
        <f>ROUND(L218*K218,2)</f>
        <v>0</v>
      </c>
      <c r="O218" s="237"/>
      <c r="P218" s="237"/>
      <c r="Q218" s="237"/>
      <c r="R218" s="51"/>
      <c r="T218" s="238" t="s">
        <v>22</v>
      </c>
      <c r="U218" s="59" t="s">
        <v>44</v>
      </c>
      <c r="V218" s="50"/>
      <c r="W218" s="239">
        <f>V218*K218</f>
        <v>0</v>
      </c>
      <c r="X218" s="239">
        <v>0</v>
      </c>
      <c r="Y218" s="239">
        <f>X218*K218</f>
        <v>0</v>
      </c>
      <c r="Z218" s="239">
        <v>0.01232</v>
      </c>
      <c r="AA218" s="240">
        <f>Z218*K218</f>
        <v>0.14168</v>
      </c>
      <c r="AR218" s="25" t="s">
        <v>236</v>
      </c>
      <c r="AT218" s="25" t="s">
        <v>164</v>
      </c>
      <c r="AU218" s="25" t="s">
        <v>89</v>
      </c>
      <c r="AY218" s="25" t="s">
        <v>163</v>
      </c>
      <c r="BE218" s="155">
        <f>IF(U218="základní",N218,0)</f>
        <v>0</v>
      </c>
      <c r="BF218" s="155">
        <f>IF(U218="snížená",N218,0)</f>
        <v>0</v>
      </c>
      <c r="BG218" s="155">
        <f>IF(U218="zákl. přenesená",N218,0)</f>
        <v>0</v>
      </c>
      <c r="BH218" s="155">
        <f>IF(U218="sníž. přenesená",N218,0)</f>
        <v>0</v>
      </c>
      <c r="BI218" s="155">
        <f>IF(U218="nulová",N218,0)</f>
        <v>0</v>
      </c>
      <c r="BJ218" s="25" t="s">
        <v>86</v>
      </c>
      <c r="BK218" s="155">
        <f>ROUND(L218*K218,2)</f>
        <v>0</v>
      </c>
      <c r="BL218" s="25" t="s">
        <v>236</v>
      </c>
      <c r="BM218" s="25" t="s">
        <v>346</v>
      </c>
    </row>
    <row r="219" spans="2:51" s="12" customFormat="1" ht="16.5" customHeight="1">
      <c r="B219" s="250"/>
      <c r="C219" s="251"/>
      <c r="D219" s="251"/>
      <c r="E219" s="252" t="s">
        <v>22</v>
      </c>
      <c r="F219" s="259" t="s">
        <v>347</v>
      </c>
      <c r="G219" s="260"/>
      <c r="H219" s="260"/>
      <c r="I219" s="260"/>
      <c r="J219" s="251"/>
      <c r="K219" s="254">
        <v>5.2</v>
      </c>
      <c r="L219" s="251"/>
      <c r="M219" s="251"/>
      <c r="N219" s="251"/>
      <c r="O219" s="251"/>
      <c r="P219" s="251"/>
      <c r="Q219" s="251"/>
      <c r="R219" s="255"/>
      <c r="T219" s="256"/>
      <c r="U219" s="251"/>
      <c r="V219" s="251"/>
      <c r="W219" s="251"/>
      <c r="X219" s="251"/>
      <c r="Y219" s="251"/>
      <c r="Z219" s="251"/>
      <c r="AA219" s="257"/>
      <c r="AT219" s="258" t="s">
        <v>171</v>
      </c>
      <c r="AU219" s="258" t="s">
        <v>89</v>
      </c>
      <c r="AV219" s="12" t="s">
        <v>89</v>
      </c>
      <c r="AW219" s="12" t="s">
        <v>36</v>
      </c>
      <c r="AX219" s="12" t="s">
        <v>79</v>
      </c>
      <c r="AY219" s="258" t="s">
        <v>163</v>
      </c>
    </row>
    <row r="220" spans="2:51" s="12" customFormat="1" ht="16.5" customHeight="1">
      <c r="B220" s="250"/>
      <c r="C220" s="251"/>
      <c r="D220" s="251"/>
      <c r="E220" s="252" t="s">
        <v>22</v>
      </c>
      <c r="F220" s="253" t="s">
        <v>348</v>
      </c>
      <c r="G220" s="251"/>
      <c r="H220" s="251"/>
      <c r="I220" s="251"/>
      <c r="J220" s="251"/>
      <c r="K220" s="254">
        <v>6.3</v>
      </c>
      <c r="L220" s="251"/>
      <c r="M220" s="251"/>
      <c r="N220" s="251"/>
      <c r="O220" s="251"/>
      <c r="P220" s="251"/>
      <c r="Q220" s="251"/>
      <c r="R220" s="255"/>
      <c r="T220" s="256"/>
      <c r="U220" s="251"/>
      <c r="V220" s="251"/>
      <c r="W220" s="251"/>
      <c r="X220" s="251"/>
      <c r="Y220" s="251"/>
      <c r="Z220" s="251"/>
      <c r="AA220" s="257"/>
      <c r="AT220" s="258" t="s">
        <v>171</v>
      </c>
      <c r="AU220" s="258" t="s">
        <v>89</v>
      </c>
      <c r="AV220" s="12" t="s">
        <v>89</v>
      </c>
      <c r="AW220" s="12" t="s">
        <v>36</v>
      </c>
      <c r="AX220" s="12" t="s">
        <v>79</v>
      </c>
      <c r="AY220" s="258" t="s">
        <v>163</v>
      </c>
    </row>
    <row r="221" spans="2:51" s="13" customFormat="1" ht="16.5" customHeight="1">
      <c r="B221" s="265"/>
      <c r="C221" s="266"/>
      <c r="D221" s="266"/>
      <c r="E221" s="267" t="s">
        <v>22</v>
      </c>
      <c r="F221" s="268" t="s">
        <v>246</v>
      </c>
      <c r="G221" s="266"/>
      <c r="H221" s="266"/>
      <c r="I221" s="266"/>
      <c r="J221" s="266"/>
      <c r="K221" s="269">
        <v>11.5</v>
      </c>
      <c r="L221" s="266"/>
      <c r="M221" s="266"/>
      <c r="N221" s="266"/>
      <c r="O221" s="266"/>
      <c r="P221" s="266"/>
      <c r="Q221" s="266"/>
      <c r="R221" s="270"/>
      <c r="T221" s="271"/>
      <c r="U221" s="266"/>
      <c r="V221" s="266"/>
      <c r="W221" s="266"/>
      <c r="X221" s="266"/>
      <c r="Y221" s="266"/>
      <c r="Z221" s="266"/>
      <c r="AA221" s="272"/>
      <c r="AT221" s="273" t="s">
        <v>171</v>
      </c>
      <c r="AU221" s="273" t="s">
        <v>89</v>
      </c>
      <c r="AV221" s="13" t="s">
        <v>168</v>
      </c>
      <c r="AW221" s="13" t="s">
        <v>36</v>
      </c>
      <c r="AX221" s="13" t="s">
        <v>86</v>
      </c>
      <c r="AY221" s="273" t="s">
        <v>163</v>
      </c>
    </row>
    <row r="222" spans="2:65" s="1" customFormat="1" ht="25.5" customHeight="1">
      <c r="B222" s="49"/>
      <c r="C222" s="230" t="s">
        <v>349</v>
      </c>
      <c r="D222" s="230" t="s">
        <v>164</v>
      </c>
      <c r="E222" s="231" t="s">
        <v>350</v>
      </c>
      <c r="F222" s="232" t="s">
        <v>351</v>
      </c>
      <c r="G222" s="232"/>
      <c r="H222" s="232"/>
      <c r="I222" s="232"/>
      <c r="J222" s="233" t="s">
        <v>317</v>
      </c>
      <c r="K222" s="234">
        <v>3</v>
      </c>
      <c r="L222" s="235">
        <v>0</v>
      </c>
      <c r="M222" s="236"/>
      <c r="N222" s="237">
        <f>ROUND(L222*K222,2)</f>
        <v>0</v>
      </c>
      <c r="O222" s="237"/>
      <c r="P222" s="237"/>
      <c r="Q222" s="237"/>
      <c r="R222" s="51"/>
      <c r="T222" s="238" t="s">
        <v>22</v>
      </c>
      <c r="U222" s="59" t="s">
        <v>44</v>
      </c>
      <c r="V222" s="50"/>
      <c r="W222" s="239">
        <f>V222*K222</f>
        <v>0</v>
      </c>
      <c r="X222" s="239">
        <v>0</v>
      </c>
      <c r="Y222" s="239">
        <f>X222*K222</f>
        <v>0</v>
      </c>
      <c r="Z222" s="239">
        <v>0.01584</v>
      </c>
      <c r="AA222" s="240">
        <f>Z222*K222</f>
        <v>0.04752</v>
      </c>
      <c r="AR222" s="25" t="s">
        <v>236</v>
      </c>
      <c r="AT222" s="25" t="s">
        <v>164</v>
      </c>
      <c r="AU222" s="25" t="s">
        <v>89</v>
      </c>
      <c r="AY222" s="25" t="s">
        <v>163</v>
      </c>
      <c r="BE222" s="155">
        <f>IF(U222="základní",N222,0)</f>
        <v>0</v>
      </c>
      <c r="BF222" s="155">
        <f>IF(U222="snížená",N222,0)</f>
        <v>0</v>
      </c>
      <c r="BG222" s="155">
        <f>IF(U222="zákl. přenesená",N222,0)</f>
        <v>0</v>
      </c>
      <c r="BH222" s="155">
        <f>IF(U222="sníž. přenesená",N222,0)</f>
        <v>0</v>
      </c>
      <c r="BI222" s="155">
        <f>IF(U222="nulová",N222,0)</f>
        <v>0</v>
      </c>
      <c r="BJ222" s="25" t="s">
        <v>86</v>
      </c>
      <c r="BK222" s="155">
        <f>ROUND(L222*K222,2)</f>
        <v>0</v>
      </c>
      <c r="BL222" s="25" t="s">
        <v>236</v>
      </c>
      <c r="BM222" s="25" t="s">
        <v>352</v>
      </c>
    </row>
    <row r="223" spans="2:51" s="12" customFormat="1" ht="16.5" customHeight="1">
      <c r="B223" s="250"/>
      <c r="C223" s="251"/>
      <c r="D223" s="251"/>
      <c r="E223" s="252" t="s">
        <v>22</v>
      </c>
      <c r="F223" s="259" t="s">
        <v>353</v>
      </c>
      <c r="G223" s="260"/>
      <c r="H223" s="260"/>
      <c r="I223" s="260"/>
      <c r="J223" s="251"/>
      <c r="K223" s="254">
        <v>3</v>
      </c>
      <c r="L223" s="251"/>
      <c r="M223" s="251"/>
      <c r="N223" s="251"/>
      <c r="O223" s="251"/>
      <c r="P223" s="251"/>
      <c r="Q223" s="251"/>
      <c r="R223" s="255"/>
      <c r="T223" s="256"/>
      <c r="U223" s="251"/>
      <c r="V223" s="251"/>
      <c r="W223" s="251"/>
      <c r="X223" s="251"/>
      <c r="Y223" s="251"/>
      <c r="Z223" s="251"/>
      <c r="AA223" s="257"/>
      <c r="AT223" s="258" t="s">
        <v>171</v>
      </c>
      <c r="AU223" s="258" t="s">
        <v>89</v>
      </c>
      <c r="AV223" s="12" t="s">
        <v>89</v>
      </c>
      <c r="AW223" s="12" t="s">
        <v>36</v>
      </c>
      <c r="AX223" s="12" t="s">
        <v>86</v>
      </c>
      <c r="AY223" s="258" t="s">
        <v>163</v>
      </c>
    </row>
    <row r="224" spans="2:65" s="1" customFormat="1" ht="25.5" customHeight="1">
      <c r="B224" s="49"/>
      <c r="C224" s="230" t="s">
        <v>354</v>
      </c>
      <c r="D224" s="230" t="s">
        <v>164</v>
      </c>
      <c r="E224" s="231" t="s">
        <v>355</v>
      </c>
      <c r="F224" s="232" t="s">
        <v>356</v>
      </c>
      <c r="G224" s="232"/>
      <c r="H224" s="232"/>
      <c r="I224" s="232"/>
      <c r="J224" s="233" t="s">
        <v>317</v>
      </c>
      <c r="K224" s="234">
        <v>8.4</v>
      </c>
      <c r="L224" s="235">
        <v>0</v>
      </c>
      <c r="M224" s="236"/>
      <c r="N224" s="237">
        <f>ROUND(L224*K224,2)</f>
        <v>0</v>
      </c>
      <c r="O224" s="237"/>
      <c r="P224" s="237"/>
      <c r="Q224" s="237"/>
      <c r="R224" s="51"/>
      <c r="T224" s="238" t="s">
        <v>22</v>
      </c>
      <c r="U224" s="59" t="s">
        <v>44</v>
      </c>
      <c r="V224" s="50"/>
      <c r="W224" s="239">
        <f>V224*K224</f>
        <v>0</v>
      </c>
      <c r="X224" s="239">
        <v>0</v>
      </c>
      <c r="Y224" s="239">
        <f>X224*K224</f>
        <v>0</v>
      </c>
      <c r="Z224" s="239">
        <v>0.01584</v>
      </c>
      <c r="AA224" s="240">
        <f>Z224*K224</f>
        <v>0.133056</v>
      </c>
      <c r="AR224" s="25" t="s">
        <v>236</v>
      </c>
      <c r="AT224" s="25" t="s">
        <v>164</v>
      </c>
      <c r="AU224" s="25" t="s">
        <v>89</v>
      </c>
      <c r="AY224" s="25" t="s">
        <v>163</v>
      </c>
      <c r="BE224" s="155">
        <f>IF(U224="základní",N224,0)</f>
        <v>0</v>
      </c>
      <c r="BF224" s="155">
        <f>IF(U224="snížená",N224,0)</f>
        <v>0</v>
      </c>
      <c r="BG224" s="155">
        <f>IF(U224="zákl. přenesená",N224,0)</f>
        <v>0</v>
      </c>
      <c r="BH224" s="155">
        <f>IF(U224="sníž. přenesená",N224,0)</f>
        <v>0</v>
      </c>
      <c r="BI224" s="155">
        <f>IF(U224="nulová",N224,0)</f>
        <v>0</v>
      </c>
      <c r="BJ224" s="25" t="s">
        <v>86</v>
      </c>
      <c r="BK224" s="155">
        <f>ROUND(L224*K224,2)</f>
        <v>0</v>
      </c>
      <c r="BL224" s="25" t="s">
        <v>236</v>
      </c>
      <c r="BM224" s="25" t="s">
        <v>357</v>
      </c>
    </row>
    <row r="225" spans="2:51" s="12" customFormat="1" ht="16.5" customHeight="1">
      <c r="B225" s="250"/>
      <c r="C225" s="251"/>
      <c r="D225" s="251"/>
      <c r="E225" s="252" t="s">
        <v>22</v>
      </c>
      <c r="F225" s="259" t="s">
        <v>358</v>
      </c>
      <c r="G225" s="260"/>
      <c r="H225" s="260"/>
      <c r="I225" s="260"/>
      <c r="J225" s="251"/>
      <c r="K225" s="254">
        <v>4.2</v>
      </c>
      <c r="L225" s="251"/>
      <c r="M225" s="251"/>
      <c r="N225" s="251"/>
      <c r="O225" s="251"/>
      <c r="P225" s="251"/>
      <c r="Q225" s="251"/>
      <c r="R225" s="255"/>
      <c r="T225" s="256"/>
      <c r="U225" s="251"/>
      <c r="V225" s="251"/>
      <c r="W225" s="251"/>
      <c r="X225" s="251"/>
      <c r="Y225" s="251"/>
      <c r="Z225" s="251"/>
      <c r="AA225" s="257"/>
      <c r="AT225" s="258" t="s">
        <v>171</v>
      </c>
      <c r="AU225" s="258" t="s">
        <v>89</v>
      </c>
      <c r="AV225" s="12" t="s">
        <v>89</v>
      </c>
      <c r="AW225" s="12" t="s">
        <v>36</v>
      </c>
      <c r="AX225" s="12" t="s">
        <v>79</v>
      </c>
      <c r="AY225" s="258" t="s">
        <v>163</v>
      </c>
    </row>
    <row r="226" spans="2:51" s="12" customFormat="1" ht="16.5" customHeight="1">
      <c r="B226" s="250"/>
      <c r="C226" s="251"/>
      <c r="D226" s="251"/>
      <c r="E226" s="252" t="s">
        <v>22</v>
      </c>
      <c r="F226" s="253" t="s">
        <v>359</v>
      </c>
      <c r="G226" s="251"/>
      <c r="H226" s="251"/>
      <c r="I226" s="251"/>
      <c r="J226" s="251"/>
      <c r="K226" s="254">
        <v>4.2</v>
      </c>
      <c r="L226" s="251"/>
      <c r="M226" s="251"/>
      <c r="N226" s="251"/>
      <c r="O226" s="251"/>
      <c r="P226" s="251"/>
      <c r="Q226" s="251"/>
      <c r="R226" s="255"/>
      <c r="T226" s="256"/>
      <c r="U226" s="251"/>
      <c r="V226" s="251"/>
      <c r="W226" s="251"/>
      <c r="X226" s="251"/>
      <c r="Y226" s="251"/>
      <c r="Z226" s="251"/>
      <c r="AA226" s="257"/>
      <c r="AT226" s="258" t="s">
        <v>171</v>
      </c>
      <c r="AU226" s="258" t="s">
        <v>89</v>
      </c>
      <c r="AV226" s="12" t="s">
        <v>89</v>
      </c>
      <c r="AW226" s="12" t="s">
        <v>36</v>
      </c>
      <c r="AX226" s="12" t="s">
        <v>79</v>
      </c>
      <c r="AY226" s="258" t="s">
        <v>163</v>
      </c>
    </row>
    <row r="227" spans="2:51" s="13" customFormat="1" ht="16.5" customHeight="1">
      <c r="B227" s="265"/>
      <c r="C227" s="266"/>
      <c r="D227" s="266"/>
      <c r="E227" s="267" t="s">
        <v>22</v>
      </c>
      <c r="F227" s="268" t="s">
        <v>246</v>
      </c>
      <c r="G227" s="266"/>
      <c r="H227" s="266"/>
      <c r="I227" s="266"/>
      <c r="J227" s="266"/>
      <c r="K227" s="269">
        <v>8.4</v>
      </c>
      <c r="L227" s="266"/>
      <c r="M227" s="266"/>
      <c r="N227" s="266"/>
      <c r="O227" s="266"/>
      <c r="P227" s="266"/>
      <c r="Q227" s="266"/>
      <c r="R227" s="270"/>
      <c r="T227" s="271"/>
      <c r="U227" s="266"/>
      <c r="V227" s="266"/>
      <c r="W227" s="266"/>
      <c r="X227" s="266"/>
      <c r="Y227" s="266"/>
      <c r="Z227" s="266"/>
      <c r="AA227" s="272"/>
      <c r="AT227" s="273" t="s">
        <v>171</v>
      </c>
      <c r="AU227" s="273" t="s">
        <v>89</v>
      </c>
      <c r="AV227" s="13" t="s">
        <v>168</v>
      </c>
      <c r="AW227" s="13" t="s">
        <v>36</v>
      </c>
      <c r="AX227" s="13" t="s">
        <v>86</v>
      </c>
      <c r="AY227" s="273" t="s">
        <v>163</v>
      </c>
    </row>
    <row r="228" spans="2:65" s="1" customFormat="1" ht="25.5" customHeight="1">
      <c r="B228" s="49"/>
      <c r="C228" s="230" t="s">
        <v>360</v>
      </c>
      <c r="D228" s="230" t="s">
        <v>164</v>
      </c>
      <c r="E228" s="231" t="s">
        <v>361</v>
      </c>
      <c r="F228" s="232" t="s">
        <v>362</v>
      </c>
      <c r="G228" s="232"/>
      <c r="H228" s="232"/>
      <c r="I228" s="232"/>
      <c r="J228" s="233" t="s">
        <v>317</v>
      </c>
      <c r="K228" s="234">
        <v>5.2</v>
      </c>
      <c r="L228" s="235">
        <v>0</v>
      </c>
      <c r="M228" s="236"/>
      <c r="N228" s="237">
        <f>ROUND(L228*K228,2)</f>
        <v>0</v>
      </c>
      <c r="O228" s="237"/>
      <c r="P228" s="237"/>
      <c r="Q228" s="237"/>
      <c r="R228" s="51"/>
      <c r="T228" s="238" t="s">
        <v>22</v>
      </c>
      <c r="U228" s="59" t="s">
        <v>44</v>
      </c>
      <c r="V228" s="50"/>
      <c r="W228" s="239">
        <f>V228*K228</f>
        <v>0</v>
      </c>
      <c r="X228" s="239">
        <v>0</v>
      </c>
      <c r="Y228" s="239">
        <f>X228*K228</f>
        <v>0</v>
      </c>
      <c r="Z228" s="239">
        <v>0.01584</v>
      </c>
      <c r="AA228" s="240">
        <f>Z228*K228</f>
        <v>0.082368</v>
      </c>
      <c r="AR228" s="25" t="s">
        <v>236</v>
      </c>
      <c r="AT228" s="25" t="s">
        <v>164</v>
      </c>
      <c r="AU228" s="25" t="s">
        <v>89</v>
      </c>
      <c r="AY228" s="25" t="s">
        <v>163</v>
      </c>
      <c r="BE228" s="155">
        <f>IF(U228="základní",N228,0)</f>
        <v>0</v>
      </c>
      <c r="BF228" s="155">
        <f>IF(U228="snížená",N228,0)</f>
        <v>0</v>
      </c>
      <c r="BG228" s="155">
        <f>IF(U228="zákl. přenesená",N228,0)</f>
        <v>0</v>
      </c>
      <c r="BH228" s="155">
        <f>IF(U228="sníž. přenesená",N228,0)</f>
        <v>0</v>
      </c>
      <c r="BI228" s="155">
        <f>IF(U228="nulová",N228,0)</f>
        <v>0</v>
      </c>
      <c r="BJ228" s="25" t="s">
        <v>86</v>
      </c>
      <c r="BK228" s="155">
        <f>ROUND(L228*K228,2)</f>
        <v>0</v>
      </c>
      <c r="BL228" s="25" t="s">
        <v>236</v>
      </c>
      <c r="BM228" s="25" t="s">
        <v>363</v>
      </c>
    </row>
    <row r="229" spans="2:51" s="12" customFormat="1" ht="16.5" customHeight="1">
      <c r="B229" s="250"/>
      <c r="C229" s="251"/>
      <c r="D229" s="251"/>
      <c r="E229" s="252" t="s">
        <v>22</v>
      </c>
      <c r="F229" s="259" t="s">
        <v>364</v>
      </c>
      <c r="G229" s="260"/>
      <c r="H229" s="260"/>
      <c r="I229" s="260"/>
      <c r="J229" s="251"/>
      <c r="K229" s="254">
        <v>5.2</v>
      </c>
      <c r="L229" s="251"/>
      <c r="M229" s="251"/>
      <c r="N229" s="251"/>
      <c r="O229" s="251"/>
      <c r="P229" s="251"/>
      <c r="Q229" s="251"/>
      <c r="R229" s="255"/>
      <c r="T229" s="256"/>
      <c r="U229" s="251"/>
      <c r="V229" s="251"/>
      <c r="W229" s="251"/>
      <c r="X229" s="251"/>
      <c r="Y229" s="251"/>
      <c r="Z229" s="251"/>
      <c r="AA229" s="257"/>
      <c r="AT229" s="258" t="s">
        <v>171</v>
      </c>
      <c r="AU229" s="258" t="s">
        <v>89</v>
      </c>
      <c r="AV229" s="12" t="s">
        <v>89</v>
      </c>
      <c r="AW229" s="12" t="s">
        <v>36</v>
      </c>
      <c r="AX229" s="12" t="s">
        <v>86</v>
      </c>
      <c r="AY229" s="258" t="s">
        <v>163</v>
      </c>
    </row>
    <row r="230" spans="2:65" s="1" customFormat="1" ht="25.5" customHeight="1">
      <c r="B230" s="49"/>
      <c r="C230" s="230" t="s">
        <v>365</v>
      </c>
      <c r="D230" s="230" t="s">
        <v>164</v>
      </c>
      <c r="E230" s="231" t="s">
        <v>366</v>
      </c>
      <c r="F230" s="232" t="s">
        <v>367</v>
      </c>
      <c r="G230" s="232"/>
      <c r="H230" s="232"/>
      <c r="I230" s="232"/>
      <c r="J230" s="233" t="s">
        <v>317</v>
      </c>
      <c r="K230" s="234">
        <v>11</v>
      </c>
      <c r="L230" s="235">
        <v>0</v>
      </c>
      <c r="M230" s="236"/>
      <c r="N230" s="237">
        <f>ROUND(L230*K230,2)</f>
        <v>0</v>
      </c>
      <c r="O230" s="237"/>
      <c r="P230" s="237"/>
      <c r="Q230" s="237"/>
      <c r="R230" s="51"/>
      <c r="T230" s="238" t="s">
        <v>22</v>
      </c>
      <c r="U230" s="59" t="s">
        <v>44</v>
      </c>
      <c r="V230" s="50"/>
      <c r="W230" s="239">
        <f>V230*K230</f>
        <v>0</v>
      </c>
      <c r="X230" s="239">
        <v>0</v>
      </c>
      <c r="Y230" s="239">
        <f>X230*K230</f>
        <v>0</v>
      </c>
      <c r="Z230" s="239">
        <v>0.02475</v>
      </c>
      <c r="AA230" s="240">
        <f>Z230*K230</f>
        <v>0.27225</v>
      </c>
      <c r="AR230" s="25" t="s">
        <v>236</v>
      </c>
      <c r="AT230" s="25" t="s">
        <v>164</v>
      </c>
      <c r="AU230" s="25" t="s">
        <v>89</v>
      </c>
      <c r="AY230" s="25" t="s">
        <v>163</v>
      </c>
      <c r="BE230" s="155">
        <f>IF(U230="základní",N230,0)</f>
        <v>0</v>
      </c>
      <c r="BF230" s="155">
        <f>IF(U230="snížená",N230,0)</f>
        <v>0</v>
      </c>
      <c r="BG230" s="155">
        <f>IF(U230="zákl. přenesená",N230,0)</f>
        <v>0</v>
      </c>
      <c r="BH230" s="155">
        <f>IF(U230="sníž. přenesená",N230,0)</f>
        <v>0</v>
      </c>
      <c r="BI230" s="155">
        <f>IF(U230="nulová",N230,0)</f>
        <v>0</v>
      </c>
      <c r="BJ230" s="25" t="s">
        <v>86</v>
      </c>
      <c r="BK230" s="155">
        <f>ROUND(L230*K230,2)</f>
        <v>0</v>
      </c>
      <c r="BL230" s="25" t="s">
        <v>236</v>
      </c>
      <c r="BM230" s="25" t="s">
        <v>368</v>
      </c>
    </row>
    <row r="231" spans="2:51" s="12" customFormat="1" ht="16.5" customHeight="1">
      <c r="B231" s="250"/>
      <c r="C231" s="251"/>
      <c r="D231" s="251"/>
      <c r="E231" s="252" t="s">
        <v>22</v>
      </c>
      <c r="F231" s="259" t="s">
        <v>369</v>
      </c>
      <c r="G231" s="260"/>
      <c r="H231" s="260"/>
      <c r="I231" s="260"/>
      <c r="J231" s="251"/>
      <c r="K231" s="254">
        <v>3</v>
      </c>
      <c r="L231" s="251"/>
      <c r="M231" s="251"/>
      <c r="N231" s="251"/>
      <c r="O231" s="251"/>
      <c r="P231" s="251"/>
      <c r="Q231" s="251"/>
      <c r="R231" s="255"/>
      <c r="T231" s="256"/>
      <c r="U231" s="251"/>
      <c r="V231" s="251"/>
      <c r="W231" s="251"/>
      <c r="X231" s="251"/>
      <c r="Y231" s="251"/>
      <c r="Z231" s="251"/>
      <c r="AA231" s="257"/>
      <c r="AT231" s="258" t="s">
        <v>171</v>
      </c>
      <c r="AU231" s="258" t="s">
        <v>89</v>
      </c>
      <c r="AV231" s="12" t="s">
        <v>89</v>
      </c>
      <c r="AW231" s="12" t="s">
        <v>36</v>
      </c>
      <c r="AX231" s="12" t="s">
        <v>79</v>
      </c>
      <c r="AY231" s="258" t="s">
        <v>163</v>
      </c>
    </row>
    <row r="232" spans="2:51" s="12" customFormat="1" ht="16.5" customHeight="1">
      <c r="B232" s="250"/>
      <c r="C232" s="251"/>
      <c r="D232" s="251"/>
      <c r="E232" s="252" t="s">
        <v>22</v>
      </c>
      <c r="F232" s="253" t="s">
        <v>370</v>
      </c>
      <c r="G232" s="251"/>
      <c r="H232" s="251"/>
      <c r="I232" s="251"/>
      <c r="J232" s="251"/>
      <c r="K232" s="254">
        <v>2</v>
      </c>
      <c r="L232" s="251"/>
      <c r="M232" s="251"/>
      <c r="N232" s="251"/>
      <c r="O232" s="251"/>
      <c r="P232" s="251"/>
      <c r="Q232" s="251"/>
      <c r="R232" s="255"/>
      <c r="T232" s="256"/>
      <c r="U232" s="251"/>
      <c r="V232" s="251"/>
      <c r="W232" s="251"/>
      <c r="X232" s="251"/>
      <c r="Y232" s="251"/>
      <c r="Z232" s="251"/>
      <c r="AA232" s="257"/>
      <c r="AT232" s="258" t="s">
        <v>171</v>
      </c>
      <c r="AU232" s="258" t="s">
        <v>89</v>
      </c>
      <c r="AV232" s="12" t="s">
        <v>89</v>
      </c>
      <c r="AW232" s="12" t="s">
        <v>36</v>
      </c>
      <c r="AX232" s="12" t="s">
        <v>79</v>
      </c>
      <c r="AY232" s="258" t="s">
        <v>163</v>
      </c>
    </row>
    <row r="233" spans="2:51" s="12" customFormat="1" ht="16.5" customHeight="1">
      <c r="B233" s="250"/>
      <c r="C233" s="251"/>
      <c r="D233" s="251"/>
      <c r="E233" s="252" t="s">
        <v>22</v>
      </c>
      <c r="F233" s="253" t="s">
        <v>371</v>
      </c>
      <c r="G233" s="251"/>
      <c r="H233" s="251"/>
      <c r="I233" s="251"/>
      <c r="J233" s="251"/>
      <c r="K233" s="254">
        <v>6</v>
      </c>
      <c r="L233" s="251"/>
      <c r="M233" s="251"/>
      <c r="N233" s="251"/>
      <c r="O233" s="251"/>
      <c r="P233" s="251"/>
      <c r="Q233" s="251"/>
      <c r="R233" s="255"/>
      <c r="T233" s="256"/>
      <c r="U233" s="251"/>
      <c r="V233" s="251"/>
      <c r="W233" s="251"/>
      <c r="X233" s="251"/>
      <c r="Y233" s="251"/>
      <c r="Z233" s="251"/>
      <c r="AA233" s="257"/>
      <c r="AT233" s="258" t="s">
        <v>171</v>
      </c>
      <c r="AU233" s="258" t="s">
        <v>89</v>
      </c>
      <c r="AV233" s="12" t="s">
        <v>89</v>
      </c>
      <c r="AW233" s="12" t="s">
        <v>36</v>
      </c>
      <c r="AX233" s="12" t="s">
        <v>79</v>
      </c>
      <c r="AY233" s="258" t="s">
        <v>163</v>
      </c>
    </row>
    <row r="234" spans="2:51" s="13" customFormat="1" ht="16.5" customHeight="1">
      <c r="B234" s="265"/>
      <c r="C234" s="266"/>
      <c r="D234" s="266"/>
      <c r="E234" s="267" t="s">
        <v>22</v>
      </c>
      <c r="F234" s="268" t="s">
        <v>246</v>
      </c>
      <c r="G234" s="266"/>
      <c r="H234" s="266"/>
      <c r="I234" s="266"/>
      <c r="J234" s="266"/>
      <c r="K234" s="269">
        <v>11</v>
      </c>
      <c r="L234" s="266"/>
      <c r="M234" s="266"/>
      <c r="N234" s="266"/>
      <c r="O234" s="266"/>
      <c r="P234" s="266"/>
      <c r="Q234" s="266"/>
      <c r="R234" s="270"/>
      <c r="T234" s="271"/>
      <c r="U234" s="266"/>
      <c r="V234" s="266"/>
      <c r="W234" s="266"/>
      <c r="X234" s="266"/>
      <c r="Y234" s="266"/>
      <c r="Z234" s="266"/>
      <c r="AA234" s="272"/>
      <c r="AT234" s="273" t="s">
        <v>171</v>
      </c>
      <c r="AU234" s="273" t="s">
        <v>89</v>
      </c>
      <c r="AV234" s="13" t="s">
        <v>168</v>
      </c>
      <c r="AW234" s="13" t="s">
        <v>36</v>
      </c>
      <c r="AX234" s="13" t="s">
        <v>86</v>
      </c>
      <c r="AY234" s="273" t="s">
        <v>163</v>
      </c>
    </row>
    <row r="235" spans="2:65" s="1" customFormat="1" ht="25.5" customHeight="1">
      <c r="B235" s="49"/>
      <c r="C235" s="230" t="s">
        <v>372</v>
      </c>
      <c r="D235" s="230" t="s">
        <v>164</v>
      </c>
      <c r="E235" s="231" t="s">
        <v>373</v>
      </c>
      <c r="F235" s="232" t="s">
        <v>374</v>
      </c>
      <c r="G235" s="232"/>
      <c r="H235" s="232"/>
      <c r="I235" s="232"/>
      <c r="J235" s="233" t="s">
        <v>317</v>
      </c>
      <c r="K235" s="234">
        <v>14.5</v>
      </c>
      <c r="L235" s="235">
        <v>0</v>
      </c>
      <c r="M235" s="236"/>
      <c r="N235" s="237">
        <f>ROUND(L235*K235,2)</f>
        <v>0</v>
      </c>
      <c r="O235" s="237"/>
      <c r="P235" s="237"/>
      <c r="Q235" s="237"/>
      <c r="R235" s="51"/>
      <c r="T235" s="238" t="s">
        <v>22</v>
      </c>
      <c r="U235" s="59" t="s">
        <v>44</v>
      </c>
      <c r="V235" s="50"/>
      <c r="W235" s="239">
        <f>V235*K235</f>
        <v>0</v>
      </c>
      <c r="X235" s="239">
        <v>0</v>
      </c>
      <c r="Y235" s="239">
        <f>X235*K235</f>
        <v>0</v>
      </c>
      <c r="Z235" s="239">
        <v>0.02475</v>
      </c>
      <c r="AA235" s="240">
        <f>Z235*K235</f>
        <v>0.358875</v>
      </c>
      <c r="AR235" s="25" t="s">
        <v>236</v>
      </c>
      <c r="AT235" s="25" t="s">
        <v>164</v>
      </c>
      <c r="AU235" s="25" t="s">
        <v>89</v>
      </c>
      <c r="AY235" s="25" t="s">
        <v>163</v>
      </c>
      <c r="BE235" s="155">
        <f>IF(U235="základní",N235,0)</f>
        <v>0</v>
      </c>
      <c r="BF235" s="155">
        <f>IF(U235="snížená",N235,0)</f>
        <v>0</v>
      </c>
      <c r="BG235" s="155">
        <f>IF(U235="zákl. přenesená",N235,0)</f>
        <v>0</v>
      </c>
      <c r="BH235" s="155">
        <f>IF(U235="sníž. přenesená",N235,0)</f>
        <v>0</v>
      </c>
      <c r="BI235" s="155">
        <f>IF(U235="nulová",N235,0)</f>
        <v>0</v>
      </c>
      <c r="BJ235" s="25" t="s">
        <v>86</v>
      </c>
      <c r="BK235" s="155">
        <f>ROUND(L235*K235,2)</f>
        <v>0</v>
      </c>
      <c r="BL235" s="25" t="s">
        <v>236</v>
      </c>
      <c r="BM235" s="25" t="s">
        <v>375</v>
      </c>
    </row>
    <row r="236" spans="2:51" s="12" customFormat="1" ht="16.5" customHeight="1">
      <c r="B236" s="250"/>
      <c r="C236" s="251"/>
      <c r="D236" s="251"/>
      <c r="E236" s="252" t="s">
        <v>22</v>
      </c>
      <c r="F236" s="259" t="s">
        <v>376</v>
      </c>
      <c r="G236" s="260"/>
      <c r="H236" s="260"/>
      <c r="I236" s="260"/>
      <c r="J236" s="251"/>
      <c r="K236" s="254">
        <v>4.5</v>
      </c>
      <c r="L236" s="251"/>
      <c r="M236" s="251"/>
      <c r="N236" s="251"/>
      <c r="O236" s="251"/>
      <c r="P236" s="251"/>
      <c r="Q236" s="251"/>
      <c r="R236" s="255"/>
      <c r="T236" s="256"/>
      <c r="U236" s="251"/>
      <c r="V236" s="251"/>
      <c r="W236" s="251"/>
      <c r="X236" s="251"/>
      <c r="Y236" s="251"/>
      <c r="Z236" s="251"/>
      <c r="AA236" s="257"/>
      <c r="AT236" s="258" t="s">
        <v>171</v>
      </c>
      <c r="AU236" s="258" t="s">
        <v>89</v>
      </c>
      <c r="AV236" s="12" t="s">
        <v>89</v>
      </c>
      <c r="AW236" s="12" t="s">
        <v>36</v>
      </c>
      <c r="AX236" s="12" t="s">
        <v>79</v>
      </c>
      <c r="AY236" s="258" t="s">
        <v>163</v>
      </c>
    </row>
    <row r="237" spans="2:51" s="12" customFormat="1" ht="16.5" customHeight="1">
      <c r="B237" s="250"/>
      <c r="C237" s="251"/>
      <c r="D237" s="251"/>
      <c r="E237" s="252" t="s">
        <v>22</v>
      </c>
      <c r="F237" s="253" t="s">
        <v>377</v>
      </c>
      <c r="G237" s="251"/>
      <c r="H237" s="251"/>
      <c r="I237" s="251"/>
      <c r="J237" s="251"/>
      <c r="K237" s="254">
        <v>5</v>
      </c>
      <c r="L237" s="251"/>
      <c r="M237" s="251"/>
      <c r="N237" s="251"/>
      <c r="O237" s="251"/>
      <c r="P237" s="251"/>
      <c r="Q237" s="251"/>
      <c r="R237" s="255"/>
      <c r="T237" s="256"/>
      <c r="U237" s="251"/>
      <c r="V237" s="251"/>
      <c r="W237" s="251"/>
      <c r="X237" s="251"/>
      <c r="Y237" s="251"/>
      <c r="Z237" s="251"/>
      <c r="AA237" s="257"/>
      <c r="AT237" s="258" t="s">
        <v>171</v>
      </c>
      <c r="AU237" s="258" t="s">
        <v>89</v>
      </c>
      <c r="AV237" s="12" t="s">
        <v>89</v>
      </c>
      <c r="AW237" s="12" t="s">
        <v>36</v>
      </c>
      <c r="AX237" s="12" t="s">
        <v>79</v>
      </c>
      <c r="AY237" s="258" t="s">
        <v>163</v>
      </c>
    </row>
    <row r="238" spans="2:51" s="12" customFormat="1" ht="16.5" customHeight="1">
      <c r="B238" s="250"/>
      <c r="C238" s="251"/>
      <c r="D238" s="251"/>
      <c r="E238" s="252" t="s">
        <v>22</v>
      </c>
      <c r="F238" s="253" t="s">
        <v>378</v>
      </c>
      <c r="G238" s="251"/>
      <c r="H238" s="251"/>
      <c r="I238" s="251"/>
      <c r="J238" s="251"/>
      <c r="K238" s="254">
        <v>5</v>
      </c>
      <c r="L238" s="251"/>
      <c r="M238" s="251"/>
      <c r="N238" s="251"/>
      <c r="O238" s="251"/>
      <c r="P238" s="251"/>
      <c r="Q238" s="251"/>
      <c r="R238" s="255"/>
      <c r="T238" s="256"/>
      <c r="U238" s="251"/>
      <c r="V238" s="251"/>
      <c r="W238" s="251"/>
      <c r="X238" s="251"/>
      <c r="Y238" s="251"/>
      <c r="Z238" s="251"/>
      <c r="AA238" s="257"/>
      <c r="AT238" s="258" t="s">
        <v>171</v>
      </c>
      <c r="AU238" s="258" t="s">
        <v>89</v>
      </c>
      <c r="AV238" s="12" t="s">
        <v>89</v>
      </c>
      <c r="AW238" s="12" t="s">
        <v>36</v>
      </c>
      <c r="AX238" s="12" t="s">
        <v>79</v>
      </c>
      <c r="AY238" s="258" t="s">
        <v>163</v>
      </c>
    </row>
    <row r="239" spans="2:51" s="13" customFormat="1" ht="16.5" customHeight="1">
      <c r="B239" s="265"/>
      <c r="C239" s="266"/>
      <c r="D239" s="266"/>
      <c r="E239" s="267" t="s">
        <v>22</v>
      </c>
      <c r="F239" s="268" t="s">
        <v>246</v>
      </c>
      <c r="G239" s="266"/>
      <c r="H239" s="266"/>
      <c r="I239" s="266"/>
      <c r="J239" s="266"/>
      <c r="K239" s="269">
        <v>14.5</v>
      </c>
      <c r="L239" s="266"/>
      <c r="M239" s="266"/>
      <c r="N239" s="266"/>
      <c r="O239" s="266"/>
      <c r="P239" s="266"/>
      <c r="Q239" s="266"/>
      <c r="R239" s="270"/>
      <c r="T239" s="271"/>
      <c r="U239" s="266"/>
      <c r="V239" s="266"/>
      <c r="W239" s="266"/>
      <c r="X239" s="266"/>
      <c r="Y239" s="266"/>
      <c r="Z239" s="266"/>
      <c r="AA239" s="272"/>
      <c r="AT239" s="273" t="s">
        <v>171</v>
      </c>
      <c r="AU239" s="273" t="s">
        <v>89</v>
      </c>
      <c r="AV239" s="13" t="s">
        <v>168</v>
      </c>
      <c r="AW239" s="13" t="s">
        <v>36</v>
      </c>
      <c r="AX239" s="13" t="s">
        <v>86</v>
      </c>
      <c r="AY239" s="273" t="s">
        <v>163</v>
      </c>
    </row>
    <row r="240" spans="2:65" s="1" customFormat="1" ht="38.25" customHeight="1">
      <c r="B240" s="49"/>
      <c r="C240" s="230" t="s">
        <v>379</v>
      </c>
      <c r="D240" s="230" t="s">
        <v>164</v>
      </c>
      <c r="E240" s="231" t="s">
        <v>380</v>
      </c>
      <c r="F240" s="232" t="s">
        <v>381</v>
      </c>
      <c r="G240" s="232"/>
      <c r="H240" s="232"/>
      <c r="I240" s="232"/>
      <c r="J240" s="233" t="s">
        <v>317</v>
      </c>
      <c r="K240" s="234">
        <v>9.8</v>
      </c>
      <c r="L240" s="235">
        <v>0</v>
      </c>
      <c r="M240" s="236"/>
      <c r="N240" s="237">
        <f>ROUND(L240*K240,2)</f>
        <v>0</v>
      </c>
      <c r="O240" s="237"/>
      <c r="P240" s="237"/>
      <c r="Q240" s="237"/>
      <c r="R240" s="51"/>
      <c r="T240" s="238" t="s">
        <v>22</v>
      </c>
      <c r="U240" s="59" t="s">
        <v>44</v>
      </c>
      <c r="V240" s="50"/>
      <c r="W240" s="239">
        <f>V240*K240</f>
        <v>0</v>
      </c>
      <c r="X240" s="239">
        <v>0</v>
      </c>
      <c r="Y240" s="239">
        <f>X240*K240</f>
        <v>0</v>
      </c>
      <c r="Z240" s="239">
        <v>0.02475</v>
      </c>
      <c r="AA240" s="240">
        <f>Z240*K240</f>
        <v>0.24255000000000002</v>
      </c>
      <c r="AR240" s="25" t="s">
        <v>236</v>
      </c>
      <c r="AT240" s="25" t="s">
        <v>164</v>
      </c>
      <c r="AU240" s="25" t="s">
        <v>89</v>
      </c>
      <c r="AY240" s="25" t="s">
        <v>163</v>
      </c>
      <c r="BE240" s="155">
        <f>IF(U240="základní",N240,0)</f>
        <v>0</v>
      </c>
      <c r="BF240" s="155">
        <f>IF(U240="snížená",N240,0)</f>
        <v>0</v>
      </c>
      <c r="BG240" s="155">
        <f>IF(U240="zákl. přenesená",N240,0)</f>
        <v>0</v>
      </c>
      <c r="BH240" s="155">
        <f>IF(U240="sníž. přenesená",N240,0)</f>
        <v>0</v>
      </c>
      <c r="BI240" s="155">
        <f>IF(U240="nulová",N240,0)</f>
        <v>0</v>
      </c>
      <c r="BJ240" s="25" t="s">
        <v>86</v>
      </c>
      <c r="BK240" s="155">
        <f>ROUND(L240*K240,2)</f>
        <v>0</v>
      </c>
      <c r="BL240" s="25" t="s">
        <v>236</v>
      </c>
      <c r="BM240" s="25" t="s">
        <v>382</v>
      </c>
    </row>
    <row r="241" spans="2:51" s="12" customFormat="1" ht="16.5" customHeight="1">
      <c r="B241" s="250"/>
      <c r="C241" s="251"/>
      <c r="D241" s="251"/>
      <c r="E241" s="252" t="s">
        <v>22</v>
      </c>
      <c r="F241" s="259" t="s">
        <v>383</v>
      </c>
      <c r="G241" s="260"/>
      <c r="H241" s="260"/>
      <c r="I241" s="260"/>
      <c r="J241" s="251"/>
      <c r="K241" s="254">
        <v>9.8</v>
      </c>
      <c r="L241" s="251"/>
      <c r="M241" s="251"/>
      <c r="N241" s="251"/>
      <c r="O241" s="251"/>
      <c r="P241" s="251"/>
      <c r="Q241" s="251"/>
      <c r="R241" s="255"/>
      <c r="T241" s="256"/>
      <c r="U241" s="251"/>
      <c r="V241" s="251"/>
      <c r="W241" s="251"/>
      <c r="X241" s="251"/>
      <c r="Y241" s="251"/>
      <c r="Z241" s="251"/>
      <c r="AA241" s="257"/>
      <c r="AT241" s="258" t="s">
        <v>171</v>
      </c>
      <c r="AU241" s="258" t="s">
        <v>89</v>
      </c>
      <c r="AV241" s="12" t="s">
        <v>89</v>
      </c>
      <c r="AW241" s="12" t="s">
        <v>36</v>
      </c>
      <c r="AX241" s="12" t="s">
        <v>86</v>
      </c>
      <c r="AY241" s="258" t="s">
        <v>163</v>
      </c>
    </row>
    <row r="242" spans="2:65" s="1" customFormat="1" ht="38.25" customHeight="1">
      <c r="B242" s="49"/>
      <c r="C242" s="230" t="s">
        <v>384</v>
      </c>
      <c r="D242" s="230" t="s">
        <v>164</v>
      </c>
      <c r="E242" s="231" t="s">
        <v>385</v>
      </c>
      <c r="F242" s="232" t="s">
        <v>386</v>
      </c>
      <c r="G242" s="232"/>
      <c r="H242" s="232"/>
      <c r="I242" s="232"/>
      <c r="J242" s="233" t="s">
        <v>317</v>
      </c>
      <c r="K242" s="234">
        <v>71.2</v>
      </c>
      <c r="L242" s="235">
        <v>0</v>
      </c>
      <c r="M242" s="236"/>
      <c r="N242" s="237">
        <f>ROUND(L242*K242,2)</f>
        <v>0</v>
      </c>
      <c r="O242" s="237"/>
      <c r="P242" s="237"/>
      <c r="Q242" s="237"/>
      <c r="R242" s="51"/>
      <c r="T242" s="238" t="s">
        <v>22</v>
      </c>
      <c r="U242" s="59" t="s">
        <v>44</v>
      </c>
      <c r="V242" s="50"/>
      <c r="W242" s="239">
        <f>V242*K242</f>
        <v>0</v>
      </c>
      <c r="X242" s="239">
        <v>0</v>
      </c>
      <c r="Y242" s="239">
        <f>X242*K242</f>
        <v>0</v>
      </c>
      <c r="Z242" s="239">
        <v>0</v>
      </c>
      <c r="AA242" s="240">
        <f>Z242*K242</f>
        <v>0</v>
      </c>
      <c r="AR242" s="25" t="s">
        <v>236</v>
      </c>
      <c r="AT242" s="25" t="s">
        <v>164</v>
      </c>
      <c r="AU242" s="25" t="s">
        <v>89</v>
      </c>
      <c r="AY242" s="25" t="s">
        <v>163</v>
      </c>
      <c r="BE242" s="155">
        <f>IF(U242="základní",N242,0)</f>
        <v>0</v>
      </c>
      <c r="BF242" s="155">
        <f>IF(U242="snížená",N242,0)</f>
        <v>0</v>
      </c>
      <c r="BG242" s="155">
        <f>IF(U242="zákl. přenesená",N242,0)</f>
        <v>0</v>
      </c>
      <c r="BH242" s="155">
        <f>IF(U242="sníž. přenesená",N242,0)</f>
        <v>0</v>
      </c>
      <c r="BI242" s="155">
        <f>IF(U242="nulová",N242,0)</f>
        <v>0</v>
      </c>
      <c r="BJ242" s="25" t="s">
        <v>86</v>
      </c>
      <c r="BK242" s="155">
        <f>ROUND(L242*K242,2)</f>
        <v>0</v>
      </c>
      <c r="BL242" s="25" t="s">
        <v>236</v>
      </c>
      <c r="BM242" s="25" t="s">
        <v>387</v>
      </c>
    </row>
    <row r="243" spans="2:51" s="12" customFormat="1" ht="16.5" customHeight="1">
      <c r="B243" s="250"/>
      <c r="C243" s="251"/>
      <c r="D243" s="251"/>
      <c r="E243" s="252" t="s">
        <v>22</v>
      </c>
      <c r="F243" s="259" t="s">
        <v>326</v>
      </c>
      <c r="G243" s="260"/>
      <c r="H243" s="260"/>
      <c r="I243" s="260"/>
      <c r="J243" s="251"/>
      <c r="K243" s="254">
        <v>1.2</v>
      </c>
      <c r="L243" s="251"/>
      <c r="M243" s="251"/>
      <c r="N243" s="251"/>
      <c r="O243" s="251"/>
      <c r="P243" s="251"/>
      <c r="Q243" s="251"/>
      <c r="R243" s="255"/>
      <c r="T243" s="256"/>
      <c r="U243" s="251"/>
      <c r="V243" s="251"/>
      <c r="W243" s="251"/>
      <c r="X243" s="251"/>
      <c r="Y243" s="251"/>
      <c r="Z243" s="251"/>
      <c r="AA243" s="257"/>
      <c r="AT243" s="258" t="s">
        <v>171</v>
      </c>
      <c r="AU243" s="258" t="s">
        <v>89</v>
      </c>
      <c r="AV243" s="12" t="s">
        <v>89</v>
      </c>
      <c r="AW243" s="12" t="s">
        <v>36</v>
      </c>
      <c r="AX243" s="12" t="s">
        <v>79</v>
      </c>
      <c r="AY243" s="258" t="s">
        <v>163</v>
      </c>
    </row>
    <row r="244" spans="2:51" s="12" customFormat="1" ht="16.5" customHeight="1">
      <c r="B244" s="250"/>
      <c r="C244" s="251"/>
      <c r="D244" s="251"/>
      <c r="E244" s="252" t="s">
        <v>22</v>
      </c>
      <c r="F244" s="253" t="s">
        <v>388</v>
      </c>
      <c r="G244" s="251"/>
      <c r="H244" s="251"/>
      <c r="I244" s="251"/>
      <c r="J244" s="251"/>
      <c r="K244" s="254">
        <v>18</v>
      </c>
      <c r="L244" s="251"/>
      <c r="M244" s="251"/>
      <c r="N244" s="251"/>
      <c r="O244" s="251"/>
      <c r="P244" s="251"/>
      <c r="Q244" s="251"/>
      <c r="R244" s="255"/>
      <c r="T244" s="256"/>
      <c r="U244" s="251"/>
      <c r="V244" s="251"/>
      <c r="W244" s="251"/>
      <c r="X244" s="251"/>
      <c r="Y244" s="251"/>
      <c r="Z244" s="251"/>
      <c r="AA244" s="257"/>
      <c r="AT244" s="258" t="s">
        <v>171</v>
      </c>
      <c r="AU244" s="258" t="s">
        <v>89</v>
      </c>
      <c r="AV244" s="12" t="s">
        <v>89</v>
      </c>
      <c r="AW244" s="12" t="s">
        <v>36</v>
      </c>
      <c r="AX244" s="12" t="s">
        <v>79</v>
      </c>
      <c r="AY244" s="258" t="s">
        <v>163</v>
      </c>
    </row>
    <row r="245" spans="2:51" s="12" customFormat="1" ht="16.5" customHeight="1">
      <c r="B245" s="250"/>
      <c r="C245" s="251"/>
      <c r="D245" s="251"/>
      <c r="E245" s="252" t="s">
        <v>22</v>
      </c>
      <c r="F245" s="253" t="s">
        <v>389</v>
      </c>
      <c r="G245" s="251"/>
      <c r="H245" s="251"/>
      <c r="I245" s="251"/>
      <c r="J245" s="251"/>
      <c r="K245" s="254">
        <v>12</v>
      </c>
      <c r="L245" s="251"/>
      <c r="M245" s="251"/>
      <c r="N245" s="251"/>
      <c r="O245" s="251"/>
      <c r="P245" s="251"/>
      <c r="Q245" s="251"/>
      <c r="R245" s="255"/>
      <c r="T245" s="256"/>
      <c r="U245" s="251"/>
      <c r="V245" s="251"/>
      <c r="W245" s="251"/>
      <c r="X245" s="251"/>
      <c r="Y245" s="251"/>
      <c r="Z245" s="251"/>
      <c r="AA245" s="257"/>
      <c r="AT245" s="258" t="s">
        <v>171</v>
      </c>
      <c r="AU245" s="258" t="s">
        <v>89</v>
      </c>
      <c r="AV245" s="12" t="s">
        <v>89</v>
      </c>
      <c r="AW245" s="12" t="s">
        <v>36</v>
      </c>
      <c r="AX245" s="12" t="s">
        <v>79</v>
      </c>
      <c r="AY245" s="258" t="s">
        <v>163</v>
      </c>
    </row>
    <row r="246" spans="2:51" s="12" customFormat="1" ht="16.5" customHeight="1">
      <c r="B246" s="250"/>
      <c r="C246" s="251"/>
      <c r="D246" s="251"/>
      <c r="E246" s="252" t="s">
        <v>22</v>
      </c>
      <c r="F246" s="253" t="s">
        <v>390</v>
      </c>
      <c r="G246" s="251"/>
      <c r="H246" s="251"/>
      <c r="I246" s="251"/>
      <c r="J246" s="251"/>
      <c r="K246" s="254">
        <v>40</v>
      </c>
      <c r="L246" s="251"/>
      <c r="M246" s="251"/>
      <c r="N246" s="251"/>
      <c r="O246" s="251"/>
      <c r="P246" s="251"/>
      <c r="Q246" s="251"/>
      <c r="R246" s="255"/>
      <c r="T246" s="256"/>
      <c r="U246" s="251"/>
      <c r="V246" s="251"/>
      <c r="W246" s="251"/>
      <c r="X246" s="251"/>
      <c r="Y246" s="251"/>
      <c r="Z246" s="251"/>
      <c r="AA246" s="257"/>
      <c r="AT246" s="258" t="s">
        <v>171</v>
      </c>
      <c r="AU246" s="258" t="s">
        <v>89</v>
      </c>
      <c r="AV246" s="12" t="s">
        <v>89</v>
      </c>
      <c r="AW246" s="12" t="s">
        <v>36</v>
      </c>
      <c r="AX246" s="12" t="s">
        <v>79</v>
      </c>
      <c r="AY246" s="258" t="s">
        <v>163</v>
      </c>
    </row>
    <row r="247" spans="2:51" s="13" customFormat="1" ht="16.5" customHeight="1">
      <c r="B247" s="265"/>
      <c r="C247" s="266"/>
      <c r="D247" s="266"/>
      <c r="E247" s="267" t="s">
        <v>22</v>
      </c>
      <c r="F247" s="268" t="s">
        <v>246</v>
      </c>
      <c r="G247" s="266"/>
      <c r="H247" s="266"/>
      <c r="I247" s="266"/>
      <c r="J247" s="266"/>
      <c r="K247" s="269">
        <v>71.2</v>
      </c>
      <c r="L247" s="266"/>
      <c r="M247" s="266"/>
      <c r="N247" s="266"/>
      <c r="O247" s="266"/>
      <c r="P247" s="266"/>
      <c r="Q247" s="266"/>
      <c r="R247" s="270"/>
      <c r="T247" s="271"/>
      <c r="U247" s="266"/>
      <c r="V247" s="266"/>
      <c r="W247" s="266"/>
      <c r="X247" s="266"/>
      <c r="Y247" s="266"/>
      <c r="Z247" s="266"/>
      <c r="AA247" s="272"/>
      <c r="AT247" s="273" t="s">
        <v>171</v>
      </c>
      <c r="AU247" s="273" t="s">
        <v>89</v>
      </c>
      <c r="AV247" s="13" t="s">
        <v>168</v>
      </c>
      <c r="AW247" s="13" t="s">
        <v>36</v>
      </c>
      <c r="AX247" s="13" t="s">
        <v>86</v>
      </c>
      <c r="AY247" s="273" t="s">
        <v>163</v>
      </c>
    </row>
    <row r="248" spans="2:65" s="1" customFormat="1" ht="38.25" customHeight="1">
      <c r="B248" s="49"/>
      <c r="C248" s="230" t="s">
        <v>391</v>
      </c>
      <c r="D248" s="230" t="s">
        <v>164</v>
      </c>
      <c r="E248" s="231" t="s">
        <v>392</v>
      </c>
      <c r="F248" s="232" t="s">
        <v>393</v>
      </c>
      <c r="G248" s="232"/>
      <c r="H248" s="232"/>
      <c r="I248" s="232"/>
      <c r="J248" s="233" t="s">
        <v>317</v>
      </c>
      <c r="K248" s="234">
        <v>161</v>
      </c>
      <c r="L248" s="235">
        <v>0</v>
      </c>
      <c r="M248" s="236"/>
      <c r="N248" s="237">
        <f>ROUND(L248*K248,2)</f>
        <v>0</v>
      </c>
      <c r="O248" s="237"/>
      <c r="P248" s="237"/>
      <c r="Q248" s="237"/>
      <c r="R248" s="51"/>
      <c r="T248" s="238" t="s">
        <v>22</v>
      </c>
      <c r="U248" s="59" t="s">
        <v>44</v>
      </c>
      <c r="V248" s="50"/>
      <c r="W248" s="239">
        <f>V248*K248</f>
        <v>0</v>
      </c>
      <c r="X248" s="239">
        <v>0</v>
      </c>
      <c r="Y248" s="239">
        <f>X248*K248</f>
        <v>0</v>
      </c>
      <c r="Z248" s="239">
        <v>0</v>
      </c>
      <c r="AA248" s="240">
        <f>Z248*K248</f>
        <v>0</v>
      </c>
      <c r="AR248" s="25" t="s">
        <v>236</v>
      </c>
      <c r="AT248" s="25" t="s">
        <v>164</v>
      </c>
      <c r="AU248" s="25" t="s">
        <v>89</v>
      </c>
      <c r="AY248" s="25" t="s">
        <v>163</v>
      </c>
      <c r="BE248" s="155">
        <f>IF(U248="základní",N248,0)</f>
        <v>0</v>
      </c>
      <c r="BF248" s="155">
        <f>IF(U248="snížená",N248,0)</f>
        <v>0</v>
      </c>
      <c r="BG248" s="155">
        <f>IF(U248="zákl. přenesená",N248,0)</f>
        <v>0</v>
      </c>
      <c r="BH248" s="155">
        <f>IF(U248="sníž. přenesená",N248,0)</f>
        <v>0</v>
      </c>
      <c r="BI248" s="155">
        <f>IF(U248="nulová",N248,0)</f>
        <v>0</v>
      </c>
      <c r="BJ248" s="25" t="s">
        <v>86</v>
      </c>
      <c r="BK248" s="155">
        <f>ROUND(L248*K248,2)</f>
        <v>0</v>
      </c>
      <c r="BL248" s="25" t="s">
        <v>236</v>
      </c>
      <c r="BM248" s="25" t="s">
        <v>394</v>
      </c>
    </row>
    <row r="249" spans="2:51" s="12" customFormat="1" ht="16.5" customHeight="1">
      <c r="B249" s="250"/>
      <c r="C249" s="251"/>
      <c r="D249" s="251"/>
      <c r="E249" s="252" t="s">
        <v>22</v>
      </c>
      <c r="F249" s="259" t="s">
        <v>395</v>
      </c>
      <c r="G249" s="260"/>
      <c r="H249" s="260"/>
      <c r="I249" s="260"/>
      <c r="J249" s="251"/>
      <c r="K249" s="254">
        <v>42</v>
      </c>
      <c r="L249" s="251"/>
      <c r="M249" s="251"/>
      <c r="N249" s="251"/>
      <c r="O249" s="251"/>
      <c r="P249" s="251"/>
      <c r="Q249" s="251"/>
      <c r="R249" s="255"/>
      <c r="T249" s="256"/>
      <c r="U249" s="251"/>
      <c r="V249" s="251"/>
      <c r="W249" s="251"/>
      <c r="X249" s="251"/>
      <c r="Y249" s="251"/>
      <c r="Z249" s="251"/>
      <c r="AA249" s="257"/>
      <c r="AT249" s="258" t="s">
        <v>171</v>
      </c>
      <c r="AU249" s="258" t="s">
        <v>89</v>
      </c>
      <c r="AV249" s="12" t="s">
        <v>89</v>
      </c>
      <c r="AW249" s="12" t="s">
        <v>36</v>
      </c>
      <c r="AX249" s="12" t="s">
        <v>79</v>
      </c>
      <c r="AY249" s="258" t="s">
        <v>163</v>
      </c>
    </row>
    <row r="250" spans="2:51" s="14" customFormat="1" ht="16.5" customHeight="1">
      <c r="B250" s="282"/>
      <c r="C250" s="283"/>
      <c r="D250" s="283"/>
      <c r="E250" s="284" t="s">
        <v>22</v>
      </c>
      <c r="F250" s="285" t="s">
        <v>396</v>
      </c>
      <c r="G250" s="283"/>
      <c r="H250" s="283"/>
      <c r="I250" s="283"/>
      <c r="J250" s="283"/>
      <c r="K250" s="286">
        <v>42</v>
      </c>
      <c r="L250" s="283"/>
      <c r="M250" s="283"/>
      <c r="N250" s="283"/>
      <c r="O250" s="283"/>
      <c r="P250" s="283"/>
      <c r="Q250" s="283"/>
      <c r="R250" s="287"/>
      <c r="T250" s="288"/>
      <c r="U250" s="283"/>
      <c r="V250" s="283"/>
      <c r="W250" s="283"/>
      <c r="X250" s="283"/>
      <c r="Y250" s="283"/>
      <c r="Z250" s="283"/>
      <c r="AA250" s="289"/>
      <c r="AT250" s="290" t="s">
        <v>171</v>
      </c>
      <c r="AU250" s="290" t="s">
        <v>89</v>
      </c>
      <c r="AV250" s="14" t="s">
        <v>177</v>
      </c>
      <c r="AW250" s="14" t="s">
        <v>36</v>
      </c>
      <c r="AX250" s="14" t="s">
        <v>79</v>
      </c>
      <c r="AY250" s="290" t="s">
        <v>163</v>
      </c>
    </row>
    <row r="251" spans="2:51" s="12" customFormat="1" ht="16.5" customHeight="1">
      <c r="B251" s="250"/>
      <c r="C251" s="251"/>
      <c r="D251" s="251"/>
      <c r="E251" s="252" t="s">
        <v>22</v>
      </c>
      <c r="F251" s="253" t="s">
        <v>331</v>
      </c>
      <c r="G251" s="251"/>
      <c r="H251" s="251"/>
      <c r="I251" s="251"/>
      <c r="J251" s="251"/>
      <c r="K251" s="254">
        <v>6</v>
      </c>
      <c r="L251" s="251"/>
      <c r="M251" s="251"/>
      <c r="N251" s="251"/>
      <c r="O251" s="251"/>
      <c r="P251" s="251"/>
      <c r="Q251" s="251"/>
      <c r="R251" s="255"/>
      <c r="T251" s="256"/>
      <c r="U251" s="251"/>
      <c r="V251" s="251"/>
      <c r="W251" s="251"/>
      <c r="X251" s="251"/>
      <c r="Y251" s="251"/>
      <c r="Z251" s="251"/>
      <c r="AA251" s="257"/>
      <c r="AT251" s="258" t="s">
        <v>171</v>
      </c>
      <c r="AU251" s="258" t="s">
        <v>89</v>
      </c>
      <c r="AV251" s="12" t="s">
        <v>89</v>
      </c>
      <c r="AW251" s="12" t="s">
        <v>36</v>
      </c>
      <c r="AX251" s="12" t="s">
        <v>79</v>
      </c>
      <c r="AY251" s="258" t="s">
        <v>163</v>
      </c>
    </row>
    <row r="252" spans="2:51" s="12" customFormat="1" ht="16.5" customHeight="1">
      <c r="B252" s="250"/>
      <c r="C252" s="251"/>
      <c r="D252" s="251"/>
      <c r="E252" s="252" t="s">
        <v>22</v>
      </c>
      <c r="F252" s="253" t="s">
        <v>332</v>
      </c>
      <c r="G252" s="251"/>
      <c r="H252" s="251"/>
      <c r="I252" s="251"/>
      <c r="J252" s="251"/>
      <c r="K252" s="254">
        <v>4</v>
      </c>
      <c r="L252" s="251"/>
      <c r="M252" s="251"/>
      <c r="N252" s="251"/>
      <c r="O252" s="251"/>
      <c r="P252" s="251"/>
      <c r="Q252" s="251"/>
      <c r="R252" s="255"/>
      <c r="T252" s="256"/>
      <c r="U252" s="251"/>
      <c r="V252" s="251"/>
      <c r="W252" s="251"/>
      <c r="X252" s="251"/>
      <c r="Y252" s="251"/>
      <c r="Z252" s="251"/>
      <c r="AA252" s="257"/>
      <c r="AT252" s="258" t="s">
        <v>171</v>
      </c>
      <c r="AU252" s="258" t="s">
        <v>89</v>
      </c>
      <c r="AV252" s="12" t="s">
        <v>89</v>
      </c>
      <c r="AW252" s="12" t="s">
        <v>36</v>
      </c>
      <c r="AX252" s="12" t="s">
        <v>79</v>
      </c>
      <c r="AY252" s="258" t="s">
        <v>163</v>
      </c>
    </row>
    <row r="253" spans="2:51" s="12" customFormat="1" ht="16.5" customHeight="1">
      <c r="B253" s="250"/>
      <c r="C253" s="251"/>
      <c r="D253" s="251"/>
      <c r="E253" s="252" t="s">
        <v>22</v>
      </c>
      <c r="F253" s="253" t="s">
        <v>333</v>
      </c>
      <c r="G253" s="251"/>
      <c r="H253" s="251"/>
      <c r="I253" s="251"/>
      <c r="J253" s="251"/>
      <c r="K253" s="254">
        <v>3</v>
      </c>
      <c r="L253" s="251"/>
      <c r="M253" s="251"/>
      <c r="N253" s="251"/>
      <c r="O253" s="251"/>
      <c r="P253" s="251"/>
      <c r="Q253" s="251"/>
      <c r="R253" s="255"/>
      <c r="T253" s="256"/>
      <c r="U253" s="251"/>
      <c r="V253" s="251"/>
      <c r="W253" s="251"/>
      <c r="X253" s="251"/>
      <c r="Y253" s="251"/>
      <c r="Z253" s="251"/>
      <c r="AA253" s="257"/>
      <c r="AT253" s="258" t="s">
        <v>171</v>
      </c>
      <c r="AU253" s="258" t="s">
        <v>89</v>
      </c>
      <c r="AV253" s="12" t="s">
        <v>89</v>
      </c>
      <c r="AW253" s="12" t="s">
        <v>36</v>
      </c>
      <c r="AX253" s="12" t="s">
        <v>79</v>
      </c>
      <c r="AY253" s="258" t="s">
        <v>163</v>
      </c>
    </row>
    <row r="254" spans="2:51" s="12" customFormat="1" ht="16.5" customHeight="1">
      <c r="B254" s="250"/>
      <c r="C254" s="251"/>
      <c r="D254" s="251"/>
      <c r="E254" s="252" t="s">
        <v>22</v>
      </c>
      <c r="F254" s="253" t="s">
        <v>334</v>
      </c>
      <c r="G254" s="251"/>
      <c r="H254" s="251"/>
      <c r="I254" s="251"/>
      <c r="J254" s="251"/>
      <c r="K254" s="254">
        <v>2.5</v>
      </c>
      <c r="L254" s="251"/>
      <c r="M254" s="251"/>
      <c r="N254" s="251"/>
      <c r="O254" s="251"/>
      <c r="P254" s="251"/>
      <c r="Q254" s="251"/>
      <c r="R254" s="255"/>
      <c r="T254" s="256"/>
      <c r="U254" s="251"/>
      <c r="V254" s="251"/>
      <c r="W254" s="251"/>
      <c r="X254" s="251"/>
      <c r="Y254" s="251"/>
      <c r="Z254" s="251"/>
      <c r="AA254" s="257"/>
      <c r="AT254" s="258" t="s">
        <v>171</v>
      </c>
      <c r="AU254" s="258" t="s">
        <v>89</v>
      </c>
      <c r="AV254" s="12" t="s">
        <v>89</v>
      </c>
      <c r="AW254" s="12" t="s">
        <v>36</v>
      </c>
      <c r="AX254" s="12" t="s">
        <v>79</v>
      </c>
      <c r="AY254" s="258" t="s">
        <v>163</v>
      </c>
    </row>
    <row r="255" spans="2:51" s="14" customFormat="1" ht="16.5" customHeight="1">
      <c r="B255" s="282"/>
      <c r="C255" s="283"/>
      <c r="D255" s="283"/>
      <c r="E255" s="284" t="s">
        <v>22</v>
      </c>
      <c r="F255" s="285" t="s">
        <v>396</v>
      </c>
      <c r="G255" s="283"/>
      <c r="H255" s="283"/>
      <c r="I255" s="283"/>
      <c r="J255" s="283"/>
      <c r="K255" s="286">
        <v>15.5</v>
      </c>
      <c r="L255" s="283"/>
      <c r="M255" s="283"/>
      <c r="N255" s="283"/>
      <c r="O255" s="283"/>
      <c r="P255" s="283"/>
      <c r="Q255" s="283"/>
      <c r="R255" s="287"/>
      <c r="T255" s="288"/>
      <c r="U255" s="283"/>
      <c r="V255" s="283"/>
      <c r="W255" s="283"/>
      <c r="X255" s="283"/>
      <c r="Y255" s="283"/>
      <c r="Z255" s="283"/>
      <c r="AA255" s="289"/>
      <c r="AT255" s="290" t="s">
        <v>171</v>
      </c>
      <c r="AU255" s="290" t="s">
        <v>89</v>
      </c>
      <c r="AV255" s="14" t="s">
        <v>177</v>
      </c>
      <c r="AW255" s="14" t="s">
        <v>36</v>
      </c>
      <c r="AX255" s="14" t="s">
        <v>79</v>
      </c>
      <c r="AY255" s="290" t="s">
        <v>163</v>
      </c>
    </row>
    <row r="256" spans="2:51" s="12" customFormat="1" ht="16.5" customHeight="1">
      <c r="B256" s="250"/>
      <c r="C256" s="251"/>
      <c r="D256" s="251"/>
      <c r="E256" s="252" t="s">
        <v>22</v>
      </c>
      <c r="F256" s="253" t="s">
        <v>339</v>
      </c>
      <c r="G256" s="251"/>
      <c r="H256" s="251"/>
      <c r="I256" s="251"/>
      <c r="J256" s="251"/>
      <c r="K256" s="254">
        <v>4</v>
      </c>
      <c r="L256" s="251"/>
      <c r="M256" s="251"/>
      <c r="N256" s="251"/>
      <c r="O256" s="251"/>
      <c r="P256" s="251"/>
      <c r="Q256" s="251"/>
      <c r="R256" s="255"/>
      <c r="T256" s="256"/>
      <c r="U256" s="251"/>
      <c r="V256" s="251"/>
      <c r="W256" s="251"/>
      <c r="X256" s="251"/>
      <c r="Y256" s="251"/>
      <c r="Z256" s="251"/>
      <c r="AA256" s="257"/>
      <c r="AT256" s="258" t="s">
        <v>171</v>
      </c>
      <c r="AU256" s="258" t="s">
        <v>89</v>
      </c>
      <c r="AV256" s="12" t="s">
        <v>89</v>
      </c>
      <c r="AW256" s="12" t="s">
        <v>36</v>
      </c>
      <c r="AX256" s="12" t="s">
        <v>79</v>
      </c>
      <c r="AY256" s="258" t="s">
        <v>163</v>
      </c>
    </row>
    <row r="257" spans="2:51" s="12" customFormat="1" ht="16.5" customHeight="1">
      <c r="B257" s="250"/>
      <c r="C257" s="251"/>
      <c r="D257" s="251"/>
      <c r="E257" s="252" t="s">
        <v>22</v>
      </c>
      <c r="F257" s="253" t="s">
        <v>340</v>
      </c>
      <c r="G257" s="251"/>
      <c r="H257" s="251"/>
      <c r="I257" s="251"/>
      <c r="J257" s="251"/>
      <c r="K257" s="254">
        <v>4</v>
      </c>
      <c r="L257" s="251"/>
      <c r="M257" s="251"/>
      <c r="N257" s="251"/>
      <c r="O257" s="251"/>
      <c r="P257" s="251"/>
      <c r="Q257" s="251"/>
      <c r="R257" s="255"/>
      <c r="T257" s="256"/>
      <c r="U257" s="251"/>
      <c r="V257" s="251"/>
      <c r="W257" s="251"/>
      <c r="X257" s="251"/>
      <c r="Y257" s="251"/>
      <c r="Z257" s="251"/>
      <c r="AA257" s="257"/>
      <c r="AT257" s="258" t="s">
        <v>171</v>
      </c>
      <c r="AU257" s="258" t="s">
        <v>89</v>
      </c>
      <c r="AV257" s="12" t="s">
        <v>89</v>
      </c>
      <c r="AW257" s="12" t="s">
        <v>36</v>
      </c>
      <c r="AX257" s="12" t="s">
        <v>79</v>
      </c>
      <c r="AY257" s="258" t="s">
        <v>163</v>
      </c>
    </row>
    <row r="258" spans="2:51" s="12" customFormat="1" ht="16.5" customHeight="1">
      <c r="B258" s="250"/>
      <c r="C258" s="251"/>
      <c r="D258" s="251"/>
      <c r="E258" s="252" t="s">
        <v>22</v>
      </c>
      <c r="F258" s="253" t="s">
        <v>341</v>
      </c>
      <c r="G258" s="251"/>
      <c r="H258" s="251"/>
      <c r="I258" s="251"/>
      <c r="J258" s="251"/>
      <c r="K258" s="254">
        <v>4.5</v>
      </c>
      <c r="L258" s="251"/>
      <c r="M258" s="251"/>
      <c r="N258" s="251"/>
      <c r="O258" s="251"/>
      <c r="P258" s="251"/>
      <c r="Q258" s="251"/>
      <c r="R258" s="255"/>
      <c r="T258" s="256"/>
      <c r="U258" s="251"/>
      <c r="V258" s="251"/>
      <c r="W258" s="251"/>
      <c r="X258" s="251"/>
      <c r="Y258" s="251"/>
      <c r="Z258" s="251"/>
      <c r="AA258" s="257"/>
      <c r="AT258" s="258" t="s">
        <v>171</v>
      </c>
      <c r="AU258" s="258" t="s">
        <v>89</v>
      </c>
      <c r="AV258" s="12" t="s">
        <v>89</v>
      </c>
      <c r="AW258" s="12" t="s">
        <v>36</v>
      </c>
      <c r="AX258" s="12" t="s">
        <v>79</v>
      </c>
      <c r="AY258" s="258" t="s">
        <v>163</v>
      </c>
    </row>
    <row r="259" spans="2:51" s="12" customFormat="1" ht="16.5" customHeight="1">
      <c r="B259" s="250"/>
      <c r="C259" s="251"/>
      <c r="D259" s="251"/>
      <c r="E259" s="252" t="s">
        <v>22</v>
      </c>
      <c r="F259" s="253" t="s">
        <v>342</v>
      </c>
      <c r="G259" s="251"/>
      <c r="H259" s="251"/>
      <c r="I259" s="251"/>
      <c r="J259" s="251"/>
      <c r="K259" s="254">
        <v>4.5</v>
      </c>
      <c r="L259" s="251"/>
      <c r="M259" s="251"/>
      <c r="N259" s="251"/>
      <c r="O259" s="251"/>
      <c r="P259" s="251"/>
      <c r="Q259" s="251"/>
      <c r="R259" s="255"/>
      <c r="T259" s="256"/>
      <c r="U259" s="251"/>
      <c r="V259" s="251"/>
      <c r="W259" s="251"/>
      <c r="X259" s="251"/>
      <c r="Y259" s="251"/>
      <c r="Z259" s="251"/>
      <c r="AA259" s="257"/>
      <c r="AT259" s="258" t="s">
        <v>171</v>
      </c>
      <c r="AU259" s="258" t="s">
        <v>89</v>
      </c>
      <c r="AV259" s="12" t="s">
        <v>89</v>
      </c>
      <c r="AW259" s="12" t="s">
        <v>36</v>
      </c>
      <c r="AX259" s="12" t="s">
        <v>79</v>
      </c>
      <c r="AY259" s="258" t="s">
        <v>163</v>
      </c>
    </row>
    <row r="260" spans="2:51" s="14" customFormat="1" ht="16.5" customHeight="1">
      <c r="B260" s="282"/>
      <c r="C260" s="283"/>
      <c r="D260" s="283"/>
      <c r="E260" s="284" t="s">
        <v>22</v>
      </c>
      <c r="F260" s="285" t="s">
        <v>396</v>
      </c>
      <c r="G260" s="283"/>
      <c r="H260" s="283"/>
      <c r="I260" s="283"/>
      <c r="J260" s="283"/>
      <c r="K260" s="286">
        <v>17</v>
      </c>
      <c r="L260" s="283"/>
      <c r="M260" s="283"/>
      <c r="N260" s="283"/>
      <c r="O260" s="283"/>
      <c r="P260" s="283"/>
      <c r="Q260" s="283"/>
      <c r="R260" s="287"/>
      <c r="T260" s="288"/>
      <c r="U260" s="283"/>
      <c r="V260" s="283"/>
      <c r="W260" s="283"/>
      <c r="X260" s="283"/>
      <c r="Y260" s="283"/>
      <c r="Z260" s="283"/>
      <c r="AA260" s="289"/>
      <c r="AT260" s="290" t="s">
        <v>171</v>
      </c>
      <c r="AU260" s="290" t="s">
        <v>89</v>
      </c>
      <c r="AV260" s="14" t="s">
        <v>177</v>
      </c>
      <c r="AW260" s="14" t="s">
        <v>36</v>
      </c>
      <c r="AX260" s="14" t="s">
        <v>79</v>
      </c>
      <c r="AY260" s="290" t="s">
        <v>163</v>
      </c>
    </row>
    <row r="261" spans="2:51" s="12" customFormat="1" ht="16.5" customHeight="1">
      <c r="B261" s="250"/>
      <c r="C261" s="251"/>
      <c r="D261" s="251"/>
      <c r="E261" s="252" t="s">
        <v>22</v>
      </c>
      <c r="F261" s="253" t="s">
        <v>347</v>
      </c>
      <c r="G261" s="251"/>
      <c r="H261" s="251"/>
      <c r="I261" s="251"/>
      <c r="J261" s="251"/>
      <c r="K261" s="254">
        <v>5.2</v>
      </c>
      <c r="L261" s="251"/>
      <c r="M261" s="251"/>
      <c r="N261" s="251"/>
      <c r="O261" s="251"/>
      <c r="P261" s="251"/>
      <c r="Q261" s="251"/>
      <c r="R261" s="255"/>
      <c r="T261" s="256"/>
      <c r="U261" s="251"/>
      <c r="V261" s="251"/>
      <c r="W261" s="251"/>
      <c r="X261" s="251"/>
      <c r="Y261" s="251"/>
      <c r="Z261" s="251"/>
      <c r="AA261" s="257"/>
      <c r="AT261" s="258" t="s">
        <v>171</v>
      </c>
      <c r="AU261" s="258" t="s">
        <v>89</v>
      </c>
      <c r="AV261" s="12" t="s">
        <v>89</v>
      </c>
      <c r="AW261" s="12" t="s">
        <v>36</v>
      </c>
      <c r="AX261" s="12" t="s">
        <v>79</v>
      </c>
      <c r="AY261" s="258" t="s">
        <v>163</v>
      </c>
    </row>
    <row r="262" spans="2:51" s="12" customFormat="1" ht="16.5" customHeight="1">
      <c r="B262" s="250"/>
      <c r="C262" s="251"/>
      <c r="D262" s="251"/>
      <c r="E262" s="252" t="s">
        <v>22</v>
      </c>
      <c r="F262" s="253" t="s">
        <v>348</v>
      </c>
      <c r="G262" s="251"/>
      <c r="H262" s="251"/>
      <c r="I262" s="251"/>
      <c r="J262" s="251"/>
      <c r="K262" s="254">
        <v>6.3</v>
      </c>
      <c r="L262" s="251"/>
      <c r="M262" s="251"/>
      <c r="N262" s="251"/>
      <c r="O262" s="251"/>
      <c r="P262" s="251"/>
      <c r="Q262" s="251"/>
      <c r="R262" s="255"/>
      <c r="T262" s="256"/>
      <c r="U262" s="251"/>
      <c r="V262" s="251"/>
      <c r="W262" s="251"/>
      <c r="X262" s="251"/>
      <c r="Y262" s="251"/>
      <c r="Z262" s="251"/>
      <c r="AA262" s="257"/>
      <c r="AT262" s="258" t="s">
        <v>171</v>
      </c>
      <c r="AU262" s="258" t="s">
        <v>89</v>
      </c>
      <c r="AV262" s="12" t="s">
        <v>89</v>
      </c>
      <c r="AW262" s="12" t="s">
        <v>36</v>
      </c>
      <c r="AX262" s="12" t="s">
        <v>79</v>
      </c>
      <c r="AY262" s="258" t="s">
        <v>163</v>
      </c>
    </row>
    <row r="263" spans="2:51" s="14" customFormat="1" ht="16.5" customHeight="1">
      <c r="B263" s="282"/>
      <c r="C263" s="283"/>
      <c r="D263" s="283"/>
      <c r="E263" s="284" t="s">
        <v>22</v>
      </c>
      <c r="F263" s="285" t="s">
        <v>396</v>
      </c>
      <c r="G263" s="283"/>
      <c r="H263" s="283"/>
      <c r="I263" s="283"/>
      <c r="J263" s="283"/>
      <c r="K263" s="286">
        <v>11.5</v>
      </c>
      <c r="L263" s="283"/>
      <c r="M263" s="283"/>
      <c r="N263" s="283"/>
      <c r="O263" s="283"/>
      <c r="P263" s="283"/>
      <c r="Q263" s="283"/>
      <c r="R263" s="287"/>
      <c r="T263" s="288"/>
      <c r="U263" s="283"/>
      <c r="V263" s="283"/>
      <c r="W263" s="283"/>
      <c r="X263" s="283"/>
      <c r="Y263" s="283"/>
      <c r="Z263" s="283"/>
      <c r="AA263" s="289"/>
      <c r="AT263" s="290" t="s">
        <v>171</v>
      </c>
      <c r="AU263" s="290" t="s">
        <v>89</v>
      </c>
      <c r="AV263" s="14" t="s">
        <v>177</v>
      </c>
      <c r="AW263" s="14" t="s">
        <v>36</v>
      </c>
      <c r="AX263" s="14" t="s">
        <v>79</v>
      </c>
      <c r="AY263" s="290" t="s">
        <v>163</v>
      </c>
    </row>
    <row r="264" spans="2:51" s="12" customFormat="1" ht="16.5" customHeight="1">
      <c r="B264" s="250"/>
      <c r="C264" s="251"/>
      <c r="D264" s="251"/>
      <c r="E264" s="252" t="s">
        <v>22</v>
      </c>
      <c r="F264" s="253" t="s">
        <v>397</v>
      </c>
      <c r="G264" s="251"/>
      <c r="H264" s="251"/>
      <c r="I264" s="251"/>
      <c r="J264" s="251"/>
      <c r="K264" s="254">
        <v>75</v>
      </c>
      <c r="L264" s="251"/>
      <c r="M264" s="251"/>
      <c r="N264" s="251"/>
      <c r="O264" s="251"/>
      <c r="P264" s="251"/>
      <c r="Q264" s="251"/>
      <c r="R264" s="255"/>
      <c r="T264" s="256"/>
      <c r="U264" s="251"/>
      <c r="V264" s="251"/>
      <c r="W264" s="251"/>
      <c r="X264" s="251"/>
      <c r="Y264" s="251"/>
      <c r="Z264" s="251"/>
      <c r="AA264" s="257"/>
      <c r="AT264" s="258" t="s">
        <v>171</v>
      </c>
      <c r="AU264" s="258" t="s">
        <v>89</v>
      </c>
      <c r="AV264" s="12" t="s">
        <v>89</v>
      </c>
      <c r="AW264" s="12" t="s">
        <v>36</v>
      </c>
      <c r="AX264" s="12" t="s">
        <v>79</v>
      </c>
      <c r="AY264" s="258" t="s">
        <v>163</v>
      </c>
    </row>
    <row r="265" spans="2:51" s="13" customFormat="1" ht="16.5" customHeight="1">
      <c r="B265" s="265"/>
      <c r="C265" s="266"/>
      <c r="D265" s="266"/>
      <c r="E265" s="267" t="s">
        <v>22</v>
      </c>
      <c r="F265" s="268" t="s">
        <v>246</v>
      </c>
      <c r="G265" s="266"/>
      <c r="H265" s="266"/>
      <c r="I265" s="266"/>
      <c r="J265" s="266"/>
      <c r="K265" s="269">
        <v>161</v>
      </c>
      <c r="L265" s="266"/>
      <c r="M265" s="266"/>
      <c r="N265" s="266"/>
      <c r="O265" s="266"/>
      <c r="P265" s="266"/>
      <c r="Q265" s="266"/>
      <c r="R265" s="270"/>
      <c r="T265" s="271"/>
      <c r="U265" s="266"/>
      <c r="V265" s="266"/>
      <c r="W265" s="266"/>
      <c r="X265" s="266"/>
      <c r="Y265" s="266"/>
      <c r="Z265" s="266"/>
      <c r="AA265" s="272"/>
      <c r="AT265" s="273" t="s">
        <v>171</v>
      </c>
      <c r="AU265" s="273" t="s">
        <v>89</v>
      </c>
      <c r="AV265" s="13" t="s">
        <v>168</v>
      </c>
      <c r="AW265" s="13" t="s">
        <v>36</v>
      </c>
      <c r="AX265" s="13" t="s">
        <v>86</v>
      </c>
      <c r="AY265" s="273" t="s">
        <v>163</v>
      </c>
    </row>
    <row r="266" spans="2:65" s="1" customFormat="1" ht="38.25" customHeight="1">
      <c r="B266" s="49"/>
      <c r="C266" s="230" t="s">
        <v>398</v>
      </c>
      <c r="D266" s="230" t="s">
        <v>164</v>
      </c>
      <c r="E266" s="231" t="s">
        <v>399</v>
      </c>
      <c r="F266" s="232" t="s">
        <v>400</v>
      </c>
      <c r="G266" s="232"/>
      <c r="H266" s="232"/>
      <c r="I266" s="232"/>
      <c r="J266" s="233" t="s">
        <v>317</v>
      </c>
      <c r="K266" s="234">
        <v>70.1</v>
      </c>
      <c r="L266" s="235">
        <v>0</v>
      </c>
      <c r="M266" s="236"/>
      <c r="N266" s="237">
        <f>ROUND(L266*K266,2)</f>
        <v>0</v>
      </c>
      <c r="O266" s="237"/>
      <c r="P266" s="237"/>
      <c r="Q266" s="237"/>
      <c r="R266" s="51"/>
      <c r="T266" s="238" t="s">
        <v>22</v>
      </c>
      <c r="U266" s="59" t="s">
        <v>44</v>
      </c>
      <c r="V266" s="50"/>
      <c r="W266" s="239">
        <f>V266*K266</f>
        <v>0</v>
      </c>
      <c r="X266" s="239">
        <v>0</v>
      </c>
      <c r="Y266" s="239">
        <f>X266*K266</f>
        <v>0</v>
      </c>
      <c r="Z266" s="239">
        <v>0</v>
      </c>
      <c r="AA266" s="240">
        <f>Z266*K266</f>
        <v>0</v>
      </c>
      <c r="AR266" s="25" t="s">
        <v>236</v>
      </c>
      <c r="AT266" s="25" t="s">
        <v>164</v>
      </c>
      <c r="AU266" s="25" t="s">
        <v>89</v>
      </c>
      <c r="AY266" s="25" t="s">
        <v>163</v>
      </c>
      <c r="BE266" s="155">
        <f>IF(U266="základní",N266,0)</f>
        <v>0</v>
      </c>
      <c r="BF266" s="155">
        <f>IF(U266="snížená",N266,0)</f>
        <v>0</v>
      </c>
      <c r="BG266" s="155">
        <f>IF(U266="zákl. přenesená",N266,0)</f>
        <v>0</v>
      </c>
      <c r="BH266" s="155">
        <f>IF(U266="sníž. přenesená",N266,0)</f>
        <v>0</v>
      </c>
      <c r="BI266" s="155">
        <f>IF(U266="nulová",N266,0)</f>
        <v>0</v>
      </c>
      <c r="BJ266" s="25" t="s">
        <v>86</v>
      </c>
      <c r="BK266" s="155">
        <f>ROUND(L266*K266,2)</f>
        <v>0</v>
      </c>
      <c r="BL266" s="25" t="s">
        <v>236</v>
      </c>
      <c r="BM266" s="25" t="s">
        <v>401</v>
      </c>
    </row>
    <row r="267" spans="2:51" s="12" customFormat="1" ht="16.5" customHeight="1">
      <c r="B267" s="250"/>
      <c r="C267" s="251"/>
      <c r="D267" s="251"/>
      <c r="E267" s="252" t="s">
        <v>22</v>
      </c>
      <c r="F267" s="259" t="s">
        <v>353</v>
      </c>
      <c r="G267" s="260"/>
      <c r="H267" s="260"/>
      <c r="I267" s="260"/>
      <c r="J267" s="251"/>
      <c r="K267" s="254">
        <v>3</v>
      </c>
      <c r="L267" s="251"/>
      <c r="M267" s="251"/>
      <c r="N267" s="251"/>
      <c r="O267" s="251"/>
      <c r="P267" s="251"/>
      <c r="Q267" s="251"/>
      <c r="R267" s="255"/>
      <c r="T267" s="256"/>
      <c r="U267" s="251"/>
      <c r="V267" s="251"/>
      <c r="W267" s="251"/>
      <c r="X267" s="251"/>
      <c r="Y267" s="251"/>
      <c r="Z267" s="251"/>
      <c r="AA267" s="257"/>
      <c r="AT267" s="258" t="s">
        <v>171</v>
      </c>
      <c r="AU267" s="258" t="s">
        <v>89</v>
      </c>
      <c r="AV267" s="12" t="s">
        <v>89</v>
      </c>
      <c r="AW267" s="12" t="s">
        <v>36</v>
      </c>
      <c r="AX267" s="12" t="s">
        <v>79</v>
      </c>
      <c r="AY267" s="258" t="s">
        <v>163</v>
      </c>
    </row>
    <row r="268" spans="2:51" s="12" customFormat="1" ht="16.5" customHeight="1">
      <c r="B268" s="250"/>
      <c r="C268" s="251"/>
      <c r="D268" s="251"/>
      <c r="E268" s="252" t="s">
        <v>22</v>
      </c>
      <c r="F268" s="253" t="s">
        <v>358</v>
      </c>
      <c r="G268" s="251"/>
      <c r="H268" s="251"/>
      <c r="I268" s="251"/>
      <c r="J268" s="251"/>
      <c r="K268" s="254">
        <v>4.2</v>
      </c>
      <c r="L268" s="251"/>
      <c r="M268" s="251"/>
      <c r="N268" s="251"/>
      <c r="O268" s="251"/>
      <c r="P268" s="251"/>
      <c r="Q268" s="251"/>
      <c r="R268" s="255"/>
      <c r="T268" s="256"/>
      <c r="U268" s="251"/>
      <c r="V268" s="251"/>
      <c r="W268" s="251"/>
      <c r="X268" s="251"/>
      <c r="Y268" s="251"/>
      <c r="Z268" s="251"/>
      <c r="AA268" s="257"/>
      <c r="AT268" s="258" t="s">
        <v>171</v>
      </c>
      <c r="AU268" s="258" t="s">
        <v>89</v>
      </c>
      <c r="AV268" s="12" t="s">
        <v>89</v>
      </c>
      <c r="AW268" s="12" t="s">
        <v>36</v>
      </c>
      <c r="AX268" s="12" t="s">
        <v>79</v>
      </c>
      <c r="AY268" s="258" t="s">
        <v>163</v>
      </c>
    </row>
    <row r="269" spans="2:51" s="12" customFormat="1" ht="16.5" customHeight="1">
      <c r="B269" s="250"/>
      <c r="C269" s="251"/>
      <c r="D269" s="251"/>
      <c r="E269" s="252" t="s">
        <v>22</v>
      </c>
      <c r="F269" s="253" t="s">
        <v>359</v>
      </c>
      <c r="G269" s="251"/>
      <c r="H269" s="251"/>
      <c r="I269" s="251"/>
      <c r="J269" s="251"/>
      <c r="K269" s="254">
        <v>4.2</v>
      </c>
      <c r="L269" s="251"/>
      <c r="M269" s="251"/>
      <c r="N269" s="251"/>
      <c r="O269" s="251"/>
      <c r="P269" s="251"/>
      <c r="Q269" s="251"/>
      <c r="R269" s="255"/>
      <c r="T269" s="256"/>
      <c r="U269" s="251"/>
      <c r="V269" s="251"/>
      <c r="W269" s="251"/>
      <c r="X269" s="251"/>
      <c r="Y269" s="251"/>
      <c r="Z269" s="251"/>
      <c r="AA269" s="257"/>
      <c r="AT269" s="258" t="s">
        <v>171</v>
      </c>
      <c r="AU269" s="258" t="s">
        <v>89</v>
      </c>
      <c r="AV269" s="12" t="s">
        <v>89</v>
      </c>
      <c r="AW269" s="12" t="s">
        <v>36</v>
      </c>
      <c r="AX269" s="12" t="s">
        <v>79</v>
      </c>
      <c r="AY269" s="258" t="s">
        <v>163</v>
      </c>
    </row>
    <row r="270" spans="2:51" s="12" customFormat="1" ht="16.5" customHeight="1">
      <c r="B270" s="250"/>
      <c r="C270" s="251"/>
      <c r="D270" s="251"/>
      <c r="E270" s="252" t="s">
        <v>22</v>
      </c>
      <c r="F270" s="253" t="s">
        <v>364</v>
      </c>
      <c r="G270" s="251"/>
      <c r="H270" s="251"/>
      <c r="I270" s="251"/>
      <c r="J270" s="251"/>
      <c r="K270" s="254">
        <v>5.2</v>
      </c>
      <c r="L270" s="251"/>
      <c r="M270" s="251"/>
      <c r="N270" s="251"/>
      <c r="O270" s="251"/>
      <c r="P270" s="251"/>
      <c r="Q270" s="251"/>
      <c r="R270" s="255"/>
      <c r="T270" s="256"/>
      <c r="U270" s="251"/>
      <c r="V270" s="251"/>
      <c r="W270" s="251"/>
      <c r="X270" s="251"/>
      <c r="Y270" s="251"/>
      <c r="Z270" s="251"/>
      <c r="AA270" s="257"/>
      <c r="AT270" s="258" t="s">
        <v>171</v>
      </c>
      <c r="AU270" s="258" t="s">
        <v>89</v>
      </c>
      <c r="AV270" s="12" t="s">
        <v>89</v>
      </c>
      <c r="AW270" s="12" t="s">
        <v>36</v>
      </c>
      <c r="AX270" s="12" t="s">
        <v>79</v>
      </c>
      <c r="AY270" s="258" t="s">
        <v>163</v>
      </c>
    </row>
    <row r="271" spans="2:51" s="11" customFormat="1" ht="16.5" customHeight="1">
      <c r="B271" s="241"/>
      <c r="C271" s="242"/>
      <c r="D271" s="242"/>
      <c r="E271" s="243" t="s">
        <v>22</v>
      </c>
      <c r="F271" s="291" t="s">
        <v>402</v>
      </c>
      <c r="G271" s="242"/>
      <c r="H271" s="242"/>
      <c r="I271" s="242"/>
      <c r="J271" s="242"/>
      <c r="K271" s="243" t="s">
        <v>22</v>
      </c>
      <c r="L271" s="242"/>
      <c r="M271" s="242"/>
      <c r="N271" s="242"/>
      <c r="O271" s="242"/>
      <c r="P271" s="242"/>
      <c r="Q271" s="242"/>
      <c r="R271" s="246"/>
      <c r="T271" s="247"/>
      <c r="U271" s="242"/>
      <c r="V271" s="242"/>
      <c r="W271" s="242"/>
      <c r="X271" s="242"/>
      <c r="Y271" s="242"/>
      <c r="Z271" s="242"/>
      <c r="AA271" s="248"/>
      <c r="AT271" s="249" t="s">
        <v>171</v>
      </c>
      <c r="AU271" s="249" t="s">
        <v>89</v>
      </c>
      <c r="AV271" s="11" t="s">
        <v>86</v>
      </c>
      <c r="AW271" s="11" t="s">
        <v>36</v>
      </c>
      <c r="AX271" s="11" t="s">
        <v>79</v>
      </c>
      <c r="AY271" s="249" t="s">
        <v>163</v>
      </c>
    </row>
    <row r="272" spans="2:51" s="12" customFormat="1" ht="16.5" customHeight="1">
      <c r="B272" s="250"/>
      <c r="C272" s="251"/>
      <c r="D272" s="251"/>
      <c r="E272" s="252" t="s">
        <v>22</v>
      </c>
      <c r="F272" s="253" t="s">
        <v>403</v>
      </c>
      <c r="G272" s="251"/>
      <c r="H272" s="251"/>
      <c r="I272" s="251"/>
      <c r="J272" s="251"/>
      <c r="K272" s="254">
        <v>42</v>
      </c>
      <c r="L272" s="251"/>
      <c r="M272" s="251"/>
      <c r="N272" s="251"/>
      <c r="O272" s="251"/>
      <c r="P272" s="251"/>
      <c r="Q272" s="251"/>
      <c r="R272" s="255"/>
      <c r="T272" s="256"/>
      <c r="U272" s="251"/>
      <c r="V272" s="251"/>
      <c r="W272" s="251"/>
      <c r="X272" s="251"/>
      <c r="Y272" s="251"/>
      <c r="Z272" s="251"/>
      <c r="AA272" s="257"/>
      <c r="AT272" s="258" t="s">
        <v>171</v>
      </c>
      <c r="AU272" s="258" t="s">
        <v>89</v>
      </c>
      <c r="AV272" s="12" t="s">
        <v>89</v>
      </c>
      <c r="AW272" s="12" t="s">
        <v>36</v>
      </c>
      <c r="AX272" s="12" t="s">
        <v>79</v>
      </c>
      <c r="AY272" s="258" t="s">
        <v>163</v>
      </c>
    </row>
    <row r="273" spans="2:51" s="11" customFormat="1" ht="16.5" customHeight="1">
      <c r="B273" s="241"/>
      <c r="C273" s="242"/>
      <c r="D273" s="242"/>
      <c r="E273" s="243" t="s">
        <v>22</v>
      </c>
      <c r="F273" s="291" t="s">
        <v>404</v>
      </c>
      <c r="G273" s="242"/>
      <c r="H273" s="242"/>
      <c r="I273" s="242"/>
      <c r="J273" s="242"/>
      <c r="K273" s="243" t="s">
        <v>22</v>
      </c>
      <c r="L273" s="242"/>
      <c r="M273" s="242"/>
      <c r="N273" s="242"/>
      <c r="O273" s="242"/>
      <c r="P273" s="242"/>
      <c r="Q273" s="242"/>
      <c r="R273" s="246"/>
      <c r="T273" s="247"/>
      <c r="U273" s="242"/>
      <c r="V273" s="242"/>
      <c r="W273" s="242"/>
      <c r="X273" s="242"/>
      <c r="Y273" s="242"/>
      <c r="Z273" s="242"/>
      <c r="AA273" s="248"/>
      <c r="AT273" s="249" t="s">
        <v>171</v>
      </c>
      <c r="AU273" s="249" t="s">
        <v>89</v>
      </c>
      <c r="AV273" s="11" t="s">
        <v>86</v>
      </c>
      <c r="AW273" s="11" t="s">
        <v>36</v>
      </c>
      <c r="AX273" s="11" t="s">
        <v>79</v>
      </c>
      <c r="AY273" s="249" t="s">
        <v>163</v>
      </c>
    </row>
    <row r="274" spans="2:51" s="12" customFormat="1" ht="16.5" customHeight="1">
      <c r="B274" s="250"/>
      <c r="C274" s="251"/>
      <c r="D274" s="251"/>
      <c r="E274" s="252" t="s">
        <v>22</v>
      </c>
      <c r="F274" s="253" t="s">
        <v>405</v>
      </c>
      <c r="G274" s="251"/>
      <c r="H274" s="251"/>
      <c r="I274" s="251"/>
      <c r="J274" s="251"/>
      <c r="K274" s="254">
        <v>11.5</v>
      </c>
      <c r="L274" s="251"/>
      <c r="M274" s="251"/>
      <c r="N274" s="251"/>
      <c r="O274" s="251"/>
      <c r="P274" s="251"/>
      <c r="Q274" s="251"/>
      <c r="R274" s="255"/>
      <c r="T274" s="256"/>
      <c r="U274" s="251"/>
      <c r="V274" s="251"/>
      <c r="W274" s="251"/>
      <c r="X274" s="251"/>
      <c r="Y274" s="251"/>
      <c r="Z274" s="251"/>
      <c r="AA274" s="257"/>
      <c r="AT274" s="258" t="s">
        <v>171</v>
      </c>
      <c r="AU274" s="258" t="s">
        <v>89</v>
      </c>
      <c r="AV274" s="12" t="s">
        <v>89</v>
      </c>
      <c r="AW274" s="12" t="s">
        <v>36</v>
      </c>
      <c r="AX274" s="12" t="s">
        <v>79</v>
      </c>
      <c r="AY274" s="258" t="s">
        <v>163</v>
      </c>
    </row>
    <row r="275" spans="2:51" s="13" customFormat="1" ht="16.5" customHeight="1">
      <c r="B275" s="265"/>
      <c r="C275" s="266"/>
      <c r="D275" s="266"/>
      <c r="E275" s="267" t="s">
        <v>22</v>
      </c>
      <c r="F275" s="268" t="s">
        <v>246</v>
      </c>
      <c r="G275" s="266"/>
      <c r="H275" s="266"/>
      <c r="I275" s="266"/>
      <c r="J275" s="266"/>
      <c r="K275" s="269">
        <v>70.1</v>
      </c>
      <c r="L275" s="266"/>
      <c r="M275" s="266"/>
      <c r="N275" s="266"/>
      <c r="O275" s="266"/>
      <c r="P275" s="266"/>
      <c r="Q275" s="266"/>
      <c r="R275" s="270"/>
      <c r="T275" s="271"/>
      <c r="U275" s="266"/>
      <c r="V275" s="266"/>
      <c r="W275" s="266"/>
      <c r="X275" s="266"/>
      <c r="Y275" s="266"/>
      <c r="Z275" s="266"/>
      <c r="AA275" s="272"/>
      <c r="AT275" s="273" t="s">
        <v>171</v>
      </c>
      <c r="AU275" s="273" t="s">
        <v>89</v>
      </c>
      <c r="AV275" s="13" t="s">
        <v>168</v>
      </c>
      <c r="AW275" s="13" t="s">
        <v>36</v>
      </c>
      <c r="AX275" s="13" t="s">
        <v>86</v>
      </c>
      <c r="AY275" s="273" t="s">
        <v>163</v>
      </c>
    </row>
    <row r="276" spans="2:65" s="1" customFormat="1" ht="38.25" customHeight="1">
      <c r="B276" s="49"/>
      <c r="C276" s="230" t="s">
        <v>406</v>
      </c>
      <c r="D276" s="230" t="s">
        <v>164</v>
      </c>
      <c r="E276" s="231" t="s">
        <v>407</v>
      </c>
      <c r="F276" s="232" t="s">
        <v>408</v>
      </c>
      <c r="G276" s="232"/>
      <c r="H276" s="232"/>
      <c r="I276" s="232"/>
      <c r="J276" s="233" t="s">
        <v>317</v>
      </c>
      <c r="K276" s="234">
        <v>35.3</v>
      </c>
      <c r="L276" s="235">
        <v>0</v>
      </c>
      <c r="M276" s="236"/>
      <c r="N276" s="237">
        <f>ROUND(L276*K276,2)</f>
        <v>0</v>
      </c>
      <c r="O276" s="237"/>
      <c r="P276" s="237"/>
      <c r="Q276" s="237"/>
      <c r="R276" s="51"/>
      <c r="T276" s="238" t="s">
        <v>22</v>
      </c>
      <c r="U276" s="59" t="s">
        <v>44</v>
      </c>
      <c r="V276" s="50"/>
      <c r="W276" s="239">
        <f>V276*K276</f>
        <v>0</v>
      </c>
      <c r="X276" s="239">
        <v>0</v>
      </c>
      <c r="Y276" s="239">
        <f>X276*K276</f>
        <v>0</v>
      </c>
      <c r="Z276" s="239">
        <v>0</v>
      </c>
      <c r="AA276" s="240">
        <f>Z276*K276</f>
        <v>0</v>
      </c>
      <c r="AR276" s="25" t="s">
        <v>236</v>
      </c>
      <c r="AT276" s="25" t="s">
        <v>164</v>
      </c>
      <c r="AU276" s="25" t="s">
        <v>89</v>
      </c>
      <c r="AY276" s="25" t="s">
        <v>163</v>
      </c>
      <c r="BE276" s="155">
        <f>IF(U276="základní",N276,0)</f>
        <v>0</v>
      </c>
      <c r="BF276" s="155">
        <f>IF(U276="snížená",N276,0)</f>
        <v>0</v>
      </c>
      <c r="BG276" s="155">
        <f>IF(U276="zákl. přenesená",N276,0)</f>
        <v>0</v>
      </c>
      <c r="BH276" s="155">
        <f>IF(U276="sníž. přenesená",N276,0)</f>
        <v>0</v>
      </c>
      <c r="BI276" s="155">
        <f>IF(U276="nulová",N276,0)</f>
        <v>0</v>
      </c>
      <c r="BJ276" s="25" t="s">
        <v>86</v>
      </c>
      <c r="BK276" s="155">
        <f>ROUND(L276*K276,2)</f>
        <v>0</v>
      </c>
      <c r="BL276" s="25" t="s">
        <v>236</v>
      </c>
      <c r="BM276" s="25" t="s">
        <v>409</v>
      </c>
    </row>
    <row r="277" spans="2:51" s="12" customFormat="1" ht="16.5" customHeight="1">
      <c r="B277" s="250"/>
      <c r="C277" s="251"/>
      <c r="D277" s="251"/>
      <c r="E277" s="252" t="s">
        <v>22</v>
      </c>
      <c r="F277" s="259" t="s">
        <v>369</v>
      </c>
      <c r="G277" s="260"/>
      <c r="H277" s="260"/>
      <c r="I277" s="260"/>
      <c r="J277" s="251"/>
      <c r="K277" s="254">
        <v>3</v>
      </c>
      <c r="L277" s="251"/>
      <c r="M277" s="251"/>
      <c r="N277" s="251"/>
      <c r="O277" s="251"/>
      <c r="P277" s="251"/>
      <c r="Q277" s="251"/>
      <c r="R277" s="255"/>
      <c r="T277" s="256"/>
      <c r="U277" s="251"/>
      <c r="V277" s="251"/>
      <c r="W277" s="251"/>
      <c r="X277" s="251"/>
      <c r="Y277" s="251"/>
      <c r="Z277" s="251"/>
      <c r="AA277" s="257"/>
      <c r="AT277" s="258" t="s">
        <v>171</v>
      </c>
      <c r="AU277" s="258" t="s">
        <v>89</v>
      </c>
      <c r="AV277" s="12" t="s">
        <v>89</v>
      </c>
      <c r="AW277" s="12" t="s">
        <v>36</v>
      </c>
      <c r="AX277" s="12" t="s">
        <v>79</v>
      </c>
      <c r="AY277" s="258" t="s">
        <v>163</v>
      </c>
    </row>
    <row r="278" spans="2:51" s="12" customFormat="1" ht="16.5" customHeight="1">
      <c r="B278" s="250"/>
      <c r="C278" s="251"/>
      <c r="D278" s="251"/>
      <c r="E278" s="252" t="s">
        <v>22</v>
      </c>
      <c r="F278" s="253" t="s">
        <v>370</v>
      </c>
      <c r="G278" s="251"/>
      <c r="H278" s="251"/>
      <c r="I278" s="251"/>
      <c r="J278" s="251"/>
      <c r="K278" s="254">
        <v>2</v>
      </c>
      <c r="L278" s="251"/>
      <c r="M278" s="251"/>
      <c r="N278" s="251"/>
      <c r="O278" s="251"/>
      <c r="P278" s="251"/>
      <c r="Q278" s="251"/>
      <c r="R278" s="255"/>
      <c r="T278" s="256"/>
      <c r="U278" s="251"/>
      <c r="V278" s="251"/>
      <c r="W278" s="251"/>
      <c r="X278" s="251"/>
      <c r="Y278" s="251"/>
      <c r="Z278" s="251"/>
      <c r="AA278" s="257"/>
      <c r="AT278" s="258" t="s">
        <v>171</v>
      </c>
      <c r="AU278" s="258" t="s">
        <v>89</v>
      </c>
      <c r="AV278" s="12" t="s">
        <v>89</v>
      </c>
      <c r="AW278" s="12" t="s">
        <v>36</v>
      </c>
      <c r="AX278" s="12" t="s">
        <v>79</v>
      </c>
      <c r="AY278" s="258" t="s">
        <v>163</v>
      </c>
    </row>
    <row r="279" spans="2:51" s="12" customFormat="1" ht="16.5" customHeight="1">
      <c r="B279" s="250"/>
      <c r="C279" s="251"/>
      <c r="D279" s="251"/>
      <c r="E279" s="252" t="s">
        <v>22</v>
      </c>
      <c r="F279" s="253" t="s">
        <v>371</v>
      </c>
      <c r="G279" s="251"/>
      <c r="H279" s="251"/>
      <c r="I279" s="251"/>
      <c r="J279" s="251"/>
      <c r="K279" s="254">
        <v>6</v>
      </c>
      <c r="L279" s="251"/>
      <c r="M279" s="251"/>
      <c r="N279" s="251"/>
      <c r="O279" s="251"/>
      <c r="P279" s="251"/>
      <c r="Q279" s="251"/>
      <c r="R279" s="255"/>
      <c r="T279" s="256"/>
      <c r="U279" s="251"/>
      <c r="V279" s="251"/>
      <c r="W279" s="251"/>
      <c r="X279" s="251"/>
      <c r="Y279" s="251"/>
      <c r="Z279" s="251"/>
      <c r="AA279" s="257"/>
      <c r="AT279" s="258" t="s">
        <v>171</v>
      </c>
      <c r="AU279" s="258" t="s">
        <v>89</v>
      </c>
      <c r="AV279" s="12" t="s">
        <v>89</v>
      </c>
      <c r="AW279" s="12" t="s">
        <v>36</v>
      </c>
      <c r="AX279" s="12" t="s">
        <v>79</v>
      </c>
      <c r="AY279" s="258" t="s">
        <v>163</v>
      </c>
    </row>
    <row r="280" spans="2:51" s="12" customFormat="1" ht="16.5" customHeight="1">
      <c r="B280" s="250"/>
      <c r="C280" s="251"/>
      <c r="D280" s="251"/>
      <c r="E280" s="252" t="s">
        <v>22</v>
      </c>
      <c r="F280" s="253" t="s">
        <v>376</v>
      </c>
      <c r="G280" s="251"/>
      <c r="H280" s="251"/>
      <c r="I280" s="251"/>
      <c r="J280" s="251"/>
      <c r="K280" s="254">
        <v>4.5</v>
      </c>
      <c r="L280" s="251"/>
      <c r="M280" s="251"/>
      <c r="N280" s="251"/>
      <c r="O280" s="251"/>
      <c r="P280" s="251"/>
      <c r="Q280" s="251"/>
      <c r="R280" s="255"/>
      <c r="T280" s="256"/>
      <c r="U280" s="251"/>
      <c r="V280" s="251"/>
      <c r="W280" s="251"/>
      <c r="X280" s="251"/>
      <c r="Y280" s="251"/>
      <c r="Z280" s="251"/>
      <c r="AA280" s="257"/>
      <c r="AT280" s="258" t="s">
        <v>171</v>
      </c>
      <c r="AU280" s="258" t="s">
        <v>89</v>
      </c>
      <c r="AV280" s="12" t="s">
        <v>89</v>
      </c>
      <c r="AW280" s="12" t="s">
        <v>36</v>
      </c>
      <c r="AX280" s="12" t="s">
        <v>79</v>
      </c>
      <c r="AY280" s="258" t="s">
        <v>163</v>
      </c>
    </row>
    <row r="281" spans="2:51" s="12" customFormat="1" ht="16.5" customHeight="1">
      <c r="B281" s="250"/>
      <c r="C281" s="251"/>
      <c r="D281" s="251"/>
      <c r="E281" s="252" t="s">
        <v>22</v>
      </c>
      <c r="F281" s="253" t="s">
        <v>377</v>
      </c>
      <c r="G281" s="251"/>
      <c r="H281" s="251"/>
      <c r="I281" s="251"/>
      <c r="J281" s="251"/>
      <c r="K281" s="254">
        <v>5</v>
      </c>
      <c r="L281" s="251"/>
      <c r="M281" s="251"/>
      <c r="N281" s="251"/>
      <c r="O281" s="251"/>
      <c r="P281" s="251"/>
      <c r="Q281" s="251"/>
      <c r="R281" s="255"/>
      <c r="T281" s="256"/>
      <c r="U281" s="251"/>
      <c r="V281" s="251"/>
      <c r="W281" s="251"/>
      <c r="X281" s="251"/>
      <c r="Y281" s="251"/>
      <c r="Z281" s="251"/>
      <c r="AA281" s="257"/>
      <c r="AT281" s="258" t="s">
        <v>171</v>
      </c>
      <c r="AU281" s="258" t="s">
        <v>89</v>
      </c>
      <c r="AV281" s="12" t="s">
        <v>89</v>
      </c>
      <c r="AW281" s="12" t="s">
        <v>36</v>
      </c>
      <c r="AX281" s="12" t="s">
        <v>79</v>
      </c>
      <c r="AY281" s="258" t="s">
        <v>163</v>
      </c>
    </row>
    <row r="282" spans="2:51" s="12" customFormat="1" ht="16.5" customHeight="1">
      <c r="B282" s="250"/>
      <c r="C282" s="251"/>
      <c r="D282" s="251"/>
      <c r="E282" s="252" t="s">
        <v>22</v>
      </c>
      <c r="F282" s="253" t="s">
        <v>378</v>
      </c>
      <c r="G282" s="251"/>
      <c r="H282" s="251"/>
      <c r="I282" s="251"/>
      <c r="J282" s="251"/>
      <c r="K282" s="254">
        <v>5</v>
      </c>
      <c r="L282" s="251"/>
      <c r="M282" s="251"/>
      <c r="N282" s="251"/>
      <c r="O282" s="251"/>
      <c r="P282" s="251"/>
      <c r="Q282" s="251"/>
      <c r="R282" s="255"/>
      <c r="T282" s="256"/>
      <c r="U282" s="251"/>
      <c r="V282" s="251"/>
      <c r="W282" s="251"/>
      <c r="X282" s="251"/>
      <c r="Y282" s="251"/>
      <c r="Z282" s="251"/>
      <c r="AA282" s="257"/>
      <c r="AT282" s="258" t="s">
        <v>171</v>
      </c>
      <c r="AU282" s="258" t="s">
        <v>89</v>
      </c>
      <c r="AV282" s="12" t="s">
        <v>89</v>
      </c>
      <c r="AW282" s="12" t="s">
        <v>36</v>
      </c>
      <c r="AX282" s="12" t="s">
        <v>79</v>
      </c>
      <c r="AY282" s="258" t="s">
        <v>163</v>
      </c>
    </row>
    <row r="283" spans="2:51" s="12" customFormat="1" ht="16.5" customHeight="1">
      <c r="B283" s="250"/>
      <c r="C283" s="251"/>
      <c r="D283" s="251"/>
      <c r="E283" s="252" t="s">
        <v>22</v>
      </c>
      <c r="F283" s="253" t="s">
        <v>383</v>
      </c>
      <c r="G283" s="251"/>
      <c r="H283" s="251"/>
      <c r="I283" s="251"/>
      <c r="J283" s="251"/>
      <c r="K283" s="254">
        <v>9.8</v>
      </c>
      <c r="L283" s="251"/>
      <c r="M283" s="251"/>
      <c r="N283" s="251"/>
      <c r="O283" s="251"/>
      <c r="P283" s="251"/>
      <c r="Q283" s="251"/>
      <c r="R283" s="255"/>
      <c r="T283" s="256"/>
      <c r="U283" s="251"/>
      <c r="V283" s="251"/>
      <c r="W283" s="251"/>
      <c r="X283" s="251"/>
      <c r="Y283" s="251"/>
      <c r="Z283" s="251"/>
      <c r="AA283" s="257"/>
      <c r="AT283" s="258" t="s">
        <v>171</v>
      </c>
      <c r="AU283" s="258" t="s">
        <v>89</v>
      </c>
      <c r="AV283" s="12" t="s">
        <v>89</v>
      </c>
      <c r="AW283" s="12" t="s">
        <v>36</v>
      </c>
      <c r="AX283" s="12" t="s">
        <v>79</v>
      </c>
      <c r="AY283" s="258" t="s">
        <v>163</v>
      </c>
    </row>
    <row r="284" spans="2:51" s="13" customFormat="1" ht="16.5" customHeight="1">
      <c r="B284" s="265"/>
      <c r="C284" s="266"/>
      <c r="D284" s="266"/>
      <c r="E284" s="267" t="s">
        <v>22</v>
      </c>
      <c r="F284" s="268" t="s">
        <v>246</v>
      </c>
      <c r="G284" s="266"/>
      <c r="H284" s="266"/>
      <c r="I284" s="266"/>
      <c r="J284" s="266"/>
      <c r="K284" s="269">
        <v>35.3</v>
      </c>
      <c r="L284" s="266"/>
      <c r="M284" s="266"/>
      <c r="N284" s="266"/>
      <c r="O284" s="266"/>
      <c r="P284" s="266"/>
      <c r="Q284" s="266"/>
      <c r="R284" s="270"/>
      <c r="T284" s="271"/>
      <c r="U284" s="266"/>
      <c r="V284" s="266"/>
      <c r="W284" s="266"/>
      <c r="X284" s="266"/>
      <c r="Y284" s="266"/>
      <c r="Z284" s="266"/>
      <c r="AA284" s="272"/>
      <c r="AT284" s="273" t="s">
        <v>171</v>
      </c>
      <c r="AU284" s="273" t="s">
        <v>89</v>
      </c>
      <c r="AV284" s="13" t="s">
        <v>168</v>
      </c>
      <c r="AW284" s="13" t="s">
        <v>36</v>
      </c>
      <c r="AX284" s="13" t="s">
        <v>86</v>
      </c>
      <c r="AY284" s="273" t="s">
        <v>163</v>
      </c>
    </row>
    <row r="285" spans="2:65" s="1" customFormat="1" ht="25.5" customHeight="1">
      <c r="B285" s="49"/>
      <c r="C285" s="274" t="s">
        <v>410</v>
      </c>
      <c r="D285" s="274" t="s">
        <v>254</v>
      </c>
      <c r="E285" s="275" t="s">
        <v>411</v>
      </c>
      <c r="F285" s="276" t="s">
        <v>412</v>
      </c>
      <c r="G285" s="276"/>
      <c r="H285" s="276"/>
      <c r="I285" s="276"/>
      <c r="J285" s="277" t="s">
        <v>167</v>
      </c>
      <c r="K285" s="278">
        <v>5.181</v>
      </c>
      <c r="L285" s="279">
        <v>0</v>
      </c>
      <c r="M285" s="280"/>
      <c r="N285" s="281">
        <f>ROUND(L285*K285,2)</f>
        <v>0</v>
      </c>
      <c r="O285" s="237"/>
      <c r="P285" s="237"/>
      <c r="Q285" s="237"/>
      <c r="R285" s="51"/>
      <c r="T285" s="238" t="s">
        <v>22</v>
      </c>
      <c r="U285" s="59" t="s">
        <v>44</v>
      </c>
      <c r="V285" s="50"/>
      <c r="W285" s="239">
        <f>V285*K285</f>
        <v>0</v>
      </c>
      <c r="X285" s="239">
        <v>0.55</v>
      </c>
      <c r="Y285" s="239">
        <f>X285*K285</f>
        <v>2.8495500000000002</v>
      </c>
      <c r="Z285" s="239">
        <v>0</v>
      </c>
      <c r="AA285" s="240">
        <f>Z285*K285</f>
        <v>0</v>
      </c>
      <c r="AR285" s="25" t="s">
        <v>257</v>
      </c>
      <c r="AT285" s="25" t="s">
        <v>254</v>
      </c>
      <c r="AU285" s="25" t="s">
        <v>89</v>
      </c>
      <c r="AY285" s="25" t="s">
        <v>163</v>
      </c>
      <c r="BE285" s="155">
        <f>IF(U285="základní",N285,0)</f>
        <v>0</v>
      </c>
      <c r="BF285" s="155">
        <f>IF(U285="snížená",N285,0)</f>
        <v>0</v>
      </c>
      <c r="BG285" s="155">
        <f>IF(U285="zákl. přenesená",N285,0)</f>
        <v>0</v>
      </c>
      <c r="BH285" s="155">
        <f>IF(U285="sníž. přenesená",N285,0)</f>
        <v>0</v>
      </c>
      <c r="BI285" s="155">
        <f>IF(U285="nulová",N285,0)</f>
        <v>0</v>
      </c>
      <c r="BJ285" s="25" t="s">
        <v>86</v>
      </c>
      <c r="BK285" s="155">
        <f>ROUND(L285*K285,2)</f>
        <v>0</v>
      </c>
      <c r="BL285" s="25" t="s">
        <v>236</v>
      </c>
      <c r="BM285" s="25" t="s">
        <v>413</v>
      </c>
    </row>
    <row r="286" spans="2:51" s="12" customFormat="1" ht="25.5" customHeight="1">
      <c r="B286" s="250"/>
      <c r="C286" s="251"/>
      <c r="D286" s="251"/>
      <c r="E286" s="252" t="s">
        <v>22</v>
      </c>
      <c r="F286" s="259" t="s">
        <v>414</v>
      </c>
      <c r="G286" s="260"/>
      <c r="H286" s="260"/>
      <c r="I286" s="260"/>
      <c r="J286" s="251"/>
      <c r="K286" s="254">
        <v>0.368</v>
      </c>
      <c r="L286" s="251"/>
      <c r="M286" s="251"/>
      <c r="N286" s="251"/>
      <c r="O286" s="251"/>
      <c r="P286" s="251"/>
      <c r="Q286" s="251"/>
      <c r="R286" s="255"/>
      <c r="T286" s="256"/>
      <c r="U286" s="251"/>
      <c r="V286" s="251"/>
      <c r="W286" s="251"/>
      <c r="X286" s="251"/>
      <c r="Y286" s="251"/>
      <c r="Z286" s="251"/>
      <c r="AA286" s="257"/>
      <c r="AT286" s="258" t="s">
        <v>171</v>
      </c>
      <c r="AU286" s="258" t="s">
        <v>89</v>
      </c>
      <c r="AV286" s="12" t="s">
        <v>89</v>
      </c>
      <c r="AW286" s="12" t="s">
        <v>36</v>
      </c>
      <c r="AX286" s="12" t="s">
        <v>79</v>
      </c>
      <c r="AY286" s="258" t="s">
        <v>163</v>
      </c>
    </row>
    <row r="287" spans="2:51" s="12" customFormat="1" ht="25.5" customHeight="1">
      <c r="B287" s="250"/>
      <c r="C287" s="251"/>
      <c r="D287" s="251"/>
      <c r="E287" s="252" t="s">
        <v>22</v>
      </c>
      <c r="F287" s="253" t="s">
        <v>415</v>
      </c>
      <c r="G287" s="251"/>
      <c r="H287" s="251"/>
      <c r="I287" s="251"/>
      <c r="J287" s="251"/>
      <c r="K287" s="254">
        <v>0.718</v>
      </c>
      <c r="L287" s="251"/>
      <c r="M287" s="251"/>
      <c r="N287" s="251"/>
      <c r="O287" s="251"/>
      <c r="P287" s="251"/>
      <c r="Q287" s="251"/>
      <c r="R287" s="255"/>
      <c r="T287" s="256"/>
      <c r="U287" s="251"/>
      <c r="V287" s="251"/>
      <c r="W287" s="251"/>
      <c r="X287" s="251"/>
      <c r="Y287" s="251"/>
      <c r="Z287" s="251"/>
      <c r="AA287" s="257"/>
      <c r="AT287" s="258" t="s">
        <v>171</v>
      </c>
      <c r="AU287" s="258" t="s">
        <v>89</v>
      </c>
      <c r="AV287" s="12" t="s">
        <v>89</v>
      </c>
      <c r="AW287" s="12" t="s">
        <v>36</v>
      </c>
      <c r="AX287" s="12" t="s">
        <v>79</v>
      </c>
      <c r="AY287" s="258" t="s">
        <v>163</v>
      </c>
    </row>
    <row r="288" spans="2:51" s="12" customFormat="1" ht="25.5" customHeight="1">
      <c r="B288" s="250"/>
      <c r="C288" s="251"/>
      <c r="D288" s="251"/>
      <c r="E288" s="252" t="s">
        <v>22</v>
      </c>
      <c r="F288" s="253" t="s">
        <v>416</v>
      </c>
      <c r="G288" s="251"/>
      <c r="H288" s="251"/>
      <c r="I288" s="251"/>
      <c r="J288" s="251"/>
      <c r="K288" s="254">
        <v>1.243</v>
      </c>
      <c r="L288" s="251"/>
      <c r="M288" s="251"/>
      <c r="N288" s="251"/>
      <c r="O288" s="251"/>
      <c r="P288" s="251"/>
      <c r="Q288" s="251"/>
      <c r="R288" s="255"/>
      <c r="T288" s="256"/>
      <c r="U288" s="251"/>
      <c r="V288" s="251"/>
      <c r="W288" s="251"/>
      <c r="X288" s="251"/>
      <c r="Y288" s="251"/>
      <c r="Z288" s="251"/>
      <c r="AA288" s="257"/>
      <c r="AT288" s="258" t="s">
        <v>171</v>
      </c>
      <c r="AU288" s="258" t="s">
        <v>89</v>
      </c>
      <c r="AV288" s="12" t="s">
        <v>89</v>
      </c>
      <c r="AW288" s="12" t="s">
        <v>36</v>
      </c>
      <c r="AX288" s="12" t="s">
        <v>79</v>
      </c>
      <c r="AY288" s="258" t="s">
        <v>163</v>
      </c>
    </row>
    <row r="289" spans="2:51" s="12" customFormat="1" ht="16.5" customHeight="1">
      <c r="B289" s="250"/>
      <c r="C289" s="251"/>
      <c r="D289" s="251"/>
      <c r="E289" s="252" t="s">
        <v>22</v>
      </c>
      <c r="F289" s="253" t="s">
        <v>417</v>
      </c>
      <c r="G289" s="251"/>
      <c r="H289" s="251"/>
      <c r="I289" s="251"/>
      <c r="J289" s="251"/>
      <c r="K289" s="254">
        <v>0.133</v>
      </c>
      <c r="L289" s="251"/>
      <c r="M289" s="251"/>
      <c r="N289" s="251"/>
      <c r="O289" s="251"/>
      <c r="P289" s="251"/>
      <c r="Q289" s="251"/>
      <c r="R289" s="255"/>
      <c r="T289" s="256"/>
      <c r="U289" s="251"/>
      <c r="V289" s="251"/>
      <c r="W289" s="251"/>
      <c r="X289" s="251"/>
      <c r="Y289" s="251"/>
      <c r="Z289" s="251"/>
      <c r="AA289" s="257"/>
      <c r="AT289" s="258" t="s">
        <v>171</v>
      </c>
      <c r="AU289" s="258" t="s">
        <v>89</v>
      </c>
      <c r="AV289" s="12" t="s">
        <v>89</v>
      </c>
      <c r="AW289" s="12" t="s">
        <v>36</v>
      </c>
      <c r="AX289" s="12" t="s">
        <v>79</v>
      </c>
      <c r="AY289" s="258" t="s">
        <v>163</v>
      </c>
    </row>
    <row r="290" spans="2:51" s="12" customFormat="1" ht="16.5" customHeight="1">
      <c r="B290" s="250"/>
      <c r="C290" s="251"/>
      <c r="D290" s="251"/>
      <c r="E290" s="252" t="s">
        <v>22</v>
      </c>
      <c r="F290" s="253" t="s">
        <v>418</v>
      </c>
      <c r="G290" s="251"/>
      <c r="H290" s="251"/>
      <c r="I290" s="251"/>
      <c r="J290" s="251"/>
      <c r="K290" s="254">
        <v>0.148</v>
      </c>
      <c r="L290" s="251"/>
      <c r="M290" s="251"/>
      <c r="N290" s="251"/>
      <c r="O290" s="251"/>
      <c r="P290" s="251"/>
      <c r="Q290" s="251"/>
      <c r="R290" s="255"/>
      <c r="T290" s="256"/>
      <c r="U290" s="251"/>
      <c r="V290" s="251"/>
      <c r="W290" s="251"/>
      <c r="X290" s="251"/>
      <c r="Y290" s="251"/>
      <c r="Z290" s="251"/>
      <c r="AA290" s="257"/>
      <c r="AT290" s="258" t="s">
        <v>171</v>
      </c>
      <c r="AU290" s="258" t="s">
        <v>89</v>
      </c>
      <c r="AV290" s="12" t="s">
        <v>89</v>
      </c>
      <c r="AW290" s="12" t="s">
        <v>36</v>
      </c>
      <c r="AX290" s="12" t="s">
        <v>79</v>
      </c>
      <c r="AY290" s="258" t="s">
        <v>163</v>
      </c>
    </row>
    <row r="291" spans="2:51" s="12" customFormat="1" ht="16.5" customHeight="1">
      <c r="B291" s="250"/>
      <c r="C291" s="251"/>
      <c r="D291" s="251"/>
      <c r="E291" s="252" t="s">
        <v>22</v>
      </c>
      <c r="F291" s="253" t="s">
        <v>419</v>
      </c>
      <c r="G291" s="251"/>
      <c r="H291" s="251"/>
      <c r="I291" s="251"/>
      <c r="J291" s="251"/>
      <c r="K291" s="254">
        <v>0.086</v>
      </c>
      <c r="L291" s="251"/>
      <c r="M291" s="251"/>
      <c r="N291" s="251"/>
      <c r="O291" s="251"/>
      <c r="P291" s="251"/>
      <c r="Q291" s="251"/>
      <c r="R291" s="255"/>
      <c r="T291" s="256"/>
      <c r="U291" s="251"/>
      <c r="V291" s="251"/>
      <c r="W291" s="251"/>
      <c r="X291" s="251"/>
      <c r="Y291" s="251"/>
      <c r="Z291" s="251"/>
      <c r="AA291" s="257"/>
      <c r="AT291" s="258" t="s">
        <v>171</v>
      </c>
      <c r="AU291" s="258" t="s">
        <v>89</v>
      </c>
      <c r="AV291" s="12" t="s">
        <v>89</v>
      </c>
      <c r="AW291" s="12" t="s">
        <v>36</v>
      </c>
      <c r="AX291" s="12" t="s">
        <v>79</v>
      </c>
      <c r="AY291" s="258" t="s">
        <v>163</v>
      </c>
    </row>
    <row r="292" spans="2:51" s="12" customFormat="1" ht="16.5" customHeight="1">
      <c r="B292" s="250"/>
      <c r="C292" s="251"/>
      <c r="D292" s="251"/>
      <c r="E292" s="252" t="s">
        <v>22</v>
      </c>
      <c r="F292" s="253" t="s">
        <v>420</v>
      </c>
      <c r="G292" s="251"/>
      <c r="H292" s="251"/>
      <c r="I292" s="251"/>
      <c r="J292" s="251"/>
      <c r="K292" s="254">
        <v>0.013</v>
      </c>
      <c r="L292" s="251"/>
      <c r="M292" s="251"/>
      <c r="N292" s="251"/>
      <c r="O292" s="251"/>
      <c r="P292" s="251"/>
      <c r="Q292" s="251"/>
      <c r="R292" s="255"/>
      <c r="T292" s="256"/>
      <c r="U292" s="251"/>
      <c r="V292" s="251"/>
      <c r="W292" s="251"/>
      <c r="X292" s="251"/>
      <c r="Y292" s="251"/>
      <c r="Z292" s="251"/>
      <c r="AA292" s="257"/>
      <c r="AT292" s="258" t="s">
        <v>171</v>
      </c>
      <c r="AU292" s="258" t="s">
        <v>89</v>
      </c>
      <c r="AV292" s="12" t="s">
        <v>89</v>
      </c>
      <c r="AW292" s="12" t="s">
        <v>36</v>
      </c>
      <c r="AX292" s="12" t="s">
        <v>79</v>
      </c>
      <c r="AY292" s="258" t="s">
        <v>163</v>
      </c>
    </row>
    <row r="293" spans="2:51" s="12" customFormat="1" ht="16.5" customHeight="1">
      <c r="B293" s="250"/>
      <c r="C293" s="251"/>
      <c r="D293" s="251"/>
      <c r="E293" s="252" t="s">
        <v>22</v>
      </c>
      <c r="F293" s="253" t="s">
        <v>421</v>
      </c>
      <c r="G293" s="251"/>
      <c r="H293" s="251"/>
      <c r="I293" s="251"/>
      <c r="J293" s="251"/>
      <c r="K293" s="254">
        <v>0.202</v>
      </c>
      <c r="L293" s="251"/>
      <c r="M293" s="251"/>
      <c r="N293" s="251"/>
      <c r="O293" s="251"/>
      <c r="P293" s="251"/>
      <c r="Q293" s="251"/>
      <c r="R293" s="255"/>
      <c r="T293" s="256"/>
      <c r="U293" s="251"/>
      <c r="V293" s="251"/>
      <c r="W293" s="251"/>
      <c r="X293" s="251"/>
      <c r="Y293" s="251"/>
      <c r="Z293" s="251"/>
      <c r="AA293" s="257"/>
      <c r="AT293" s="258" t="s">
        <v>171</v>
      </c>
      <c r="AU293" s="258" t="s">
        <v>89</v>
      </c>
      <c r="AV293" s="12" t="s">
        <v>89</v>
      </c>
      <c r="AW293" s="12" t="s">
        <v>36</v>
      </c>
      <c r="AX293" s="12" t="s">
        <v>79</v>
      </c>
      <c r="AY293" s="258" t="s">
        <v>163</v>
      </c>
    </row>
    <row r="294" spans="2:51" s="12" customFormat="1" ht="16.5" customHeight="1">
      <c r="B294" s="250"/>
      <c r="C294" s="251"/>
      <c r="D294" s="251"/>
      <c r="E294" s="252" t="s">
        <v>22</v>
      </c>
      <c r="F294" s="253" t="s">
        <v>422</v>
      </c>
      <c r="G294" s="251"/>
      <c r="H294" s="251"/>
      <c r="I294" s="251"/>
      <c r="J294" s="251"/>
      <c r="K294" s="254">
        <v>0.134</v>
      </c>
      <c r="L294" s="251"/>
      <c r="M294" s="251"/>
      <c r="N294" s="251"/>
      <c r="O294" s="251"/>
      <c r="P294" s="251"/>
      <c r="Q294" s="251"/>
      <c r="R294" s="255"/>
      <c r="T294" s="256"/>
      <c r="U294" s="251"/>
      <c r="V294" s="251"/>
      <c r="W294" s="251"/>
      <c r="X294" s="251"/>
      <c r="Y294" s="251"/>
      <c r="Z294" s="251"/>
      <c r="AA294" s="257"/>
      <c r="AT294" s="258" t="s">
        <v>171</v>
      </c>
      <c r="AU294" s="258" t="s">
        <v>89</v>
      </c>
      <c r="AV294" s="12" t="s">
        <v>89</v>
      </c>
      <c r="AW294" s="12" t="s">
        <v>36</v>
      </c>
      <c r="AX294" s="12" t="s">
        <v>79</v>
      </c>
      <c r="AY294" s="258" t="s">
        <v>163</v>
      </c>
    </row>
    <row r="295" spans="2:51" s="12" customFormat="1" ht="16.5" customHeight="1">
      <c r="B295" s="250"/>
      <c r="C295" s="251"/>
      <c r="D295" s="251"/>
      <c r="E295" s="252" t="s">
        <v>22</v>
      </c>
      <c r="F295" s="253" t="s">
        <v>423</v>
      </c>
      <c r="G295" s="251"/>
      <c r="H295" s="251"/>
      <c r="I295" s="251"/>
      <c r="J295" s="251"/>
      <c r="K295" s="254">
        <v>0.225</v>
      </c>
      <c r="L295" s="251"/>
      <c r="M295" s="251"/>
      <c r="N295" s="251"/>
      <c r="O295" s="251"/>
      <c r="P295" s="251"/>
      <c r="Q295" s="251"/>
      <c r="R295" s="255"/>
      <c r="T295" s="256"/>
      <c r="U295" s="251"/>
      <c r="V295" s="251"/>
      <c r="W295" s="251"/>
      <c r="X295" s="251"/>
      <c r="Y295" s="251"/>
      <c r="Z295" s="251"/>
      <c r="AA295" s="257"/>
      <c r="AT295" s="258" t="s">
        <v>171</v>
      </c>
      <c r="AU295" s="258" t="s">
        <v>89</v>
      </c>
      <c r="AV295" s="12" t="s">
        <v>89</v>
      </c>
      <c r="AW295" s="12" t="s">
        <v>36</v>
      </c>
      <c r="AX295" s="12" t="s">
        <v>79</v>
      </c>
      <c r="AY295" s="258" t="s">
        <v>163</v>
      </c>
    </row>
    <row r="296" spans="2:51" s="12" customFormat="1" ht="16.5" customHeight="1">
      <c r="B296" s="250"/>
      <c r="C296" s="251"/>
      <c r="D296" s="251"/>
      <c r="E296" s="252" t="s">
        <v>22</v>
      </c>
      <c r="F296" s="253" t="s">
        <v>424</v>
      </c>
      <c r="G296" s="251"/>
      <c r="H296" s="251"/>
      <c r="I296" s="251"/>
      <c r="J296" s="251"/>
      <c r="K296" s="254">
        <v>1.44</v>
      </c>
      <c r="L296" s="251"/>
      <c r="M296" s="251"/>
      <c r="N296" s="251"/>
      <c r="O296" s="251"/>
      <c r="P296" s="251"/>
      <c r="Q296" s="251"/>
      <c r="R296" s="255"/>
      <c r="T296" s="256"/>
      <c r="U296" s="251"/>
      <c r="V296" s="251"/>
      <c r="W296" s="251"/>
      <c r="X296" s="251"/>
      <c r="Y296" s="251"/>
      <c r="Z296" s="251"/>
      <c r="AA296" s="257"/>
      <c r="AT296" s="258" t="s">
        <v>171</v>
      </c>
      <c r="AU296" s="258" t="s">
        <v>89</v>
      </c>
      <c r="AV296" s="12" t="s">
        <v>89</v>
      </c>
      <c r="AW296" s="12" t="s">
        <v>36</v>
      </c>
      <c r="AX296" s="12" t="s">
        <v>79</v>
      </c>
      <c r="AY296" s="258" t="s">
        <v>163</v>
      </c>
    </row>
    <row r="297" spans="2:51" s="13" customFormat="1" ht="16.5" customHeight="1">
      <c r="B297" s="265"/>
      <c r="C297" s="266"/>
      <c r="D297" s="266"/>
      <c r="E297" s="267" t="s">
        <v>22</v>
      </c>
      <c r="F297" s="268" t="s">
        <v>246</v>
      </c>
      <c r="G297" s="266"/>
      <c r="H297" s="266"/>
      <c r="I297" s="266"/>
      <c r="J297" s="266"/>
      <c r="K297" s="269">
        <v>4.71</v>
      </c>
      <c r="L297" s="266"/>
      <c r="M297" s="266"/>
      <c r="N297" s="266"/>
      <c r="O297" s="266"/>
      <c r="P297" s="266"/>
      <c r="Q297" s="266"/>
      <c r="R297" s="270"/>
      <c r="T297" s="271"/>
      <c r="U297" s="266"/>
      <c r="V297" s="266"/>
      <c r="W297" s="266"/>
      <c r="X297" s="266"/>
      <c r="Y297" s="266"/>
      <c r="Z297" s="266"/>
      <c r="AA297" s="272"/>
      <c r="AT297" s="273" t="s">
        <v>171</v>
      </c>
      <c r="AU297" s="273" t="s">
        <v>89</v>
      </c>
      <c r="AV297" s="13" t="s">
        <v>168</v>
      </c>
      <c r="AW297" s="13" t="s">
        <v>36</v>
      </c>
      <c r="AX297" s="13" t="s">
        <v>86</v>
      </c>
      <c r="AY297" s="273" t="s">
        <v>163</v>
      </c>
    </row>
    <row r="298" spans="2:65" s="1" customFormat="1" ht="38.25" customHeight="1">
      <c r="B298" s="49"/>
      <c r="C298" s="230" t="s">
        <v>425</v>
      </c>
      <c r="D298" s="230" t="s">
        <v>164</v>
      </c>
      <c r="E298" s="231" t="s">
        <v>426</v>
      </c>
      <c r="F298" s="232" t="s">
        <v>427</v>
      </c>
      <c r="G298" s="232"/>
      <c r="H298" s="232"/>
      <c r="I298" s="232"/>
      <c r="J298" s="233" t="s">
        <v>204</v>
      </c>
      <c r="K298" s="234">
        <v>22.5</v>
      </c>
      <c r="L298" s="235">
        <v>0</v>
      </c>
      <c r="M298" s="236"/>
      <c r="N298" s="237">
        <f>ROUND(L298*K298,2)</f>
        <v>0</v>
      </c>
      <c r="O298" s="237"/>
      <c r="P298" s="237"/>
      <c r="Q298" s="237"/>
      <c r="R298" s="51"/>
      <c r="T298" s="238" t="s">
        <v>22</v>
      </c>
      <c r="U298" s="59" t="s">
        <v>44</v>
      </c>
      <c r="V298" s="50"/>
      <c r="W298" s="239">
        <f>V298*K298</f>
        <v>0</v>
      </c>
      <c r="X298" s="239">
        <v>0.0161</v>
      </c>
      <c r="Y298" s="239">
        <f>X298*K298</f>
        <v>0.36225</v>
      </c>
      <c r="Z298" s="239">
        <v>0</v>
      </c>
      <c r="AA298" s="240">
        <f>Z298*K298</f>
        <v>0</v>
      </c>
      <c r="AR298" s="25" t="s">
        <v>236</v>
      </c>
      <c r="AT298" s="25" t="s">
        <v>164</v>
      </c>
      <c r="AU298" s="25" t="s">
        <v>89</v>
      </c>
      <c r="AY298" s="25" t="s">
        <v>163</v>
      </c>
      <c r="BE298" s="155">
        <f>IF(U298="základní",N298,0)</f>
        <v>0</v>
      </c>
      <c r="BF298" s="155">
        <f>IF(U298="snížená",N298,0)</f>
        <v>0</v>
      </c>
      <c r="BG298" s="155">
        <f>IF(U298="zákl. přenesená",N298,0)</f>
        <v>0</v>
      </c>
      <c r="BH298" s="155">
        <f>IF(U298="sníž. přenesená",N298,0)</f>
        <v>0</v>
      </c>
      <c r="BI298" s="155">
        <f>IF(U298="nulová",N298,0)</f>
        <v>0</v>
      </c>
      <c r="BJ298" s="25" t="s">
        <v>86</v>
      </c>
      <c r="BK298" s="155">
        <f>ROUND(L298*K298,2)</f>
        <v>0</v>
      </c>
      <c r="BL298" s="25" t="s">
        <v>236</v>
      </c>
      <c r="BM298" s="25" t="s">
        <v>428</v>
      </c>
    </row>
    <row r="299" spans="2:65" s="1" customFormat="1" ht="25.5" customHeight="1">
      <c r="B299" s="49"/>
      <c r="C299" s="230" t="s">
        <v>429</v>
      </c>
      <c r="D299" s="230" t="s">
        <v>164</v>
      </c>
      <c r="E299" s="231" t="s">
        <v>430</v>
      </c>
      <c r="F299" s="232" t="s">
        <v>431</v>
      </c>
      <c r="G299" s="232"/>
      <c r="H299" s="232"/>
      <c r="I299" s="232"/>
      <c r="J299" s="233" t="s">
        <v>204</v>
      </c>
      <c r="K299" s="234">
        <v>301</v>
      </c>
      <c r="L299" s="235">
        <v>0</v>
      </c>
      <c r="M299" s="236"/>
      <c r="N299" s="237">
        <f>ROUND(L299*K299,2)</f>
        <v>0</v>
      </c>
      <c r="O299" s="237"/>
      <c r="P299" s="237"/>
      <c r="Q299" s="237"/>
      <c r="R299" s="51"/>
      <c r="T299" s="238" t="s">
        <v>22</v>
      </c>
      <c r="U299" s="59" t="s">
        <v>44</v>
      </c>
      <c r="V299" s="50"/>
      <c r="W299" s="239">
        <f>V299*K299</f>
        <v>0</v>
      </c>
      <c r="X299" s="239">
        <v>0</v>
      </c>
      <c r="Y299" s="239">
        <f>X299*K299</f>
        <v>0</v>
      </c>
      <c r="Z299" s="239">
        <v>0</v>
      </c>
      <c r="AA299" s="240">
        <f>Z299*K299</f>
        <v>0</v>
      </c>
      <c r="AR299" s="25" t="s">
        <v>236</v>
      </c>
      <c r="AT299" s="25" t="s">
        <v>164</v>
      </c>
      <c r="AU299" s="25" t="s">
        <v>89</v>
      </c>
      <c r="AY299" s="25" t="s">
        <v>163</v>
      </c>
      <c r="BE299" s="155">
        <f>IF(U299="základní",N299,0)</f>
        <v>0</v>
      </c>
      <c r="BF299" s="155">
        <f>IF(U299="snížená",N299,0)</f>
        <v>0</v>
      </c>
      <c r="BG299" s="155">
        <f>IF(U299="zákl. přenesená",N299,0)</f>
        <v>0</v>
      </c>
      <c r="BH299" s="155">
        <f>IF(U299="sníž. přenesená",N299,0)</f>
        <v>0</v>
      </c>
      <c r="BI299" s="155">
        <f>IF(U299="nulová",N299,0)</f>
        <v>0</v>
      </c>
      <c r="BJ299" s="25" t="s">
        <v>86</v>
      </c>
      <c r="BK299" s="155">
        <f>ROUND(L299*K299,2)</f>
        <v>0</v>
      </c>
      <c r="BL299" s="25" t="s">
        <v>236</v>
      </c>
      <c r="BM299" s="25" t="s">
        <v>432</v>
      </c>
    </row>
    <row r="300" spans="2:51" s="12" customFormat="1" ht="16.5" customHeight="1">
      <c r="B300" s="250"/>
      <c r="C300" s="251"/>
      <c r="D300" s="251"/>
      <c r="E300" s="252" t="s">
        <v>22</v>
      </c>
      <c r="F300" s="259" t="s">
        <v>271</v>
      </c>
      <c r="G300" s="260"/>
      <c r="H300" s="260"/>
      <c r="I300" s="260"/>
      <c r="J300" s="251"/>
      <c r="K300" s="254">
        <v>186</v>
      </c>
      <c r="L300" s="251"/>
      <c r="M300" s="251"/>
      <c r="N300" s="251"/>
      <c r="O300" s="251"/>
      <c r="P300" s="251"/>
      <c r="Q300" s="251"/>
      <c r="R300" s="255"/>
      <c r="T300" s="256"/>
      <c r="U300" s="251"/>
      <c r="V300" s="251"/>
      <c r="W300" s="251"/>
      <c r="X300" s="251"/>
      <c r="Y300" s="251"/>
      <c r="Z300" s="251"/>
      <c r="AA300" s="257"/>
      <c r="AT300" s="258" t="s">
        <v>171</v>
      </c>
      <c r="AU300" s="258" t="s">
        <v>89</v>
      </c>
      <c r="AV300" s="12" t="s">
        <v>89</v>
      </c>
      <c r="AW300" s="12" t="s">
        <v>36</v>
      </c>
      <c r="AX300" s="12" t="s">
        <v>79</v>
      </c>
      <c r="AY300" s="258" t="s">
        <v>163</v>
      </c>
    </row>
    <row r="301" spans="2:51" s="12" customFormat="1" ht="16.5" customHeight="1">
      <c r="B301" s="250"/>
      <c r="C301" s="251"/>
      <c r="D301" s="251"/>
      <c r="E301" s="252" t="s">
        <v>22</v>
      </c>
      <c r="F301" s="253" t="s">
        <v>433</v>
      </c>
      <c r="G301" s="251"/>
      <c r="H301" s="251"/>
      <c r="I301" s="251"/>
      <c r="J301" s="251"/>
      <c r="K301" s="254">
        <v>115</v>
      </c>
      <c r="L301" s="251"/>
      <c r="M301" s="251"/>
      <c r="N301" s="251"/>
      <c r="O301" s="251"/>
      <c r="P301" s="251"/>
      <c r="Q301" s="251"/>
      <c r="R301" s="255"/>
      <c r="T301" s="256"/>
      <c r="U301" s="251"/>
      <c r="V301" s="251"/>
      <c r="W301" s="251"/>
      <c r="X301" s="251"/>
      <c r="Y301" s="251"/>
      <c r="Z301" s="251"/>
      <c r="AA301" s="257"/>
      <c r="AT301" s="258" t="s">
        <v>171</v>
      </c>
      <c r="AU301" s="258" t="s">
        <v>89</v>
      </c>
      <c r="AV301" s="12" t="s">
        <v>89</v>
      </c>
      <c r="AW301" s="12" t="s">
        <v>36</v>
      </c>
      <c r="AX301" s="12" t="s">
        <v>79</v>
      </c>
      <c r="AY301" s="258" t="s">
        <v>163</v>
      </c>
    </row>
    <row r="302" spans="2:51" s="13" customFormat="1" ht="16.5" customHeight="1">
      <c r="B302" s="265"/>
      <c r="C302" s="266"/>
      <c r="D302" s="266"/>
      <c r="E302" s="267" t="s">
        <v>22</v>
      </c>
      <c r="F302" s="268" t="s">
        <v>246</v>
      </c>
      <c r="G302" s="266"/>
      <c r="H302" s="266"/>
      <c r="I302" s="266"/>
      <c r="J302" s="266"/>
      <c r="K302" s="269">
        <v>301</v>
      </c>
      <c r="L302" s="266"/>
      <c r="M302" s="266"/>
      <c r="N302" s="266"/>
      <c r="O302" s="266"/>
      <c r="P302" s="266"/>
      <c r="Q302" s="266"/>
      <c r="R302" s="270"/>
      <c r="T302" s="271"/>
      <c r="U302" s="266"/>
      <c r="V302" s="266"/>
      <c r="W302" s="266"/>
      <c r="X302" s="266"/>
      <c r="Y302" s="266"/>
      <c r="Z302" s="266"/>
      <c r="AA302" s="272"/>
      <c r="AT302" s="273" t="s">
        <v>171</v>
      </c>
      <c r="AU302" s="273" t="s">
        <v>89</v>
      </c>
      <c r="AV302" s="13" t="s">
        <v>168</v>
      </c>
      <c r="AW302" s="13" t="s">
        <v>36</v>
      </c>
      <c r="AX302" s="13" t="s">
        <v>86</v>
      </c>
      <c r="AY302" s="273" t="s">
        <v>163</v>
      </c>
    </row>
    <row r="303" spans="2:65" s="1" customFormat="1" ht="25.5" customHeight="1">
      <c r="B303" s="49"/>
      <c r="C303" s="274" t="s">
        <v>434</v>
      </c>
      <c r="D303" s="274" t="s">
        <v>254</v>
      </c>
      <c r="E303" s="275" t="s">
        <v>435</v>
      </c>
      <c r="F303" s="276" t="s">
        <v>436</v>
      </c>
      <c r="G303" s="276"/>
      <c r="H303" s="276"/>
      <c r="I303" s="276"/>
      <c r="J303" s="277" t="s">
        <v>167</v>
      </c>
      <c r="K303" s="278">
        <v>9.632</v>
      </c>
      <c r="L303" s="279">
        <v>0</v>
      </c>
      <c r="M303" s="280"/>
      <c r="N303" s="281">
        <f>ROUND(L303*K303,2)</f>
        <v>0</v>
      </c>
      <c r="O303" s="237"/>
      <c r="P303" s="237"/>
      <c r="Q303" s="237"/>
      <c r="R303" s="51"/>
      <c r="T303" s="238" t="s">
        <v>22</v>
      </c>
      <c r="U303" s="59" t="s">
        <v>44</v>
      </c>
      <c r="V303" s="50"/>
      <c r="W303" s="239">
        <f>V303*K303</f>
        <v>0</v>
      </c>
      <c r="X303" s="239">
        <v>0.55</v>
      </c>
      <c r="Y303" s="239">
        <f>X303*K303</f>
        <v>5.2976</v>
      </c>
      <c r="Z303" s="239">
        <v>0</v>
      </c>
      <c r="AA303" s="240">
        <f>Z303*K303</f>
        <v>0</v>
      </c>
      <c r="AR303" s="25" t="s">
        <v>257</v>
      </c>
      <c r="AT303" s="25" t="s">
        <v>254</v>
      </c>
      <c r="AU303" s="25" t="s">
        <v>89</v>
      </c>
      <c r="AY303" s="25" t="s">
        <v>163</v>
      </c>
      <c r="BE303" s="155">
        <f>IF(U303="základní",N303,0)</f>
        <v>0</v>
      </c>
      <c r="BF303" s="155">
        <f>IF(U303="snížená",N303,0)</f>
        <v>0</v>
      </c>
      <c r="BG303" s="155">
        <f>IF(U303="zákl. přenesená",N303,0)</f>
        <v>0</v>
      </c>
      <c r="BH303" s="155">
        <f>IF(U303="sníž. přenesená",N303,0)</f>
        <v>0</v>
      </c>
      <c r="BI303" s="155">
        <f>IF(U303="nulová",N303,0)</f>
        <v>0</v>
      </c>
      <c r="BJ303" s="25" t="s">
        <v>86</v>
      </c>
      <c r="BK303" s="155">
        <f>ROUND(L303*K303,2)</f>
        <v>0</v>
      </c>
      <c r="BL303" s="25" t="s">
        <v>236</v>
      </c>
      <c r="BM303" s="25" t="s">
        <v>437</v>
      </c>
    </row>
    <row r="304" spans="2:51" s="12" customFormat="1" ht="16.5" customHeight="1">
      <c r="B304" s="250"/>
      <c r="C304" s="251"/>
      <c r="D304" s="251"/>
      <c r="E304" s="252" t="s">
        <v>22</v>
      </c>
      <c r="F304" s="259" t="s">
        <v>438</v>
      </c>
      <c r="G304" s="260"/>
      <c r="H304" s="260"/>
      <c r="I304" s="260"/>
      <c r="J304" s="251"/>
      <c r="K304" s="254">
        <v>9.632</v>
      </c>
      <c r="L304" s="251"/>
      <c r="M304" s="251"/>
      <c r="N304" s="251"/>
      <c r="O304" s="251"/>
      <c r="P304" s="251"/>
      <c r="Q304" s="251"/>
      <c r="R304" s="255"/>
      <c r="T304" s="256"/>
      <c r="U304" s="251"/>
      <c r="V304" s="251"/>
      <c r="W304" s="251"/>
      <c r="X304" s="251"/>
      <c r="Y304" s="251"/>
      <c r="Z304" s="251"/>
      <c r="AA304" s="257"/>
      <c r="AT304" s="258" t="s">
        <v>171</v>
      </c>
      <c r="AU304" s="258" t="s">
        <v>89</v>
      </c>
      <c r="AV304" s="12" t="s">
        <v>89</v>
      </c>
      <c r="AW304" s="12" t="s">
        <v>36</v>
      </c>
      <c r="AX304" s="12" t="s">
        <v>86</v>
      </c>
      <c r="AY304" s="258" t="s">
        <v>163</v>
      </c>
    </row>
    <row r="305" spans="2:65" s="1" customFormat="1" ht="25.5" customHeight="1">
      <c r="B305" s="49"/>
      <c r="C305" s="230" t="s">
        <v>439</v>
      </c>
      <c r="D305" s="230" t="s">
        <v>164</v>
      </c>
      <c r="E305" s="231" t="s">
        <v>440</v>
      </c>
      <c r="F305" s="232" t="s">
        <v>441</v>
      </c>
      <c r="G305" s="232"/>
      <c r="H305" s="232"/>
      <c r="I305" s="232"/>
      <c r="J305" s="233" t="s">
        <v>204</v>
      </c>
      <c r="K305" s="234">
        <v>820.2</v>
      </c>
      <c r="L305" s="235">
        <v>0</v>
      </c>
      <c r="M305" s="236"/>
      <c r="N305" s="237">
        <f>ROUND(L305*K305,2)</f>
        <v>0</v>
      </c>
      <c r="O305" s="237"/>
      <c r="P305" s="237"/>
      <c r="Q305" s="237"/>
      <c r="R305" s="51"/>
      <c r="T305" s="238" t="s">
        <v>22</v>
      </c>
      <c r="U305" s="59" t="s">
        <v>44</v>
      </c>
      <c r="V305" s="50"/>
      <c r="W305" s="239">
        <f>V305*K305</f>
        <v>0</v>
      </c>
      <c r="X305" s="239">
        <v>0</v>
      </c>
      <c r="Y305" s="239">
        <f>X305*K305</f>
        <v>0</v>
      </c>
      <c r="Z305" s="239">
        <v>0</v>
      </c>
      <c r="AA305" s="240">
        <f>Z305*K305</f>
        <v>0</v>
      </c>
      <c r="AR305" s="25" t="s">
        <v>236</v>
      </c>
      <c r="AT305" s="25" t="s">
        <v>164</v>
      </c>
      <c r="AU305" s="25" t="s">
        <v>89</v>
      </c>
      <c r="AY305" s="25" t="s">
        <v>163</v>
      </c>
      <c r="BE305" s="155">
        <f>IF(U305="základní",N305,0)</f>
        <v>0</v>
      </c>
      <c r="BF305" s="155">
        <f>IF(U305="snížená",N305,0)</f>
        <v>0</v>
      </c>
      <c r="BG305" s="155">
        <f>IF(U305="zákl. přenesená",N305,0)</f>
        <v>0</v>
      </c>
      <c r="BH305" s="155">
        <f>IF(U305="sníž. přenesená",N305,0)</f>
        <v>0</v>
      </c>
      <c r="BI305" s="155">
        <f>IF(U305="nulová",N305,0)</f>
        <v>0</v>
      </c>
      <c r="BJ305" s="25" t="s">
        <v>86</v>
      </c>
      <c r="BK305" s="155">
        <f>ROUND(L305*K305,2)</f>
        <v>0</v>
      </c>
      <c r="BL305" s="25" t="s">
        <v>236</v>
      </c>
      <c r="BM305" s="25" t="s">
        <v>442</v>
      </c>
    </row>
    <row r="306" spans="2:51" s="12" customFormat="1" ht="16.5" customHeight="1">
      <c r="B306" s="250"/>
      <c r="C306" s="251"/>
      <c r="D306" s="251"/>
      <c r="E306" s="252" t="s">
        <v>22</v>
      </c>
      <c r="F306" s="259" t="s">
        <v>443</v>
      </c>
      <c r="G306" s="260"/>
      <c r="H306" s="260"/>
      <c r="I306" s="260"/>
      <c r="J306" s="251"/>
      <c r="K306" s="254">
        <v>820.2</v>
      </c>
      <c r="L306" s="251"/>
      <c r="M306" s="251"/>
      <c r="N306" s="251"/>
      <c r="O306" s="251"/>
      <c r="P306" s="251"/>
      <c r="Q306" s="251"/>
      <c r="R306" s="255"/>
      <c r="T306" s="256"/>
      <c r="U306" s="251"/>
      <c r="V306" s="251"/>
      <c r="W306" s="251"/>
      <c r="X306" s="251"/>
      <c r="Y306" s="251"/>
      <c r="Z306" s="251"/>
      <c r="AA306" s="257"/>
      <c r="AT306" s="258" t="s">
        <v>171</v>
      </c>
      <c r="AU306" s="258" t="s">
        <v>89</v>
      </c>
      <c r="AV306" s="12" t="s">
        <v>89</v>
      </c>
      <c r="AW306" s="12" t="s">
        <v>36</v>
      </c>
      <c r="AX306" s="12" t="s">
        <v>86</v>
      </c>
      <c r="AY306" s="258" t="s">
        <v>163</v>
      </c>
    </row>
    <row r="307" spans="2:65" s="1" customFormat="1" ht="25.5" customHeight="1">
      <c r="B307" s="49"/>
      <c r="C307" s="274" t="s">
        <v>444</v>
      </c>
      <c r="D307" s="274" t="s">
        <v>254</v>
      </c>
      <c r="E307" s="275" t="s">
        <v>445</v>
      </c>
      <c r="F307" s="276" t="s">
        <v>446</v>
      </c>
      <c r="G307" s="276"/>
      <c r="H307" s="276"/>
      <c r="I307" s="276"/>
      <c r="J307" s="277" t="s">
        <v>167</v>
      </c>
      <c r="K307" s="278">
        <v>32.8</v>
      </c>
      <c r="L307" s="279">
        <v>0</v>
      </c>
      <c r="M307" s="280"/>
      <c r="N307" s="281">
        <f>ROUND(L307*K307,2)</f>
        <v>0</v>
      </c>
      <c r="O307" s="237"/>
      <c r="P307" s="237"/>
      <c r="Q307" s="237"/>
      <c r="R307" s="51"/>
      <c r="T307" s="238" t="s">
        <v>22</v>
      </c>
      <c r="U307" s="59" t="s">
        <v>44</v>
      </c>
      <c r="V307" s="50"/>
      <c r="W307" s="239">
        <f>V307*K307</f>
        <v>0</v>
      </c>
      <c r="X307" s="239">
        <v>0.55</v>
      </c>
      <c r="Y307" s="239">
        <f>X307*K307</f>
        <v>18.04</v>
      </c>
      <c r="Z307" s="239">
        <v>0</v>
      </c>
      <c r="AA307" s="240">
        <f>Z307*K307</f>
        <v>0</v>
      </c>
      <c r="AR307" s="25" t="s">
        <v>257</v>
      </c>
      <c r="AT307" s="25" t="s">
        <v>254</v>
      </c>
      <c r="AU307" s="25" t="s">
        <v>89</v>
      </c>
      <c r="AY307" s="25" t="s">
        <v>163</v>
      </c>
      <c r="BE307" s="155">
        <f>IF(U307="základní",N307,0)</f>
        <v>0</v>
      </c>
      <c r="BF307" s="155">
        <f>IF(U307="snížená",N307,0)</f>
        <v>0</v>
      </c>
      <c r="BG307" s="155">
        <f>IF(U307="zákl. přenesená",N307,0)</f>
        <v>0</v>
      </c>
      <c r="BH307" s="155">
        <f>IF(U307="sníž. přenesená",N307,0)</f>
        <v>0</v>
      </c>
      <c r="BI307" s="155">
        <f>IF(U307="nulová",N307,0)</f>
        <v>0</v>
      </c>
      <c r="BJ307" s="25" t="s">
        <v>86</v>
      </c>
      <c r="BK307" s="155">
        <f>ROUND(L307*K307,2)</f>
        <v>0</v>
      </c>
      <c r="BL307" s="25" t="s">
        <v>236</v>
      </c>
      <c r="BM307" s="25" t="s">
        <v>447</v>
      </c>
    </row>
    <row r="308" spans="2:51" s="12" customFormat="1" ht="16.5" customHeight="1">
      <c r="B308" s="250"/>
      <c r="C308" s="251"/>
      <c r="D308" s="251"/>
      <c r="E308" s="252" t="s">
        <v>22</v>
      </c>
      <c r="F308" s="259" t="s">
        <v>448</v>
      </c>
      <c r="G308" s="260"/>
      <c r="H308" s="260"/>
      <c r="I308" s="260"/>
      <c r="J308" s="251"/>
      <c r="K308" s="254">
        <v>32.8</v>
      </c>
      <c r="L308" s="251"/>
      <c r="M308" s="251"/>
      <c r="N308" s="251"/>
      <c r="O308" s="251"/>
      <c r="P308" s="251"/>
      <c r="Q308" s="251"/>
      <c r="R308" s="255"/>
      <c r="T308" s="256"/>
      <c r="U308" s="251"/>
      <c r="V308" s="251"/>
      <c r="W308" s="251"/>
      <c r="X308" s="251"/>
      <c r="Y308" s="251"/>
      <c r="Z308" s="251"/>
      <c r="AA308" s="257"/>
      <c r="AT308" s="258" t="s">
        <v>171</v>
      </c>
      <c r="AU308" s="258" t="s">
        <v>89</v>
      </c>
      <c r="AV308" s="12" t="s">
        <v>89</v>
      </c>
      <c r="AW308" s="12" t="s">
        <v>36</v>
      </c>
      <c r="AX308" s="12" t="s">
        <v>86</v>
      </c>
      <c r="AY308" s="258" t="s">
        <v>163</v>
      </c>
    </row>
    <row r="309" spans="2:65" s="1" customFormat="1" ht="16.5" customHeight="1">
      <c r="B309" s="49"/>
      <c r="C309" s="230" t="s">
        <v>449</v>
      </c>
      <c r="D309" s="230" t="s">
        <v>164</v>
      </c>
      <c r="E309" s="231" t="s">
        <v>450</v>
      </c>
      <c r="F309" s="232" t="s">
        <v>451</v>
      </c>
      <c r="G309" s="232"/>
      <c r="H309" s="232"/>
      <c r="I309" s="232"/>
      <c r="J309" s="233" t="s">
        <v>204</v>
      </c>
      <c r="K309" s="234">
        <v>195</v>
      </c>
      <c r="L309" s="235">
        <v>0</v>
      </c>
      <c r="M309" s="236"/>
      <c r="N309" s="237">
        <f>ROUND(L309*K309,2)</f>
        <v>0</v>
      </c>
      <c r="O309" s="237"/>
      <c r="P309" s="237"/>
      <c r="Q309" s="237"/>
      <c r="R309" s="51"/>
      <c r="T309" s="238" t="s">
        <v>22</v>
      </c>
      <c r="U309" s="59" t="s">
        <v>44</v>
      </c>
      <c r="V309" s="50"/>
      <c r="W309" s="239">
        <f>V309*K309</f>
        <v>0</v>
      </c>
      <c r="X309" s="239">
        <v>0</v>
      </c>
      <c r="Y309" s="239">
        <f>X309*K309</f>
        <v>0</v>
      </c>
      <c r="Z309" s="239">
        <v>0.015</v>
      </c>
      <c r="AA309" s="240">
        <f>Z309*K309</f>
        <v>2.925</v>
      </c>
      <c r="AR309" s="25" t="s">
        <v>236</v>
      </c>
      <c r="AT309" s="25" t="s">
        <v>164</v>
      </c>
      <c r="AU309" s="25" t="s">
        <v>89</v>
      </c>
      <c r="AY309" s="25" t="s">
        <v>163</v>
      </c>
      <c r="BE309" s="155">
        <f>IF(U309="základní",N309,0)</f>
        <v>0</v>
      </c>
      <c r="BF309" s="155">
        <f>IF(U309="snížená",N309,0)</f>
        <v>0</v>
      </c>
      <c r="BG309" s="155">
        <f>IF(U309="zákl. přenesená",N309,0)</f>
        <v>0</v>
      </c>
      <c r="BH309" s="155">
        <f>IF(U309="sníž. přenesená",N309,0)</f>
        <v>0</v>
      </c>
      <c r="BI309" s="155">
        <f>IF(U309="nulová",N309,0)</f>
        <v>0</v>
      </c>
      <c r="BJ309" s="25" t="s">
        <v>86</v>
      </c>
      <c r="BK309" s="155">
        <f>ROUND(L309*K309,2)</f>
        <v>0</v>
      </c>
      <c r="BL309" s="25" t="s">
        <v>236</v>
      </c>
      <c r="BM309" s="25" t="s">
        <v>452</v>
      </c>
    </row>
    <row r="310" spans="2:51" s="12" customFormat="1" ht="16.5" customHeight="1">
      <c r="B310" s="250"/>
      <c r="C310" s="251"/>
      <c r="D310" s="251"/>
      <c r="E310" s="252" t="s">
        <v>22</v>
      </c>
      <c r="F310" s="259" t="s">
        <v>453</v>
      </c>
      <c r="G310" s="260"/>
      <c r="H310" s="260"/>
      <c r="I310" s="260"/>
      <c r="J310" s="251"/>
      <c r="K310" s="254">
        <v>195</v>
      </c>
      <c r="L310" s="251"/>
      <c r="M310" s="251"/>
      <c r="N310" s="251"/>
      <c r="O310" s="251"/>
      <c r="P310" s="251"/>
      <c r="Q310" s="251"/>
      <c r="R310" s="255"/>
      <c r="T310" s="256"/>
      <c r="U310" s="251"/>
      <c r="V310" s="251"/>
      <c r="W310" s="251"/>
      <c r="X310" s="251"/>
      <c r="Y310" s="251"/>
      <c r="Z310" s="251"/>
      <c r="AA310" s="257"/>
      <c r="AT310" s="258" t="s">
        <v>171</v>
      </c>
      <c r="AU310" s="258" t="s">
        <v>89</v>
      </c>
      <c r="AV310" s="12" t="s">
        <v>89</v>
      </c>
      <c r="AW310" s="12" t="s">
        <v>36</v>
      </c>
      <c r="AX310" s="12" t="s">
        <v>86</v>
      </c>
      <c r="AY310" s="258" t="s">
        <v>163</v>
      </c>
    </row>
    <row r="311" spans="2:65" s="1" customFormat="1" ht="25.5" customHeight="1">
      <c r="B311" s="49"/>
      <c r="C311" s="230" t="s">
        <v>454</v>
      </c>
      <c r="D311" s="230" t="s">
        <v>164</v>
      </c>
      <c r="E311" s="231" t="s">
        <v>455</v>
      </c>
      <c r="F311" s="232" t="s">
        <v>456</v>
      </c>
      <c r="G311" s="232"/>
      <c r="H311" s="232"/>
      <c r="I311" s="232"/>
      <c r="J311" s="233" t="s">
        <v>204</v>
      </c>
      <c r="K311" s="234">
        <v>186</v>
      </c>
      <c r="L311" s="235">
        <v>0</v>
      </c>
      <c r="M311" s="236"/>
      <c r="N311" s="237">
        <f>ROUND(L311*K311,2)</f>
        <v>0</v>
      </c>
      <c r="O311" s="237"/>
      <c r="P311" s="237"/>
      <c r="Q311" s="237"/>
      <c r="R311" s="51"/>
      <c r="T311" s="238" t="s">
        <v>22</v>
      </c>
      <c r="U311" s="59" t="s">
        <v>44</v>
      </c>
      <c r="V311" s="50"/>
      <c r="W311" s="239">
        <f>V311*K311</f>
        <v>0</v>
      </c>
      <c r="X311" s="239">
        <v>0</v>
      </c>
      <c r="Y311" s="239">
        <f>X311*K311</f>
        <v>0</v>
      </c>
      <c r="Z311" s="239">
        <v>0.01173</v>
      </c>
      <c r="AA311" s="240">
        <f>Z311*K311</f>
        <v>2.1817800000000003</v>
      </c>
      <c r="AR311" s="25" t="s">
        <v>236</v>
      </c>
      <c r="AT311" s="25" t="s">
        <v>164</v>
      </c>
      <c r="AU311" s="25" t="s">
        <v>89</v>
      </c>
      <c r="AY311" s="25" t="s">
        <v>163</v>
      </c>
      <c r="BE311" s="155">
        <f>IF(U311="základní",N311,0)</f>
        <v>0</v>
      </c>
      <c r="BF311" s="155">
        <f>IF(U311="snížená",N311,0)</f>
        <v>0</v>
      </c>
      <c r="BG311" s="155">
        <f>IF(U311="zákl. přenesená",N311,0)</f>
        <v>0</v>
      </c>
      <c r="BH311" s="155">
        <f>IF(U311="sníž. přenesená",N311,0)</f>
        <v>0</v>
      </c>
      <c r="BI311" s="155">
        <f>IF(U311="nulová",N311,0)</f>
        <v>0</v>
      </c>
      <c r="BJ311" s="25" t="s">
        <v>86</v>
      </c>
      <c r="BK311" s="155">
        <f>ROUND(L311*K311,2)</f>
        <v>0</v>
      </c>
      <c r="BL311" s="25" t="s">
        <v>236</v>
      </c>
      <c r="BM311" s="25" t="s">
        <v>457</v>
      </c>
    </row>
    <row r="312" spans="2:51" s="12" customFormat="1" ht="16.5" customHeight="1">
      <c r="B312" s="250"/>
      <c r="C312" s="251"/>
      <c r="D312" s="251"/>
      <c r="E312" s="252" t="s">
        <v>22</v>
      </c>
      <c r="F312" s="259" t="s">
        <v>271</v>
      </c>
      <c r="G312" s="260"/>
      <c r="H312" s="260"/>
      <c r="I312" s="260"/>
      <c r="J312" s="251"/>
      <c r="K312" s="254">
        <v>186</v>
      </c>
      <c r="L312" s="251"/>
      <c r="M312" s="251"/>
      <c r="N312" s="251"/>
      <c r="O312" s="251"/>
      <c r="P312" s="251"/>
      <c r="Q312" s="251"/>
      <c r="R312" s="255"/>
      <c r="T312" s="256"/>
      <c r="U312" s="251"/>
      <c r="V312" s="251"/>
      <c r="W312" s="251"/>
      <c r="X312" s="251"/>
      <c r="Y312" s="251"/>
      <c r="Z312" s="251"/>
      <c r="AA312" s="257"/>
      <c r="AT312" s="258" t="s">
        <v>171</v>
      </c>
      <c r="AU312" s="258" t="s">
        <v>89</v>
      </c>
      <c r="AV312" s="12" t="s">
        <v>89</v>
      </c>
      <c r="AW312" s="12" t="s">
        <v>36</v>
      </c>
      <c r="AX312" s="12" t="s">
        <v>86</v>
      </c>
      <c r="AY312" s="258" t="s">
        <v>163</v>
      </c>
    </row>
    <row r="313" spans="2:65" s="1" customFormat="1" ht="25.5" customHeight="1">
      <c r="B313" s="49"/>
      <c r="C313" s="230" t="s">
        <v>458</v>
      </c>
      <c r="D313" s="230" t="s">
        <v>164</v>
      </c>
      <c r="E313" s="231" t="s">
        <v>459</v>
      </c>
      <c r="F313" s="232" t="s">
        <v>460</v>
      </c>
      <c r="G313" s="232"/>
      <c r="H313" s="232"/>
      <c r="I313" s="232"/>
      <c r="J313" s="233" t="s">
        <v>317</v>
      </c>
      <c r="K313" s="234">
        <v>900</v>
      </c>
      <c r="L313" s="235">
        <v>0</v>
      </c>
      <c r="M313" s="236"/>
      <c r="N313" s="237">
        <f>ROUND(L313*K313,2)</f>
        <v>0</v>
      </c>
      <c r="O313" s="237"/>
      <c r="P313" s="237"/>
      <c r="Q313" s="237"/>
      <c r="R313" s="51"/>
      <c r="T313" s="238" t="s">
        <v>22</v>
      </c>
      <c r="U313" s="59" t="s">
        <v>44</v>
      </c>
      <c r="V313" s="50"/>
      <c r="W313" s="239">
        <f>V313*K313</f>
        <v>0</v>
      </c>
      <c r="X313" s="239">
        <v>0</v>
      </c>
      <c r="Y313" s="239">
        <f>X313*K313</f>
        <v>0</v>
      </c>
      <c r="Z313" s="239">
        <v>0</v>
      </c>
      <c r="AA313" s="240">
        <f>Z313*K313</f>
        <v>0</v>
      </c>
      <c r="AR313" s="25" t="s">
        <v>236</v>
      </c>
      <c r="AT313" s="25" t="s">
        <v>164</v>
      </c>
      <c r="AU313" s="25" t="s">
        <v>89</v>
      </c>
      <c r="AY313" s="25" t="s">
        <v>163</v>
      </c>
      <c r="BE313" s="155">
        <f>IF(U313="základní",N313,0)</f>
        <v>0</v>
      </c>
      <c r="BF313" s="155">
        <f>IF(U313="snížená",N313,0)</f>
        <v>0</v>
      </c>
      <c r="BG313" s="155">
        <f>IF(U313="zákl. přenesená",N313,0)</f>
        <v>0</v>
      </c>
      <c r="BH313" s="155">
        <f>IF(U313="sníž. přenesená",N313,0)</f>
        <v>0</v>
      </c>
      <c r="BI313" s="155">
        <f>IF(U313="nulová",N313,0)</f>
        <v>0</v>
      </c>
      <c r="BJ313" s="25" t="s">
        <v>86</v>
      </c>
      <c r="BK313" s="155">
        <f>ROUND(L313*K313,2)</f>
        <v>0</v>
      </c>
      <c r="BL313" s="25" t="s">
        <v>236</v>
      </c>
      <c r="BM313" s="25" t="s">
        <v>461</v>
      </c>
    </row>
    <row r="314" spans="2:51" s="12" customFormat="1" ht="16.5" customHeight="1">
      <c r="B314" s="250"/>
      <c r="C314" s="251"/>
      <c r="D314" s="251"/>
      <c r="E314" s="252" t="s">
        <v>22</v>
      </c>
      <c r="F314" s="259" t="s">
        <v>462</v>
      </c>
      <c r="G314" s="260"/>
      <c r="H314" s="260"/>
      <c r="I314" s="260"/>
      <c r="J314" s="251"/>
      <c r="K314" s="254">
        <v>900</v>
      </c>
      <c r="L314" s="251"/>
      <c r="M314" s="251"/>
      <c r="N314" s="251"/>
      <c r="O314" s="251"/>
      <c r="P314" s="251"/>
      <c r="Q314" s="251"/>
      <c r="R314" s="255"/>
      <c r="T314" s="256"/>
      <c r="U314" s="251"/>
      <c r="V314" s="251"/>
      <c r="W314" s="251"/>
      <c r="X314" s="251"/>
      <c r="Y314" s="251"/>
      <c r="Z314" s="251"/>
      <c r="AA314" s="257"/>
      <c r="AT314" s="258" t="s">
        <v>171</v>
      </c>
      <c r="AU314" s="258" t="s">
        <v>89</v>
      </c>
      <c r="AV314" s="12" t="s">
        <v>89</v>
      </c>
      <c r="AW314" s="12" t="s">
        <v>36</v>
      </c>
      <c r="AX314" s="12" t="s">
        <v>86</v>
      </c>
      <c r="AY314" s="258" t="s">
        <v>163</v>
      </c>
    </row>
    <row r="315" spans="2:65" s="1" customFormat="1" ht="25.5" customHeight="1">
      <c r="B315" s="49"/>
      <c r="C315" s="274" t="s">
        <v>463</v>
      </c>
      <c r="D315" s="274" t="s">
        <v>254</v>
      </c>
      <c r="E315" s="275" t="s">
        <v>464</v>
      </c>
      <c r="F315" s="276" t="s">
        <v>465</v>
      </c>
      <c r="G315" s="276"/>
      <c r="H315" s="276"/>
      <c r="I315" s="276"/>
      <c r="J315" s="277" t="s">
        <v>167</v>
      </c>
      <c r="K315" s="278">
        <v>1.98</v>
      </c>
      <c r="L315" s="279">
        <v>0</v>
      </c>
      <c r="M315" s="280"/>
      <c r="N315" s="281">
        <f>ROUND(L315*K315,2)</f>
        <v>0</v>
      </c>
      <c r="O315" s="237"/>
      <c r="P315" s="237"/>
      <c r="Q315" s="237"/>
      <c r="R315" s="51"/>
      <c r="T315" s="238" t="s">
        <v>22</v>
      </c>
      <c r="U315" s="59" t="s">
        <v>44</v>
      </c>
      <c r="V315" s="50"/>
      <c r="W315" s="239">
        <f>V315*K315</f>
        <v>0</v>
      </c>
      <c r="X315" s="239">
        <v>0.55</v>
      </c>
      <c r="Y315" s="239">
        <f>X315*K315</f>
        <v>1.089</v>
      </c>
      <c r="Z315" s="239">
        <v>0</v>
      </c>
      <c r="AA315" s="240">
        <f>Z315*K315</f>
        <v>0</v>
      </c>
      <c r="AR315" s="25" t="s">
        <v>257</v>
      </c>
      <c r="AT315" s="25" t="s">
        <v>254</v>
      </c>
      <c r="AU315" s="25" t="s">
        <v>89</v>
      </c>
      <c r="AY315" s="25" t="s">
        <v>163</v>
      </c>
      <c r="BE315" s="155">
        <f>IF(U315="základní",N315,0)</f>
        <v>0</v>
      </c>
      <c r="BF315" s="155">
        <f>IF(U315="snížená",N315,0)</f>
        <v>0</v>
      </c>
      <c r="BG315" s="155">
        <f>IF(U315="zákl. přenesená",N315,0)</f>
        <v>0</v>
      </c>
      <c r="BH315" s="155">
        <f>IF(U315="sníž. přenesená",N315,0)</f>
        <v>0</v>
      </c>
      <c r="BI315" s="155">
        <f>IF(U315="nulová",N315,0)</f>
        <v>0</v>
      </c>
      <c r="BJ315" s="25" t="s">
        <v>86</v>
      </c>
      <c r="BK315" s="155">
        <f>ROUND(L315*K315,2)</f>
        <v>0</v>
      </c>
      <c r="BL315" s="25" t="s">
        <v>236</v>
      </c>
      <c r="BM315" s="25" t="s">
        <v>466</v>
      </c>
    </row>
    <row r="316" spans="2:51" s="12" customFormat="1" ht="16.5" customHeight="1">
      <c r="B316" s="250"/>
      <c r="C316" s="251"/>
      <c r="D316" s="251"/>
      <c r="E316" s="252" t="s">
        <v>22</v>
      </c>
      <c r="F316" s="259" t="s">
        <v>467</v>
      </c>
      <c r="G316" s="260"/>
      <c r="H316" s="260"/>
      <c r="I316" s="260"/>
      <c r="J316" s="251"/>
      <c r="K316" s="254">
        <v>1.8</v>
      </c>
      <c r="L316" s="251"/>
      <c r="M316" s="251"/>
      <c r="N316" s="251"/>
      <c r="O316" s="251"/>
      <c r="P316" s="251"/>
      <c r="Q316" s="251"/>
      <c r="R316" s="255"/>
      <c r="T316" s="256"/>
      <c r="U316" s="251"/>
      <c r="V316" s="251"/>
      <c r="W316" s="251"/>
      <c r="X316" s="251"/>
      <c r="Y316" s="251"/>
      <c r="Z316" s="251"/>
      <c r="AA316" s="257"/>
      <c r="AT316" s="258" t="s">
        <v>171</v>
      </c>
      <c r="AU316" s="258" t="s">
        <v>89</v>
      </c>
      <c r="AV316" s="12" t="s">
        <v>89</v>
      </c>
      <c r="AW316" s="12" t="s">
        <v>36</v>
      </c>
      <c r="AX316" s="12" t="s">
        <v>86</v>
      </c>
      <c r="AY316" s="258" t="s">
        <v>163</v>
      </c>
    </row>
    <row r="317" spans="2:65" s="1" customFormat="1" ht="16.5" customHeight="1">
      <c r="B317" s="49"/>
      <c r="C317" s="230" t="s">
        <v>468</v>
      </c>
      <c r="D317" s="230" t="s">
        <v>164</v>
      </c>
      <c r="E317" s="231" t="s">
        <v>469</v>
      </c>
      <c r="F317" s="232" t="s">
        <v>470</v>
      </c>
      <c r="G317" s="232"/>
      <c r="H317" s="232"/>
      <c r="I317" s="232"/>
      <c r="J317" s="233" t="s">
        <v>295</v>
      </c>
      <c r="K317" s="234">
        <v>1</v>
      </c>
      <c r="L317" s="235">
        <v>0</v>
      </c>
      <c r="M317" s="236"/>
      <c r="N317" s="237">
        <f>ROUND(L317*K317,2)</f>
        <v>0</v>
      </c>
      <c r="O317" s="237"/>
      <c r="P317" s="237"/>
      <c r="Q317" s="237"/>
      <c r="R317" s="51"/>
      <c r="T317" s="238" t="s">
        <v>22</v>
      </c>
      <c r="U317" s="59" t="s">
        <v>44</v>
      </c>
      <c r="V317" s="50"/>
      <c r="W317" s="239">
        <f>V317*K317</f>
        <v>0</v>
      </c>
      <c r="X317" s="239">
        <v>0</v>
      </c>
      <c r="Y317" s="239">
        <f>X317*K317</f>
        <v>0</v>
      </c>
      <c r="Z317" s="239">
        <v>0</v>
      </c>
      <c r="AA317" s="240">
        <f>Z317*K317</f>
        <v>0</v>
      </c>
      <c r="AR317" s="25" t="s">
        <v>236</v>
      </c>
      <c r="AT317" s="25" t="s">
        <v>164</v>
      </c>
      <c r="AU317" s="25" t="s">
        <v>89</v>
      </c>
      <c r="AY317" s="25" t="s">
        <v>163</v>
      </c>
      <c r="BE317" s="155">
        <f>IF(U317="základní",N317,0)</f>
        <v>0</v>
      </c>
      <c r="BF317" s="155">
        <f>IF(U317="snížená",N317,0)</f>
        <v>0</v>
      </c>
      <c r="BG317" s="155">
        <f>IF(U317="zákl. přenesená",N317,0)</f>
        <v>0</v>
      </c>
      <c r="BH317" s="155">
        <f>IF(U317="sníž. přenesená",N317,0)</f>
        <v>0</v>
      </c>
      <c r="BI317" s="155">
        <f>IF(U317="nulová",N317,0)</f>
        <v>0</v>
      </c>
      <c r="BJ317" s="25" t="s">
        <v>86</v>
      </c>
      <c r="BK317" s="155">
        <f>ROUND(L317*K317,2)</f>
        <v>0</v>
      </c>
      <c r="BL317" s="25" t="s">
        <v>236</v>
      </c>
      <c r="BM317" s="25" t="s">
        <v>471</v>
      </c>
    </row>
    <row r="318" spans="2:65" s="1" customFormat="1" ht="38.25" customHeight="1">
      <c r="B318" s="49"/>
      <c r="C318" s="230" t="s">
        <v>472</v>
      </c>
      <c r="D318" s="230" t="s">
        <v>164</v>
      </c>
      <c r="E318" s="231" t="s">
        <v>473</v>
      </c>
      <c r="F318" s="232" t="s">
        <v>474</v>
      </c>
      <c r="G318" s="232"/>
      <c r="H318" s="232"/>
      <c r="I318" s="232"/>
      <c r="J318" s="233" t="s">
        <v>295</v>
      </c>
      <c r="K318" s="234">
        <v>1</v>
      </c>
      <c r="L318" s="235">
        <v>0</v>
      </c>
      <c r="M318" s="236"/>
      <c r="N318" s="237">
        <f>ROUND(L318*K318,2)</f>
        <v>0</v>
      </c>
      <c r="O318" s="237"/>
      <c r="P318" s="237"/>
      <c r="Q318" s="237"/>
      <c r="R318" s="51"/>
      <c r="T318" s="238" t="s">
        <v>22</v>
      </c>
      <c r="U318" s="59" t="s">
        <v>44</v>
      </c>
      <c r="V318" s="50"/>
      <c r="W318" s="239">
        <f>V318*K318</f>
        <v>0</v>
      </c>
      <c r="X318" s="239">
        <v>0.1221</v>
      </c>
      <c r="Y318" s="239">
        <f>X318*K318</f>
        <v>0.1221</v>
      </c>
      <c r="Z318" s="239">
        <v>0</v>
      </c>
      <c r="AA318" s="240">
        <f>Z318*K318</f>
        <v>0</v>
      </c>
      <c r="AR318" s="25" t="s">
        <v>236</v>
      </c>
      <c r="AT318" s="25" t="s">
        <v>164</v>
      </c>
      <c r="AU318" s="25" t="s">
        <v>89</v>
      </c>
      <c r="AY318" s="25" t="s">
        <v>163</v>
      </c>
      <c r="BE318" s="155">
        <f>IF(U318="základní",N318,0)</f>
        <v>0</v>
      </c>
      <c r="BF318" s="155">
        <f>IF(U318="snížená",N318,0)</f>
        <v>0</v>
      </c>
      <c r="BG318" s="155">
        <f>IF(U318="zákl. přenesená",N318,0)</f>
        <v>0</v>
      </c>
      <c r="BH318" s="155">
        <f>IF(U318="sníž. přenesená",N318,0)</f>
        <v>0</v>
      </c>
      <c r="BI318" s="155">
        <f>IF(U318="nulová",N318,0)</f>
        <v>0</v>
      </c>
      <c r="BJ318" s="25" t="s">
        <v>86</v>
      </c>
      <c r="BK318" s="155">
        <f>ROUND(L318*K318,2)</f>
        <v>0</v>
      </c>
      <c r="BL318" s="25" t="s">
        <v>236</v>
      </c>
      <c r="BM318" s="25" t="s">
        <v>475</v>
      </c>
    </row>
    <row r="319" spans="2:65" s="1" customFormat="1" ht="25.5" customHeight="1">
      <c r="B319" s="49"/>
      <c r="C319" s="230" t="s">
        <v>476</v>
      </c>
      <c r="D319" s="230" t="s">
        <v>164</v>
      </c>
      <c r="E319" s="231" t="s">
        <v>477</v>
      </c>
      <c r="F319" s="232" t="s">
        <v>478</v>
      </c>
      <c r="G319" s="232"/>
      <c r="H319" s="232"/>
      <c r="I319" s="232"/>
      <c r="J319" s="233" t="s">
        <v>167</v>
      </c>
      <c r="K319" s="234">
        <v>5.987</v>
      </c>
      <c r="L319" s="235">
        <v>0</v>
      </c>
      <c r="M319" s="236"/>
      <c r="N319" s="237">
        <f>ROUND(L319*K319,2)</f>
        <v>0</v>
      </c>
      <c r="O319" s="237"/>
      <c r="P319" s="237"/>
      <c r="Q319" s="237"/>
      <c r="R319" s="51"/>
      <c r="T319" s="238" t="s">
        <v>22</v>
      </c>
      <c r="U319" s="59" t="s">
        <v>44</v>
      </c>
      <c r="V319" s="50"/>
      <c r="W319" s="239">
        <f>V319*K319</f>
        <v>0</v>
      </c>
      <c r="X319" s="239">
        <v>0.02337</v>
      </c>
      <c r="Y319" s="239">
        <f>X319*K319</f>
        <v>0.13991619</v>
      </c>
      <c r="Z319" s="239">
        <v>0</v>
      </c>
      <c r="AA319" s="240">
        <f>Z319*K319</f>
        <v>0</v>
      </c>
      <c r="AR319" s="25" t="s">
        <v>236</v>
      </c>
      <c r="AT319" s="25" t="s">
        <v>164</v>
      </c>
      <c r="AU319" s="25" t="s">
        <v>89</v>
      </c>
      <c r="AY319" s="25" t="s">
        <v>163</v>
      </c>
      <c r="BE319" s="155">
        <f>IF(U319="základní",N319,0)</f>
        <v>0</v>
      </c>
      <c r="BF319" s="155">
        <f>IF(U319="snížená",N319,0)</f>
        <v>0</v>
      </c>
      <c r="BG319" s="155">
        <f>IF(U319="zákl. přenesená",N319,0)</f>
        <v>0</v>
      </c>
      <c r="BH319" s="155">
        <f>IF(U319="sníž. přenesená",N319,0)</f>
        <v>0</v>
      </c>
      <c r="BI319" s="155">
        <f>IF(U319="nulová",N319,0)</f>
        <v>0</v>
      </c>
      <c r="BJ319" s="25" t="s">
        <v>86</v>
      </c>
      <c r="BK319" s="155">
        <f>ROUND(L319*K319,2)</f>
        <v>0</v>
      </c>
      <c r="BL319" s="25" t="s">
        <v>236</v>
      </c>
      <c r="BM319" s="25" t="s">
        <v>479</v>
      </c>
    </row>
    <row r="320" spans="2:51" s="12" customFormat="1" ht="16.5" customHeight="1">
      <c r="B320" s="250"/>
      <c r="C320" s="251"/>
      <c r="D320" s="251"/>
      <c r="E320" s="252" t="s">
        <v>22</v>
      </c>
      <c r="F320" s="259" t="s">
        <v>480</v>
      </c>
      <c r="G320" s="260"/>
      <c r="H320" s="260"/>
      <c r="I320" s="260"/>
      <c r="J320" s="251"/>
      <c r="K320" s="254">
        <v>5.181</v>
      </c>
      <c r="L320" s="251"/>
      <c r="M320" s="251"/>
      <c r="N320" s="251"/>
      <c r="O320" s="251"/>
      <c r="P320" s="251"/>
      <c r="Q320" s="251"/>
      <c r="R320" s="255"/>
      <c r="T320" s="256"/>
      <c r="U320" s="251"/>
      <c r="V320" s="251"/>
      <c r="W320" s="251"/>
      <c r="X320" s="251"/>
      <c r="Y320" s="251"/>
      <c r="Z320" s="251"/>
      <c r="AA320" s="257"/>
      <c r="AT320" s="258" t="s">
        <v>171</v>
      </c>
      <c r="AU320" s="258" t="s">
        <v>89</v>
      </c>
      <c r="AV320" s="12" t="s">
        <v>89</v>
      </c>
      <c r="AW320" s="12" t="s">
        <v>36</v>
      </c>
      <c r="AX320" s="12" t="s">
        <v>79</v>
      </c>
      <c r="AY320" s="258" t="s">
        <v>163</v>
      </c>
    </row>
    <row r="321" spans="2:51" s="12" customFormat="1" ht="16.5" customHeight="1">
      <c r="B321" s="250"/>
      <c r="C321" s="251"/>
      <c r="D321" s="251"/>
      <c r="E321" s="252" t="s">
        <v>22</v>
      </c>
      <c r="F321" s="253" t="s">
        <v>481</v>
      </c>
      <c r="G321" s="251"/>
      <c r="H321" s="251"/>
      <c r="I321" s="251"/>
      <c r="J321" s="251"/>
      <c r="K321" s="254">
        <v>0.806</v>
      </c>
      <c r="L321" s="251"/>
      <c r="M321" s="251"/>
      <c r="N321" s="251"/>
      <c r="O321" s="251"/>
      <c r="P321" s="251"/>
      <c r="Q321" s="251"/>
      <c r="R321" s="255"/>
      <c r="T321" s="256"/>
      <c r="U321" s="251"/>
      <c r="V321" s="251"/>
      <c r="W321" s="251"/>
      <c r="X321" s="251"/>
      <c r="Y321" s="251"/>
      <c r="Z321" s="251"/>
      <c r="AA321" s="257"/>
      <c r="AT321" s="258" t="s">
        <v>171</v>
      </c>
      <c r="AU321" s="258" t="s">
        <v>89</v>
      </c>
      <c r="AV321" s="12" t="s">
        <v>89</v>
      </c>
      <c r="AW321" s="12" t="s">
        <v>36</v>
      </c>
      <c r="AX321" s="12" t="s">
        <v>79</v>
      </c>
      <c r="AY321" s="258" t="s">
        <v>163</v>
      </c>
    </row>
    <row r="322" spans="2:51" s="11" customFormat="1" ht="16.5" customHeight="1">
      <c r="B322" s="241"/>
      <c r="C322" s="242"/>
      <c r="D322" s="242"/>
      <c r="E322" s="243" t="s">
        <v>22</v>
      </c>
      <c r="F322" s="291" t="s">
        <v>482</v>
      </c>
      <c r="G322" s="242"/>
      <c r="H322" s="242"/>
      <c r="I322" s="242"/>
      <c r="J322" s="242"/>
      <c r="K322" s="243" t="s">
        <v>22</v>
      </c>
      <c r="L322" s="242"/>
      <c r="M322" s="242"/>
      <c r="N322" s="242"/>
      <c r="O322" s="242"/>
      <c r="P322" s="242"/>
      <c r="Q322" s="242"/>
      <c r="R322" s="246"/>
      <c r="T322" s="247"/>
      <c r="U322" s="242"/>
      <c r="V322" s="242"/>
      <c r="W322" s="242"/>
      <c r="X322" s="242"/>
      <c r="Y322" s="242"/>
      <c r="Z322" s="242"/>
      <c r="AA322" s="248"/>
      <c r="AT322" s="249" t="s">
        <v>171</v>
      </c>
      <c r="AU322" s="249" t="s">
        <v>89</v>
      </c>
      <c r="AV322" s="11" t="s">
        <v>86</v>
      </c>
      <c r="AW322" s="11" t="s">
        <v>36</v>
      </c>
      <c r="AX322" s="11" t="s">
        <v>79</v>
      </c>
      <c r="AY322" s="249" t="s">
        <v>163</v>
      </c>
    </row>
    <row r="323" spans="2:51" s="13" customFormat="1" ht="16.5" customHeight="1">
      <c r="B323" s="265"/>
      <c r="C323" s="266"/>
      <c r="D323" s="266"/>
      <c r="E323" s="267" t="s">
        <v>22</v>
      </c>
      <c r="F323" s="268" t="s">
        <v>246</v>
      </c>
      <c r="G323" s="266"/>
      <c r="H323" s="266"/>
      <c r="I323" s="266"/>
      <c r="J323" s="266"/>
      <c r="K323" s="269">
        <v>5.987</v>
      </c>
      <c r="L323" s="266"/>
      <c r="M323" s="266"/>
      <c r="N323" s="266"/>
      <c r="O323" s="266"/>
      <c r="P323" s="266"/>
      <c r="Q323" s="266"/>
      <c r="R323" s="270"/>
      <c r="T323" s="271"/>
      <c r="U323" s="266"/>
      <c r="V323" s="266"/>
      <c r="W323" s="266"/>
      <c r="X323" s="266"/>
      <c r="Y323" s="266"/>
      <c r="Z323" s="266"/>
      <c r="AA323" s="272"/>
      <c r="AT323" s="273" t="s">
        <v>171</v>
      </c>
      <c r="AU323" s="273" t="s">
        <v>89</v>
      </c>
      <c r="AV323" s="13" t="s">
        <v>168</v>
      </c>
      <c r="AW323" s="13" t="s">
        <v>36</v>
      </c>
      <c r="AX323" s="13" t="s">
        <v>86</v>
      </c>
      <c r="AY323" s="273" t="s">
        <v>163</v>
      </c>
    </row>
    <row r="324" spans="2:65" s="1" customFormat="1" ht="25.5" customHeight="1">
      <c r="B324" s="49"/>
      <c r="C324" s="230" t="s">
        <v>483</v>
      </c>
      <c r="D324" s="230" t="s">
        <v>164</v>
      </c>
      <c r="E324" s="231" t="s">
        <v>484</v>
      </c>
      <c r="F324" s="232" t="s">
        <v>485</v>
      </c>
      <c r="G324" s="232"/>
      <c r="H324" s="232"/>
      <c r="I324" s="232"/>
      <c r="J324" s="233" t="s">
        <v>215</v>
      </c>
      <c r="K324" s="234">
        <v>27.914</v>
      </c>
      <c r="L324" s="235">
        <v>0</v>
      </c>
      <c r="M324" s="236"/>
      <c r="N324" s="237">
        <f>ROUND(L324*K324,2)</f>
        <v>0</v>
      </c>
      <c r="O324" s="237"/>
      <c r="P324" s="237"/>
      <c r="Q324" s="237"/>
      <c r="R324" s="51"/>
      <c r="T324" s="238" t="s">
        <v>22</v>
      </c>
      <c r="U324" s="59" t="s">
        <v>44</v>
      </c>
      <c r="V324" s="50"/>
      <c r="W324" s="239">
        <f>V324*K324</f>
        <v>0</v>
      </c>
      <c r="X324" s="239">
        <v>0</v>
      </c>
      <c r="Y324" s="239">
        <f>X324*K324</f>
        <v>0</v>
      </c>
      <c r="Z324" s="239">
        <v>0</v>
      </c>
      <c r="AA324" s="240">
        <f>Z324*K324</f>
        <v>0</v>
      </c>
      <c r="AR324" s="25" t="s">
        <v>236</v>
      </c>
      <c r="AT324" s="25" t="s">
        <v>164</v>
      </c>
      <c r="AU324" s="25" t="s">
        <v>89</v>
      </c>
      <c r="AY324" s="25" t="s">
        <v>163</v>
      </c>
      <c r="BE324" s="155">
        <f>IF(U324="základní",N324,0)</f>
        <v>0</v>
      </c>
      <c r="BF324" s="155">
        <f>IF(U324="snížená",N324,0)</f>
        <v>0</v>
      </c>
      <c r="BG324" s="155">
        <f>IF(U324="zákl. přenesená",N324,0)</f>
        <v>0</v>
      </c>
      <c r="BH324" s="155">
        <f>IF(U324="sníž. přenesená",N324,0)</f>
        <v>0</v>
      </c>
      <c r="BI324" s="155">
        <f>IF(U324="nulová",N324,0)</f>
        <v>0</v>
      </c>
      <c r="BJ324" s="25" t="s">
        <v>86</v>
      </c>
      <c r="BK324" s="155">
        <f>ROUND(L324*K324,2)</f>
        <v>0</v>
      </c>
      <c r="BL324" s="25" t="s">
        <v>236</v>
      </c>
      <c r="BM324" s="25" t="s">
        <v>486</v>
      </c>
    </row>
    <row r="325" spans="2:65" s="1" customFormat="1" ht="25.5" customHeight="1">
      <c r="B325" s="49"/>
      <c r="C325" s="230" t="s">
        <v>487</v>
      </c>
      <c r="D325" s="230" t="s">
        <v>164</v>
      </c>
      <c r="E325" s="231" t="s">
        <v>488</v>
      </c>
      <c r="F325" s="232" t="s">
        <v>489</v>
      </c>
      <c r="G325" s="232"/>
      <c r="H325" s="232"/>
      <c r="I325" s="232"/>
      <c r="J325" s="233" t="s">
        <v>215</v>
      </c>
      <c r="K325" s="234">
        <v>27.914</v>
      </c>
      <c r="L325" s="235">
        <v>0</v>
      </c>
      <c r="M325" s="236"/>
      <c r="N325" s="237">
        <f>ROUND(L325*K325,2)</f>
        <v>0</v>
      </c>
      <c r="O325" s="237"/>
      <c r="P325" s="237"/>
      <c r="Q325" s="237"/>
      <c r="R325" s="51"/>
      <c r="T325" s="238" t="s">
        <v>22</v>
      </c>
      <c r="U325" s="59" t="s">
        <v>44</v>
      </c>
      <c r="V325" s="50"/>
      <c r="W325" s="239">
        <f>V325*K325</f>
        <v>0</v>
      </c>
      <c r="X325" s="239">
        <v>0</v>
      </c>
      <c r="Y325" s="239">
        <f>X325*K325</f>
        <v>0</v>
      </c>
      <c r="Z325" s="239">
        <v>0</v>
      </c>
      <c r="AA325" s="240">
        <f>Z325*K325</f>
        <v>0</v>
      </c>
      <c r="AR325" s="25" t="s">
        <v>236</v>
      </c>
      <c r="AT325" s="25" t="s">
        <v>164</v>
      </c>
      <c r="AU325" s="25" t="s">
        <v>89</v>
      </c>
      <c r="AY325" s="25" t="s">
        <v>163</v>
      </c>
      <c r="BE325" s="155">
        <f>IF(U325="základní",N325,0)</f>
        <v>0</v>
      </c>
      <c r="BF325" s="155">
        <f>IF(U325="snížená",N325,0)</f>
        <v>0</v>
      </c>
      <c r="BG325" s="155">
        <f>IF(U325="zákl. přenesená",N325,0)</f>
        <v>0</v>
      </c>
      <c r="BH325" s="155">
        <f>IF(U325="sníž. přenesená",N325,0)</f>
        <v>0</v>
      </c>
      <c r="BI325" s="155">
        <f>IF(U325="nulová",N325,0)</f>
        <v>0</v>
      </c>
      <c r="BJ325" s="25" t="s">
        <v>86</v>
      </c>
      <c r="BK325" s="155">
        <f>ROUND(L325*K325,2)</f>
        <v>0</v>
      </c>
      <c r="BL325" s="25" t="s">
        <v>236</v>
      </c>
      <c r="BM325" s="25" t="s">
        <v>490</v>
      </c>
    </row>
    <row r="326" spans="2:63" s="10" customFormat="1" ht="29.85" customHeight="1">
      <c r="B326" s="217"/>
      <c r="C326" s="218"/>
      <c r="D326" s="227" t="s">
        <v>133</v>
      </c>
      <c r="E326" s="227"/>
      <c r="F326" s="227"/>
      <c r="G326" s="227"/>
      <c r="H326" s="227"/>
      <c r="I326" s="227"/>
      <c r="J326" s="227"/>
      <c r="K326" s="227"/>
      <c r="L326" s="227"/>
      <c r="M326" s="227"/>
      <c r="N326" s="261">
        <f>BK326</f>
        <v>0</v>
      </c>
      <c r="O326" s="262"/>
      <c r="P326" s="262"/>
      <c r="Q326" s="262"/>
      <c r="R326" s="220"/>
      <c r="T326" s="221"/>
      <c r="U326" s="218"/>
      <c r="V326" s="218"/>
      <c r="W326" s="222">
        <f>SUM(W327:W344)</f>
        <v>0</v>
      </c>
      <c r="X326" s="218"/>
      <c r="Y326" s="222">
        <f>SUM(Y327:Y344)</f>
        <v>0.9367899999999998</v>
      </c>
      <c r="Z326" s="218"/>
      <c r="AA326" s="223">
        <f>SUM(AA327:AA344)</f>
        <v>0.0906</v>
      </c>
      <c r="AR326" s="224" t="s">
        <v>89</v>
      </c>
      <c r="AT326" s="225" t="s">
        <v>78</v>
      </c>
      <c r="AU326" s="225" t="s">
        <v>86</v>
      </c>
      <c r="AY326" s="224" t="s">
        <v>163</v>
      </c>
      <c r="BK326" s="226">
        <f>SUM(BK327:BK344)</f>
        <v>0</v>
      </c>
    </row>
    <row r="327" spans="2:65" s="1" customFormat="1" ht="16.5" customHeight="1">
      <c r="B327" s="49"/>
      <c r="C327" s="230" t="s">
        <v>491</v>
      </c>
      <c r="D327" s="230" t="s">
        <v>164</v>
      </c>
      <c r="E327" s="231" t="s">
        <v>492</v>
      </c>
      <c r="F327" s="232" t="s">
        <v>493</v>
      </c>
      <c r="G327" s="232"/>
      <c r="H327" s="232"/>
      <c r="I327" s="232"/>
      <c r="J327" s="233" t="s">
        <v>494</v>
      </c>
      <c r="K327" s="234">
        <v>10</v>
      </c>
      <c r="L327" s="235">
        <v>0</v>
      </c>
      <c r="M327" s="236"/>
      <c r="N327" s="237">
        <f>ROUND(L327*K327,2)</f>
        <v>0</v>
      </c>
      <c r="O327" s="237"/>
      <c r="P327" s="237"/>
      <c r="Q327" s="237"/>
      <c r="R327" s="51"/>
      <c r="T327" s="238" t="s">
        <v>22</v>
      </c>
      <c r="U327" s="59" t="s">
        <v>44</v>
      </c>
      <c r="V327" s="50"/>
      <c r="W327" s="239">
        <f>V327*K327</f>
        <v>0</v>
      </c>
      <c r="X327" s="239">
        <v>0</v>
      </c>
      <c r="Y327" s="239">
        <f>X327*K327</f>
        <v>0</v>
      </c>
      <c r="Z327" s="239">
        <v>0.00906</v>
      </c>
      <c r="AA327" s="240">
        <f>Z327*K327</f>
        <v>0.0906</v>
      </c>
      <c r="AR327" s="25" t="s">
        <v>236</v>
      </c>
      <c r="AT327" s="25" t="s">
        <v>164</v>
      </c>
      <c r="AU327" s="25" t="s">
        <v>89</v>
      </c>
      <c r="AY327" s="25" t="s">
        <v>163</v>
      </c>
      <c r="BE327" s="155">
        <f>IF(U327="základní",N327,0)</f>
        <v>0</v>
      </c>
      <c r="BF327" s="155">
        <f>IF(U327="snížená",N327,0)</f>
        <v>0</v>
      </c>
      <c r="BG327" s="155">
        <f>IF(U327="zákl. přenesená",N327,0)</f>
        <v>0</v>
      </c>
      <c r="BH327" s="155">
        <f>IF(U327="sníž. přenesená",N327,0)</f>
        <v>0</v>
      </c>
      <c r="BI327" s="155">
        <f>IF(U327="nulová",N327,0)</f>
        <v>0</v>
      </c>
      <c r="BJ327" s="25" t="s">
        <v>86</v>
      </c>
      <c r="BK327" s="155">
        <f>ROUND(L327*K327,2)</f>
        <v>0</v>
      </c>
      <c r="BL327" s="25" t="s">
        <v>236</v>
      </c>
      <c r="BM327" s="25" t="s">
        <v>495</v>
      </c>
    </row>
    <row r="328" spans="2:65" s="1" customFormat="1" ht="25.5" customHeight="1">
      <c r="B328" s="49"/>
      <c r="C328" s="230" t="s">
        <v>496</v>
      </c>
      <c r="D328" s="230" t="s">
        <v>164</v>
      </c>
      <c r="E328" s="231" t="s">
        <v>497</v>
      </c>
      <c r="F328" s="232" t="s">
        <v>498</v>
      </c>
      <c r="G328" s="232"/>
      <c r="H328" s="232"/>
      <c r="I328" s="232"/>
      <c r="J328" s="233" t="s">
        <v>317</v>
      </c>
      <c r="K328" s="234">
        <v>15</v>
      </c>
      <c r="L328" s="235">
        <v>0</v>
      </c>
      <c r="M328" s="236"/>
      <c r="N328" s="237">
        <f>ROUND(L328*K328,2)</f>
        <v>0</v>
      </c>
      <c r="O328" s="237"/>
      <c r="P328" s="237"/>
      <c r="Q328" s="237"/>
      <c r="R328" s="51"/>
      <c r="T328" s="238" t="s">
        <v>22</v>
      </c>
      <c r="U328" s="59" t="s">
        <v>44</v>
      </c>
      <c r="V328" s="50"/>
      <c r="W328" s="239">
        <f>V328*K328</f>
        <v>0</v>
      </c>
      <c r="X328" s="239">
        <v>0</v>
      </c>
      <c r="Y328" s="239">
        <f>X328*K328</f>
        <v>0</v>
      </c>
      <c r="Z328" s="239">
        <v>0</v>
      </c>
      <c r="AA328" s="240">
        <f>Z328*K328</f>
        <v>0</v>
      </c>
      <c r="AR328" s="25" t="s">
        <v>236</v>
      </c>
      <c r="AT328" s="25" t="s">
        <v>164</v>
      </c>
      <c r="AU328" s="25" t="s">
        <v>89</v>
      </c>
      <c r="AY328" s="25" t="s">
        <v>163</v>
      </c>
      <c r="BE328" s="155">
        <f>IF(U328="základní",N328,0)</f>
        <v>0</v>
      </c>
      <c r="BF328" s="155">
        <f>IF(U328="snížená",N328,0)</f>
        <v>0</v>
      </c>
      <c r="BG328" s="155">
        <f>IF(U328="zákl. přenesená",N328,0)</f>
        <v>0</v>
      </c>
      <c r="BH328" s="155">
        <f>IF(U328="sníž. přenesená",N328,0)</f>
        <v>0</v>
      </c>
      <c r="BI328" s="155">
        <f>IF(U328="nulová",N328,0)</f>
        <v>0</v>
      </c>
      <c r="BJ328" s="25" t="s">
        <v>86</v>
      </c>
      <c r="BK328" s="155">
        <f>ROUND(L328*K328,2)</f>
        <v>0</v>
      </c>
      <c r="BL328" s="25" t="s">
        <v>236</v>
      </c>
      <c r="BM328" s="25" t="s">
        <v>499</v>
      </c>
    </row>
    <row r="329" spans="2:65" s="1" customFormat="1" ht="25.5" customHeight="1">
      <c r="B329" s="49"/>
      <c r="C329" s="230" t="s">
        <v>500</v>
      </c>
      <c r="D329" s="230" t="s">
        <v>164</v>
      </c>
      <c r="E329" s="231" t="s">
        <v>501</v>
      </c>
      <c r="F329" s="232" t="s">
        <v>502</v>
      </c>
      <c r="G329" s="232"/>
      <c r="H329" s="232"/>
      <c r="I329" s="232"/>
      <c r="J329" s="233" t="s">
        <v>317</v>
      </c>
      <c r="K329" s="234">
        <v>128</v>
      </c>
      <c r="L329" s="235">
        <v>0</v>
      </c>
      <c r="M329" s="236"/>
      <c r="N329" s="237">
        <f>ROUND(L329*K329,2)</f>
        <v>0</v>
      </c>
      <c r="O329" s="237"/>
      <c r="P329" s="237"/>
      <c r="Q329" s="237"/>
      <c r="R329" s="51"/>
      <c r="T329" s="238" t="s">
        <v>22</v>
      </c>
      <c r="U329" s="59" t="s">
        <v>44</v>
      </c>
      <c r="V329" s="50"/>
      <c r="W329" s="239">
        <f>V329*K329</f>
        <v>0</v>
      </c>
      <c r="X329" s="239">
        <v>0.00048</v>
      </c>
      <c r="Y329" s="239">
        <f>X329*K329</f>
        <v>0.06144</v>
      </c>
      <c r="Z329" s="239">
        <v>0</v>
      </c>
      <c r="AA329" s="240">
        <f>Z329*K329</f>
        <v>0</v>
      </c>
      <c r="AR329" s="25" t="s">
        <v>168</v>
      </c>
      <c r="AT329" s="25" t="s">
        <v>164</v>
      </c>
      <c r="AU329" s="25" t="s">
        <v>89</v>
      </c>
      <c r="AY329" s="25" t="s">
        <v>163</v>
      </c>
      <c r="BE329" s="155">
        <f>IF(U329="základní",N329,0)</f>
        <v>0</v>
      </c>
      <c r="BF329" s="155">
        <f>IF(U329="snížená",N329,0)</f>
        <v>0</v>
      </c>
      <c r="BG329" s="155">
        <f>IF(U329="zákl. přenesená",N329,0)</f>
        <v>0</v>
      </c>
      <c r="BH329" s="155">
        <f>IF(U329="sníž. přenesená",N329,0)</f>
        <v>0</v>
      </c>
      <c r="BI329" s="155">
        <f>IF(U329="nulová",N329,0)</f>
        <v>0</v>
      </c>
      <c r="BJ329" s="25" t="s">
        <v>86</v>
      </c>
      <c r="BK329" s="155">
        <f>ROUND(L329*K329,2)</f>
        <v>0</v>
      </c>
      <c r="BL329" s="25" t="s">
        <v>168</v>
      </c>
      <c r="BM329" s="25" t="s">
        <v>503</v>
      </c>
    </row>
    <row r="330" spans="2:65" s="1" customFormat="1" ht="38.25" customHeight="1">
      <c r="B330" s="49"/>
      <c r="C330" s="230" t="s">
        <v>504</v>
      </c>
      <c r="D330" s="230" t="s">
        <v>164</v>
      </c>
      <c r="E330" s="231" t="s">
        <v>505</v>
      </c>
      <c r="F330" s="232" t="s">
        <v>506</v>
      </c>
      <c r="G330" s="232"/>
      <c r="H330" s="232"/>
      <c r="I330" s="232"/>
      <c r="J330" s="233" t="s">
        <v>317</v>
      </c>
      <c r="K330" s="234">
        <v>128</v>
      </c>
      <c r="L330" s="235">
        <v>0</v>
      </c>
      <c r="M330" s="236"/>
      <c r="N330" s="237">
        <f>ROUND(L330*K330,2)</f>
        <v>0</v>
      </c>
      <c r="O330" s="237"/>
      <c r="P330" s="237"/>
      <c r="Q330" s="237"/>
      <c r="R330" s="51"/>
      <c r="T330" s="238" t="s">
        <v>22</v>
      </c>
      <c r="U330" s="59" t="s">
        <v>44</v>
      </c>
      <c r="V330" s="50"/>
      <c r="W330" s="239">
        <f>V330*K330</f>
        <v>0</v>
      </c>
      <c r="X330" s="239">
        <v>0.0015</v>
      </c>
      <c r="Y330" s="239">
        <f>X330*K330</f>
        <v>0.192</v>
      </c>
      <c r="Z330" s="239">
        <v>0</v>
      </c>
      <c r="AA330" s="240">
        <f>Z330*K330</f>
        <v>0</v>
      </c>
      <c r="AR330" s="25" t="s">
        <v>236</v>
      </c>
      <c r="AT330" s="25" t="s">
        <v>164</v>
      </c>
      <c r="AU330" s="25" t="s">
        <v>89</v>
      </c>
      <c r="AY330" s="25" t="s">
        <v>163</v>
      </c>
      <c r="BE330" s="155">
        <f>IF(U330="základní",N330,0)</f>
        <v>0</v>
      </c>
      <c r="BF330" s="155">
        <f>IF(U330="snížená",N330,0)</f>
        <v>0</v>
      </c>
      <c r="BG330" s="155">
        <f>IF(U330="zákl. přenesená",N330,0)</f>
        <v>0</v>
      </c>
      <c r="BH330" s="155">
        <f>IF(U330="sníž. přenesená",N330,0)</f>
        <v>0</v>
      </c>
      <c r="BI330" s="155">
        <f>IF(U330="nulová",N330,0)</f>
        <v>0</v>
      </c>
      <c r="BJ330" s="25" t="s">
        <v>86</v>
      </c>
      <c r="BK330" s="155">
        <f>ROUND(L330*K330,2)</f>
        <v>0</v>
      </c>
      <c r="BL330" s="25" t="s">
        <v>236</v>
      </c>
      <c r="BM330" s="25" t="s">
        <v>507</v>
      </c>
    </row>
    <row r="331" spans="2:65" s="1" customFormat="1" ht="16.5" customHeight="1">
      <c r="B331" s="49"/>
      <c r="C331" s="230" t="s">
        <v>508</v>
      </c>
      <c r="D331" s="230" t="s">
        <v>164</v>
      </c>
      <c r="E331" s="231" t="s">
        <v>509</v>
      </c>
      <c r="F331" s="232" t="s">
        <v>510</v>
      </c>
      <c r="G331" s="232"/>
      <c r="H331" s="232"/>
      <c r="I331" s="232"/>
      <c r="J331" s="233" t="s">
        <v>317</v>
      </c>
      <c r="K331" s="234">
        <v>240</v>
      </c>
      <c r="L331" s="235">
        <v>0</v>
      </c>
      <c r="M331" s="236"/>
      <c r="N331" s="237">
        <f>ROUND(L331*K331,2)</f>
        <v>0</v>
      </c>
      <c r="O331" s="237"/>
      <c r="P331" s="237"/>
      <c r="Q331" s="237"/>
      <c r="R331" s="51"/>
      <c r="T331" s="238" t="s">
        <v>22</v>
      </c>
      <c r="U331" s="59" t="s">
        <v>44</v>
      </c>
      <c r="V331" s="50"/>
      <c r="W331" s="239">
        <f>V331*K331</f>
        <v>0</v>
      </c>
      <c r="X331" s="239">
        <v>0.00061</v>
      </c>
      <c r="Y331" s="239">
        <f>X331*K331</f>
        <v>0.1464</v>
      </c>
      <c r="Z331" s="239">
        <v>0</v>
      </c>
      <c r="AA331" s="240">
        <f>Z331*K331</f>
        <v>0</v>
      </c>
      <c r="AR331" s="25" t="s">
        <v>236</v>
      </c>
      <c r="AT331" s="25" t="s">
        <v>164</v>
      </c>
      <c r="AU331" s="25" t="s">
        <v>89</v>
      </c>
      <c r="AY331" s="25" t="s">
        <v>163</v>
      </c>
      <c r="BE331" s="155">
        <f>IF(U331="základní",N331,0)</f>
        <v>0</v>
      </c>
      <c r="BF331" s="155">
        <f>IF(U331="snížená",N331,0)</f>
        <v>0</v>
      </c>
      <c r="BG331" s="155">
        <f>IF(U331="zákl. přenesená",N331,0)</f>
        <v>0</v>
      </c>
      <c r="BH331" s="155">
        <f>IF(U331="sníž. přenesená",N331,0)</f>
        <v>0</v>
      </c>
      <c r="BI331" s="155">
        <f>IF(U331="nulová",N331,0)</f>
        <v>0</v>
      </c>
      <c r="BJ331" s="25" t="s">
        <v>86</v>
      </c>
      <c r="BK331" s="155">
        <f>ROUND(L331*K331,2)</f>
        <v>0</v>
      </c>
      <c r="BL331" s="25" t="s">
        <v>236</v>
      </c>
      <c r="BM331" s="25" t="s">
        <v>511</v>
      </c>
    </row>
    <row r="332" spans="2:65" s="1" customFormat="1" ht="38.25" customHeight="1">
      <c r="B332" s="49"/>
      <c r="C332" s="230" t="s">
        <v>512</v>
      </c>
      <c r="D332" s="230" t="s">
        <v>164</v>
      </c>
      <c r="E332" s="231" t="s">
        <v>513</v>
      </c>
      <c r="F332" s="232" t="s">
        <v>514</v>
      </c>
      <c r="G332" s="232"/>
      <c r="H332" s="232"/>
      <c r="I332" s="232"/>
      <c r="J332" s="233" t="s">
        <v>204</v>
      </c>
      <c r="K332" s="234">
        <v>71</v>
      </c>
      <c r="L332" s="235">
        <v>0</v>
      </c>
      <c r="M332" s="236"/>
      <c r="N332" s="237">
        <f>ROUND(L332*K332,2)</f>
        <v>0</v>
      </c>
      <c r="O332" s="237"/>
      <c r="P332" s="237"/>
      <c r="Q332" s="237"/>
      <c r="R332" s="51"/>
      <c r="T332" s="238" t="s">
        <v>22</v>
      </c>
      <c r="U332" s="59" t="s">
        <v>44</v>
      </c>
      <c r="V332" s="50"/>
      <c r="W332" s="239">
        <f>V332*K332</f>
        <v>0</v>
      </c>
      <c r="X332" s="239">
        <v>0.00063</v>
      </c>
      <c r="Y332" s="239">
        <f>X332*K332</f>
        <v>0.04473</v>
      </c>
      <c r="Z332" s="239">
        <v>0</v>
      </c>
      <c r="AA332" s="240">
        <f>Z332*K332</f>
        <v>0</v>
      </c>
      <c r="AR332" s="25" t="s">
        <v>236</v>
      </c>
      <c r="AT332" s="25" t="s">
        <v>164</v>
      </c>
      <c r="AU332" s="25" t="s">
        <v>89</v>
      </c>
      <c r="AY332" s="25" t="s">
        <v>163</v>
      </c>
      <c r="BE332" s="155">
        <f>IF(U332="základní",N332,0)</f>
        <v>0</v>
      </c>
      <c r="BF332" s="155">
        <f>IF(U332="snížená",N332,0)</f>
        <v>0</v>
      </c>
      <c r="BG332" s="155">
        <f>IF(U332="zákl. přenesená",N332,0)</f>
        <v>0</v>
      </c>
      <c r="BH332" s="155">
        <f>IF(U332="sníž. přenesená",N332,0)</f>
        <v>0</v>
      </c>
      <c r="BI332" s="155">
        <f>IF(U332="nulová",N332,0)</f>
        <v>0</v>
      </c>
      <c r="BJ332" s="25" t="s">
        <v>86</v>
      </c>
      <c r="BK332" s="155">
        <f>ROUND(L332*K332,2)</f>
        <v>0</v>
      </c>
      <c r="BL332" s="25" t="s">
        <v>236</v>
      </c>
      <c r="BM332" s="25" t="s">
        <v>515</v>
      </c>
    </row>
    <row r="333" spans="2:51" s="12" customFormat="1" ht="16.5" customHeight="1">
      <c r="B333" s="250"/>
      <c r="C333" s="251"/>
      <c r="D333" s="251"/>
      <c r="E333" s="252" t="s">
        <v>22</v>
      </c>
      <c r="F333" s="259" t="s">
        <v>516</v>
      </c>
      <c r="G333" s="260"/>
      <c r="H333" s="260"/>
      <c r="I333" s="260"/>
      <c r="J333" s="251"/>
      <c r="K333" s="254">
        <v>71</v>
      </c>
      <c r="L333" s="251"/>
      <c r="M333" s="251"/>
      <c r="N333" s="251"/>
      <c r="O333" s="251"/>
      <c r="P333" s="251"/>
      <c r="Q333" s="251"/>
      <c r="R333" s="255"/>
      <c r="T333" s="256"/>
      <c r="U333" s="251"/>
      <c r="V333" s="251"/>
      <c r="W333" s="251"/>
      <c r="X333" s="251"/>
      <c r="Y333" s="251"/>
      <c r="Z333" s="251"/>
      <c r="AA333" s="257"/>
      <c r="AT333" s="258" t="s">
        <v>171</v>
      </c>
      <c r="AU333" s="258" t="s">
        <v>89</v>
      </c>
      <c r="AV333" s="12" t="s">
        <v>89</v>
      </c>
      <c r="AW333" s="12" t="s">
        <v>36</v>
      </c>
      <c r="AX333" s="12" t="s">
        <v>86</v>
      </c>
      <c r="AY333" s="258" t="s">
        <v>163</v>
      </c>
    </row>
    <row r="334" spans="2:65" s="1" customFormat="1" ht="25.5" customHeight="1">
      <c r="B334" s="49"/>
      <c r="C334" s="230" t="s">
        <v>517</v>
      </c>
      <c r="D334" s="230" t="s">
        <v>164</v>
      </c>
      <c r="E334" s="231" t="s">
        <v>518</v>
      </c>
      <c r="F334" s="232" t="s">
        <v>519</v>
      </c>
      <c r="G334" s="232"/>
      <c r="H334" s="232"/>
      <c r="I334" s="232"/>
      <c r="J334" s="233" t="s">
        <v>204</v>
      </c>
      <c r="K334" s="234">
        <v>18</v>
      </c>
      <c r="L334" s="235">
        <v>0</v>
      </c>
      <c r="M334" s="236"/>
      <c r="N334" s="237">
        <f>ROUND(L334*K334,2)</f>
        <v>0</v>
      </c>
      <c r="O334" s="237"/>
      <c r="P334" s="237"/>
      <c r="Q334" s="237"/>
      <c r="R334" s="51"/>
      <c r="T334" s="238" t="s">
        <v>22</v>
      </c>
      <c r="U334" s="59" t="s">
        <v>44</v>
      </c>
      <c r="V334" s="50"/>
      <c r="W334" s="239">
        <f>V334*K334</f>
        <v>0</v>
      </c>
      <c r="X334" s="239">
        <v>0.00684</v>
      </c>
      <c r="Y334" s="239">
        <f>X334*K334</f>
        <v>0.12312</v>
      </c>
      <c r="Z334" s="239">
        <v>0</v>
      </c>
      <c r="AA334" s="240">
        <f>Z334*K334</f>
        <v>0</v>
      </c>
      <c r="AR334" s="25" t="s">
        <v>236</v>
      </c>
      <c r="AT334" s="25" t="s">
        <v>164</v>
      </c>
      <c r="AU334" s="25" t="s">
        <v>89</v>
      </c>
      <c r="AY334" s="25" t="s">
        <v>163</v>
      </c>
      <c r="BE334" s="155">
        <f>IF(U334="základní",N334,0)</f>
        <v>0</v>
      </c>
      <c r="BF334" s="155">
        <f>IF(U334="snížená",N334,0)</f>
        <v>0</v>
      </c>
      <c r="BG334" s="155">
        <f>IF(U334="zákl. přenesená",N334,0)</f>
        <v>0</v>
      </c>
      <c r="BH334" s="155">
        <f>IF(U334="sníž. přenesená",N334,0)</f>
        <v>0</v>
      </c>
      <c r="BI334" s="155">
        <f>IF(U334="nulová",N334,0)</f>
        <v>0</v>
      </c>
      <c r="BJ334" s="25" t="s">
        <v>86</v>
      </c>
      <c r="BK334" s="155">
        <f>ROUND(L334*K334,2)</f>
        <v>0</v>
      </c>
      <c r="BL334" s="25" t="s">
        <v>236</v>
      </c>
      <c r="BM334" s="25" t="s">
        <v>520</v>
      </c>
    </row>
    <row r="335" spans="2:65" s="1" customFormat="1" ht="25.5" customHeight="1">
      <c r="B335" s="49"/>
      <c r="C335" s="230" t="s">
        <v>521</v>
      </c>
      <c r="D335" s="230" t="s">
        <v>164</v>
      </c>
      <c r="E335" s="231" t="s">
        <v>522</v>
      </c>
      <c r="F335" s="232" t="s">
        <v>523</v>
      </c>
      <c r="G335" s="232"/>
      <c r="H335" s="232"/>
      <c r="I335" s="232"/>
      <c r="J335" s="233" t="s">
        <v>204</v>
      </c>
      <c r="K335" s="234">
        <v>8</v>
      </c>
      <c r="L335" s="235">
        <v>0</v>
      </c>
      <c r="M335" s="236"/>
      <c r="N335" s="237">
        <f>ROUND(L335*K335,2)</f>
        <v>0</v>
      </c>
      <c r="O335" s="237"/>
      <c r="P335" s="237"/>
      <c r="Q335" s="237"/>
      <c r="R335" s="51"/>
      <c r="T335" s="238" t="s">
        <v>22</v>
      </c>
      <c r="U335" s="59" t="s">
        <v>44</v>
      </c>
      <c r="V335" s="50"/>
      <c r="W335" s="239">
        <f>V335*K335</f>
        <v>0</v>
      </c>
      <c r="X335" s="239">
        <v>0.00684</v>
      </c>
      <c r="Y335" s="239">
        <f>X335*K335</f>
        <v>0.05472</v>
      </c>
      <c r="Z335" s="239">
        <v>0</v>
      </c>
      <c r="AA335" s="240">
        <f>Z335*K335</f>
        <v>0</v>
      </c>
      <c r="AR335" s="25" t="s">
        <v>236</v>
      </c>
      <c r="AT335" s="25" t="s">
        <v>164</v>
      </c>
      <c r="AU335" s="25" t="s">
        <v>89</v>
      </c>
      <c r="AY335" s="25" t="s">
        <v>163</v>
      </c>
      <c r="BE335" s="155">
        <f>IF(U335="základní",N335,0)</f>
        <v>0</v>
      </c>
      <c r="BF335" s="155">
        <f>IF(U335="snížená",N335,0)</f>
        <v>0</v>
      </c>
      <c r="BG335" s="155">
        <f>IF(U335="zákl. přenesená",N335,0)</f>
        <v>0</v>
      </c>
      <c r="BH335" s="155">
        <f>IF(U335="sníž. přenesená",N335,0)</f>
        <v>0</v>
      </c>
      <c r="BI335" s="155">
        <f>IF(U335="nulová",N335,0)</f>
        <v>0</v>
      </c>
      <c r="BJ335" s="25" t="s">
        <v>86</v>
      </c>
      <c r="BK335" s="155">
        <f>ROUND(L335*K335,2)</f>
        <v>0</v>
      </c>
      <c r="BL335" s="25" t="s">
        <v>236</v>
      </c>
      <c r="BM335" s="25" t="s">
        <v>524</v>
      </c>
    </row>
    <row r="336" spans="2:65" s="1" customFormat="1" ht="25.5" customHeight="1">
      <c r="B336" s="49"/>
      <c r="C336" s="230" t="s">
        <v>525</v>
      </c>
      <c r="D336" s="230" t="s">
        <v>164</v>
      </c>
      <c r="E336" s="231" t="s">
        <v>526</v>
      </c>
      <c r="F336" s="232" t="s">
        <v>527</v>
      </c>
      <c r="G336" s="232"/>
      <c r="H336" s="232"/>
      <c r="I336" s="232"/>
      <c r="J336" s="233" t="s">
        <v>204</v>
      </c>
      <c r="K336" s="234">
        <v>12</v>
      </c>
      <c r="L336" s="235">
        <v>0</v>
      </c>
      <c r="M336" s="236"/>
      <c r="N336" s="237">
        <f>ROUND(L336*K336,2)</f>
        <v>0</v>
      </c>
      <c r="O336" s="237"/>
      <c r="P336" s="237"/>
      <c r="Q336" s="237"/>
      <c r="R336" s="51"/>
      <c r="T336" s="238" t="s">
        <v>22</v>
      </c>
      <c r="U336" s="59" t="s">
        <v>44</v>
      </c>
      <c r="V336" s="50"/>
      <c r="W336" s="239">
        <f>V336*K336</f>
        <v>0</v>
      </c>
      <c r="X336" s="239">
        <v>0.00683</v>
      </c>
      <c r="Y336" s="239">
        <f>X336*K336</f>
        <v>0.08196</v>
      </c>
      <c r="Z336" s="239">
        <v>0</v>
      </c>
      <c r="AA336" s="240">
        <f>Z336*K336</f>
        <v>0</v>
      </c>
      <c r="AR336" s="25" t="s">
        <v>236</v>
      </c>
      <c r="AT336" s="25" t="s">
        <v>164</v>
      </c>
      <c r="AU336" s="25" t="s">
        <v>89</v>
      </c>
      <c r="AY336" s="25" t="s">
        <v>163</v>
      </c>
      <c r="BE336" s="155">
        <f>IF(U336="základní",N336,0)</f>
        <v>0</v>
      </c>
      <c r="BF336" s="155">
        <f>IF(U336="snížená",N336,0)</f>
        <v>0</v>
      </c>
      <c r="BG336" s="155">
        <f>IF(U336="zákl. přenesená",N336,0)</f>
        <v>0</v>
      </c>
      <c r="BH336" s="155">
        <f>IF(U336="sníž. přenesená",N336,0)</f>
        <v>0</v>
      </c>
      <c r="BI336" s="155">
        <f>IF(U336="nulová",N336,0)</f>
        <v>0</v>
      </c>
      <c r="BJ336" s="25" t="s">
        <v>86</v>
      </c>
      <c r="BK336" s="155">
        <f>ROUND(L336*K336,2)</f>
        <v>0</v>
      </c>
      <c r="BL336" s="25" t="s">
        <v>236</v>
      </c>
      <c r="BM336" s="25" t="s">
        <v>528</v>
      </c>
    </row>
    <row r="337" spans="2:65" s="1" customFormat="1" ht="25.5" customHeight="1">
      <c r="B337" s="49"/>
      <c r="C337" s="230" t="s">
        <v>529</v>
      </c>
      <c r="D337" s="230" t="s">
        <v>164</v>
      </c>
      <c r="E337" s="231" t="s">
        <v>530</v>
      </c>
      <c r="F337" s="232" t="s">
        <v>531</v>
      </c>
      <c r="G337" s="232"/>
      <c r="H337" s="232"/>
      <c r="I337" s="232"/>
      <c r="J337" s="233" t="s">
        <v>204</v>
      </c>
      <c r="K337" s="234">
        <v>15</v>
      </c>
      <c r="L337" s="235">
        <v>0</v>
      </c>
      <c r="M337" s="236"/>
      <c r="N337" s="237">
        <f>ROUND(L337*K337,2)</f>
        <v>0</v>
      </c>
      <c r="O337" s="237"/>
      <c r="P337" s="237"/>
      <c r="Q337" s="237"/>
      <c r="R337" s="51"/>
      <c r="T337" s="238" t="s">
        <v>22</v>
      </c>
      <c r="U337" s="59" t="s">
        <v>44</v>
      </c>
      <c r="V337" s="50"/>
      <c r="W337" s="239">
        <f>V337*K337</f>
        <v>0</v>
      </c>
      <c r="X337" s="239">
        <v>0.00485</v>
      </c>
      <c r="Y337" s="239">
        <f>X337*K337</f>
        <v>0.07275000000000001</v>
      </c>
      <c r="Z337" s="239">
        <v>0</v>
      </c>
      <c r="AA337" s="240">
        <f>Z337*K337</f>
        <v>0</v>
      </c>
      <c r="AR337" s="25" t="s">
        <v>236</v>
      </c>
      <c r="AT337" s="25" t="s">
        <v>164</v>
      </c>
      <c r="AU337" s="25" t="s">
        <v>89</v>
      </c>
      <c r="AY337" s="25" t="s">
        <v>163</v>
      </c>
      <c r="BE337" s="155">
        <f>IF(U337="základní",N337,0)</f>
        <v>0</v>
      </c>
      <c r="BF337" s="155">
        <f>IF(U337="snížená",N337,0)</f>
        <v>0</v>
      </c>
      <c r="BG337" s="155">
        <f>IF(U337="zákl. přenesená",N337,0)</f>
        <v>0</v>
      </c>
      <c r="BH337" s="155">
        <f>IF(U337="sníž. přenesená",N337,0)</f>
        <v>0</v>
      </c>
      <c r="BI337" s="155">
        <f>IF(U337="nulová",N337,0)</f>
        <v>0</v>
      </c>
      <c r="BJ337" s="25" t="s">
        <v>86</v>
      </c>
      <c r="BK337" s="155">
        <f>ROUND(L337*K337,2)</f>
        <v>0</v>
      </c>
      <c r="BL337" s="25" t="s">
        <v>236</v>
      </c>
      <c r="BM337" s="25" t="s">
        <v>532</v>
      </c>
    </row>
    <row r="338" spans="2:65" s="1" customFormat="1" ht="38.25" customHeight="1">
      <c r="B338" s="49"/>
      <c r="C338" s="230" t="s">
        <v>533</v>
      </c>
      <c r="D338" s="230" t="s">
        <v>164</v>
      </c>
      <c r="E338" s="231" t="s">
        <v>534</v>
      </c>
      <c r="F338" s="232" t="s">
        <v>535</v>
      </c>
      <c r="G338" s="232"/>
      <c r="H338" s="232"/>
      <c r="I338" s="232"/>
      <c r="J338" s="233" t="s">
        <v>295</v>
      </c>
      <c r="K338" s="234">
        <v>2</v>
      </c>
      <c r="L338" s="235">
        <v>0</v>
      </c>
      <c r="M338" s="236"/>
      <c r="N338" s="237">
        <f>ROUND(L338*K338,2)</f>
        <v>0</v>
      </c>
      <c r="O338" s="237"/>
      <c r="P338" s="237"/>
      <c r="Q338" s="237"/>
      <c r="R338" s="51"/>
      <c r="T338" s="238" t="s">
        <v>22</v>
      </c>
      <c r="U338" s="59" t="s">
        <v>44</v>
      </c>
      <c r="V338" s="50"/>
      <c r="W338" s="239">
        <f>V338*K338</f>
        <v>0</v>
      </c>
      <c r="X338" s="239">
        <v>0</v>
      </c>
      <c r="Y338" s="239">
        <f>X338*K338</f>
        <v>0</v>
      </c>
      <c r="Z338" s="239">
        <v>0</v>
      </c>
      <c r="AA338" s="240">
        <f>Z338*K338</f>
        <v>0</v>
      </c>
      <c r="AR338" s="25" t="s">
        <v>236</v>
      </c>
      <c r="AT338" s="25" t="s">
        <v>164</v>
      </c>
      <c r="AU338" s="25" t="s">
        <v>89</v>
      </c>
      <c r="AY338" s="25" t="s">
        <v>163</v>
      </c>
      <c r="BE338" s="155">
        <f>IF(U338="základní",N338,0)</f>
        <v>0</v>
      </c>
      <c r="BF338" s="155">
        <f>IF(U338="snížená",N338,0)</f>
        <v>0</v>
      </c>
      <c r="BG338" s="155">
        <f>IF(U338="zákl. přenesená",N338,0)</f>
        <v>0</v>
      </c>
      <c r="BH338" s="155">
        <f>IF(U338="sníž. přenesená",N338,0)</f>
        <v>0</v>
      </c>
      <c r="BI338" s="155">
        <f>IF(U338="nulová",N338,0)</f>
        <v>0</v>
      </c>
      <c r="BJ338" s="25" t="s">
        <v>86</v>
      </c>
      <c r="BK338" s="155">
        <f>ROUND(L338*K338,2)</f>
        <v>0</v>
      </c>
      <c r="BL338" s="25" t="s">
        <v>236</v>
      </c>
      <c r="BM338" s="25" t="s">
        <v>536</v>
      </c>
    </row>
    <row r="339" spans="2:65" s="1" customFormat="1" ht="38.25" customHeight="1">
      <c r="B339" s="49"/>
      <c r="C339" s="230" t="s">
        <v>537</v>
      </c>
      <c r="D339" s="230" t="s">
        <v>164</v>
      </c>
      <c r="E339" s="231" t="s">
        <v>538</v>
      </c>
      <c r="F339" s="232" t="s">
        <v>539</v>
      </c>
      <c r="G339" s="232"/>
      <c r="H339" s="232"/>
      <c r="I339" s="232"/>
      <c r="J339" s="233" t="s">
        <v>295</v>
      </c>
      <c r="K339" s="234">
        <v>1</v>
      </c>
      <c r="L339" s="235">
        <v>0</v>
      </c>
      <c r="M339" s="236"/>
      <c r="N339" s="237">
        <f>ROUND(L339*K339,2)</f>
        <v>0</v>
      </c>
      <c r="O339" s="237"/>
      <c r="P339" s="237"/>
      <c r="Q339" s="237"/>
      <c r="R339" s="51"/>
      <c r="T339" s="238" t="s">
        <v>22</v>
      </c>
      <c r="U339" s="59" t="s">
        <v>44</v>
      </c>
      <c r="V339" s="50"/>
      <c r="W339" s="239">
        <f>V339*K339</f>
        <v>0</v>
      </c>
      <c r="X339" s="239">
        <v>0</v>
      </c>
      <c r="Y339" s="239">
        <f>X339*K339</f>
        <v>0</v>
      </c>
      <c r="Z339" s="239">
        <v>0</v>
      </c>
      <c r="AA339" s="240">
        <f>Z339*K339</f>
        <v>0</v>
      </c>
      <c r="AR339" s="25" t="s">
        <v>236</v>
      </c>
      <c r="AT339" s="25" t="s">
        <v>164</v>
      </c>
      <c r="AU339" s="25" t="s">
        <v>89</v>
      </c>
      <c r="AY339" s="25" t="s">
        <v>163</v>
      </c>
      <c r="BE339" s="155">
        <f>IF(U339="základní",N339,0)</f>
        <v>0</v>
      </c>
      <c r="BF339" s="155">
        <f>IF(U339="snížená",N339,0)</f>
        <v>0</v>
      </c>
      <c r="BG339" s="155">
        <f>IF(U339="zákl. přenesená",N339,0)</f>
        <v>0</v>
      </c>
      <c r="BH339" s="155">
        <f>IF(U339="sníž. přenesená",N339,0)</f>
        <v>0</v>
      </c>
      <c r="BI339" s="155">
        <f>IF(U339="nulová",N339,0)</f>
        <v>0</v>
      </c>
      <c r="BJ339" s="25" t="s">
        <v>86</v>
      </c>
      <c r="BK339" s="155">
        <f>ROUND(L339*K339,2)</f>
        <v>0</v>
      </c>
      <c r="BL339" s="25" t="s">
        <v>236</v>
      </c>
      <c r="BM339" s="25" t="s">
        <v>540</v>
      </c>
    </row>
    <row r="340" spans="2:65" s="1" customFormat="1" ht="38.25" customHeight="1">
      <c r="B340" s="49"/>
      <c r="C340" s="230" t="s">
        <v>541</v>
      </c>
      <c r="D340" s="230" t="s">
        <v>164</v>
      </c>
      <c r="E340" s="231" t="s">
        <v>542</v>
      </c>
      <c r="F340" s="232" t="s">
        <v>543</v>
      </c>
      <c r="G340" s="232"/>
      <c r="H340" s="232"/>
      <c r="I340" s="232"/>
      <c r="J340" s="233" t="s">
        <v>317</v>
      </c>
      <c r="K340" s="234">
        <v>15</v>
      </c>
      <c r="L340" s="235">
        <v>0</v>
      </c>
      <c r="M340" s="236"/>
      <c r="N340" s="237">
        <f>ROUND(L340*K340,2)</f>
        <v>0</v>
      </c>
      <c r="O340" s="237"/>
      <c r="P340" s="237"/>
      <c r="Q340" s="237"/>
      <c r="R340" s="51"/>
      <c r="T340" s="238" t="s">
        <v>22</v>
      </c>
      <c r="U340" s="59" t="s">
        <v>44</v>
      </c>
      <c r="V340" s="50"/>
      <c r="W340" s="239">
        <f>V340*K340</f>
        <v>0</v>
      </c>
      <c r="X340" s="239">
        <v>0.00547</v>
      </c>
      <c r="Y340" s="239">
        <f>X340*K340</f>
        <v>0.08205</v>
      </c>
      <c r="Z340" s="239">
        <v>0</v>
      </c>
      <c r="AA340" s="240">
        <f>Z340*K340</f>
        <v>0</v>
      </c>
      <c r="AR340" s="25" t="s">
        <v>236</v>
      </c>
      <c r="AT340" s="25" t="s">
        <v>164</v>
      </c>
      <c r="AU340" s="25" t="s">
        <v>89</v>
      </c>
      <c r="AY340" s="25" t="s">
        <v>163</v>
      </c>
      <c r="BE340" s="155">
        <f>IF(U340="základní",N340,0)</f>
        <v>0</v>
      </c>
      <c r="BF340" s="155">
        <f>IF(U340="snížená",N340,0)</f>
        <v>0</v>
      </c>
      <c r="BG340" s="155">
        <f>IF(U340="zákl. přenesená",N340,0)</f>
        <v>0</v>
      </c>
      <c r="BH340" s="155">
        <f>IF(U340="sníž. přenesená",N340,0)</f>
        <v>0</v>
      </c>
      <c r="BI340" s="155">
        <f>IF(U340="nulová",N340,0)</f>
        <v>0</v>
      </c>
      <c r="BJ340" s="25" t="s">
        <v>86</v>
      </c>
      <c r="BK340" s="155">
        <f>ROUND(L340*K340,2)</f>
        <v>0</v>
      </c>
      <c r="BL340" s="25" t="s">
        <v>236</v>
      </c>
      <c r="BM340" s="25" t="s">
        <v>544</v>
      </c>
    </row>
    <row r="341" spans="2:65" s="1" customFormat="1" ht="38.25" customHeight="1">
      <c r="B341" s="49"/>
      <c r="C341" s="230" t="s">
        <v>545</v>
      </c>
      <c r="D341" s="230" t="s">
        <v>164</v>
      </c>
      <c r="E341" s="231" t="s">
        <v>546</v>
      </c>
      <c r="F341" s="232" t="s">
        <v>547</v>
      </c>
      <c r="G341" s="232"/>
      <c r="H341" s="232"/>
      <c r="I341" s="232"/>
      <c r="J341" s="233" t="s">
        <v>494</v>
      </c>
      <c r="K341" s="234">
        <v>4</v>
      </c>
      <c r="L341" s="235">
        <v>0</v>
      </c>
      <c r="M341" s="236"/>
      <c r="N341" s="237">
        <f>ROUND(L341*K341,2)</f>
        <v>0</v>
      </c>
      <c r="O341" s="237"/>
      <c r="P341" s="237"/>
      <c r="Q341" s="237"/>
      <c r="R341" s="51"/>
      <c r="T341" s="238" t="s">
        <v>22</v>
      </c>
      <c r="U341" s="59" t="s">
        <v>44</v>
      </c>
      <c r="V341" s="50"/>
      <c r="W341" s="239">
        <f>V341*K341</f>
        <v>0</v>
      </c>
      <c r="X341" s="239">
        <v>0.0001</v>
      </c>
      <c r="Y341" s="239">
        <f>X341*K341</f>
        <v>0.0004</v>
      </c>
      <c r="Z341" s="239">
        <v>0</v>
      </c>
      <c r="AA341" s="240">
        <f>Z341*K341</f>
        <v>0</v>
      </c>
      <c r="AR341" s="25" t="s">
        <v>236</v>
      </c>
      <c r="AT341" s="25" t="s">
        <v>164</v>
      </c>
      <c r="AU341" s="25" t="s">
        <v>89</v>
      </c>
      <c r="AY341" s="25" t="s">
        <v>163</v>
      </c>
      <c r="BE341" s="155">
        <f>IF(U341="základní",N341,0)</f>
        <v>0</v>
      </c>
      <c r="BF341" s="155">
        <f>IF(U341="snížená",N341,0)</f>
        <v>0</v>
      </c>
      <c r="BG341" s="155">
        <f>IF(U341="zákl. přenesená",N341,0)</f>
        <v>0</v>
      </c>
      <c r="BH341" s="155">
        <f>IF(U341="sníž. přenesená",N341,0)</f>
        <v>0</v>
      </c>
      <c r="BI341" s="155">
        <f>IF(U341="nulová",N341,0)</f>
        <v>0</v>
      </c>
      <c r="BJ341" s="25" t="s">
        <v>86</v>
      </c>
      <c r="BK341" s="155">
        <f>ROUND(L341*K341,2)</f>
        <v>0</v>
      </c>
      <c r="BL341" s="25" t="s">
        <v>236</v>
      </c>
      <c r="BM341" s="25" t="s">
        <v>548</v>
      </c>
    </row>
    <row r="342" spans="2:65" s="1" customFormat="1" ht="38.25" customHeight="1">
      <c r="B342" s="49"/>
      <c r="C342" s="230" t="s">
        <v>549</v>
      </c>
      <c r="D342" s="230" t="s">
        <v>164</v>
      </c>
      <c r="E342" s="231" t="s">
        <v>550</v>
      </c>
      <c r="F342" s="232" t="s">
        <v>551</v>
      </c>
      <c r="G342" s="232"/>
      <c r="H342" s="232"/>
      <c r="I342" s="232"/>
      <c r="J342" s="233" t="s">
        <v>204</v>
      </c>
      <c r="K342" s="234">
        <v>26</v>
      </c>
      <c r="L342" s="235">
        <v>0</v>
      </c>
      <c r="M342" s="236"/>
      <c r="N342" s="237">
        <f>ROUND(L342*K342,2)</f>
        <v>0</v>
      </c>
      <c r="O342" s="237"/>
      <c r="P342" s="237"/>
      <c r="Q342" s="237"/>
      <c r="R342" s="51"/>
      <c r="T342" s="238" t="s">
        <v>22</v>
      </c>
      <c r="U342" s="59" t="s">
        <v>44</v>
      </c>
      <c r="V342" s="50"/>
      <c r="W342" s="239">
        <f>V342*K342</f>
        <v>0</v>
      </c>
      <c r="X342" s="239">
        <v>0.00297</v>
      </c>
      <c r="Y342" s="239">
        <f>X342*K342</f>
        <v>0.07722</v>
      </c>
      <c r="Z342" s="239">
        <v>0</v>
      </c>
      <c r="AA342" s="240">
        <f>Z342*K342</f>
        <v>0</v>
      </c>
      <c r="AR342" s="25" t="s">
        <v>236</v>
      </c>
      <c r="AT342" s="25" t="s">
        <v>164</v>
      </c>
      <c r="AU342" s="25" t="s">
        <v>89</v>
      </c>
      <c r="AY342" s="25" t="s">
        <v>163</v>
      </c>
      <c r="BE342" s="155">
        <f>IF(U342="základní",N342,0)</f>
        <v>0</v>
      </c>
      <c r="BF342" s="155">
        <f>IF(U342="snížená",N342,0)</f>
        <v>0</v>
      </c>
      <c r="BG342" s="155">
        <f>IF(U342="zákl. přenesená",N342,0)</f>
        <v>0</v>
      </c>
      <c r="BH342" s="155">
        <f>IF(U342="sníž. přenesená",N342,0)</f>
        <v>0</v>
      </c>
      <c r="BI342" s="155">
        <f>IF(U342="nulová",N342,0)</f>
        <v>0</v>
      </c>
      <c r="BJ342" s="25" t="s">
        <v>86</v>
      </c>
      <c r="BK342" s="155">
        <f>ROUND(L342*K342,2)</f>
        <v>0</v>
      </c>
      <c r="BL342" s="25" t="s">
        <v>236</v>
      </c>
      <c r="BM342" s="25" t="s">
        <v>552</v>
      </c>
    </row>
    <row r="343" spans="2:65" s="1" customFormat="1" ht="25.5" customHeight="1">
      <c r="B343" s="49"/>
      <c r="C343" s="230" t="s">
        <v>553</v>
      </c>
      <c r="D343" s="230" t="s">
        <v>164</v>
      </c>
      <c r="E343" s="231" t="s">
        <v>554</v>
      </c>
      <c r="F343" s="232" t="s">
        <v>555</v>
      </c>
      <c r="G343" s="232"/>
      <c r="H343" s="232"/>
      <c r="I343" s="232"/>
      <c r="J343" s="233" t="s">
        <v>215</v>
      </c>
      <c r="K343" s="234">
        <v>0.875</v>
      </c>
      <c r="L343" s="235">
        <v>0</v>
      </c>
      <c r="M343" s="236"/>
      <c r="N343" s="237">
        <f>ROUND(L343*K343,2)</f>
        <v>0</v>
      </c>
      <c r="O343" s="237"/>
      <c r="P343" s="237"/>
      <c r="Q343" s="237"/>
      <c r="R343" s="51"/>
      <c r="T343" s="238" t="s">
        <v>22</v>
      </c>
      <c r="U343" s="59" t="s">
        <v>44</v>
      </c>
      <c r="V343" s="50"/>
      <c r="W343" s="239">
        <f>V343*K343</f>
        <v>0</v>
      </c>
      <c r="X343" s="239">
        <v>0</v>
      </c>
      <c r="Y343" s="239">
        <f>X343*K343</f>
        <v>0</v>
      </c>
      <c r="Z343" s="239">
        <v>0</v>
      </c>
      <c r="AA343" s="240">
        <f>Z343*K343</f>
        <v>0</v>
      </c>
      <c r="AR343" s="25" t="s">
        <v>236</v>
      </c>
      <c r="AT343" s="25" t="s">
        <v>164</v>
      </c>
      <c r="AU343" s="25" t="s">
        <v>89</v>
      </c>
      <c r="AY343" s="25" t="s">
        <v>163</v>
      </c>
      <c r="BE343" s="155">
        <f>IF(U343="základní",N343,0)</f>
        <v>0</v>
      </c>
      <c r="BF343" s="155">
        <f>IF(U343="snížená",N343,0)</f>
        <v>0</v>
      </c>
      <c r="BG343" s="155">
        <f>IF(U343="zákl. přenesená",N343,0)</f>
        <v>0</v>
      </c>
      <c r="BH343" s="155">
        <f>IF(U343="sníž. přenesená",N343,0)</f>
        <v>0</v>
      </c>
      <c r="BI343" s="155">
        <f>IF(U343="nulová",N343,0)</f>
        <v>0</v>
      </c>
      <c r="BJ343" s="25" t="s">
        <v>86</v>
      </c>
      <c r="BK343" s="155">
        <f>ROUND(L343*K343,2)</f>
        <v>0</v>
      </c>
      <c r="BL343" s="25" t="s">
        <v>236</v>
      </c>
      <c r="BM343" s="25" t="s">
        <v>556</v>
      </c>
    </row>
    <row r="344" spans="2:65" s="1" customFormat="1" ht="25.5" customHeight="1">
      <c r="B344" s="49"/>
      <c r="C344" s="230" t="s">
        <v>557</v>
      </c>
      <c r="D344" s="230" t="s">
        <v>164</v>
      </c>
      <c r="E344" s="231" t="s">
        <v>558</v>
      </c>
      <c r="F344" s="232" t="s">
        <v>559</v>
      </c>
      <c r="G344" s="232"/>
      <c r="H344" s="232"/>
      <c r="I344" s="232"/>
      <c r="J344" s="233" t="s">
        <v>215</v>
      </c>
      <c r="K344" s="234">
        <v>0.875</v>
      </c>
      <c r="L344" s="235">
        <v>0</v>
      </c>
      <c r="M344" s="236"/>
      <c r="N344" s="237">
        <f>ROUND(L344*K344,2)</f>
        <v>0</v>
      </c>
      <c r="O344" s="237"/>
      <c r="P344" s="237"/>
      <c r="Q344" s="237"/>
      <c r="R344" s="51"/>
      <c r="T344" s="238" t="s">
        <v>22</v>
      </c>
      <c r="U344" s="59" t="s">
        <v>44</v>
      </c>
      <c r="V344" s="50"/>
      <c r="W344" s="239">
        <f>V344*K344</f>
        <v>0</v>
      </c>
      <c r="X344" s="239">
        <v>0</v>
      </c>
      <c r="Y344" s="239">
        <f>X344*K344</f>
        <v>0</v>
      </c>
      <c r="Z344" s="239">
        <v>0</v>
      </c>
      <c r="AA344" s="240">
        <f>Z344*K344</f>
        <v>0</v>
      </c>
      <c r="AR344" s="25" t="s">
        <v>236</v>
      </c>
      <c r="AT344" s="25" t="s">
        <v>164</v>
      </c>
      <c r="AU344" s="25" t="s">
        <v>89</v>
      </c>
      <c r="AY344" s="25" t="s">
        <v>163</v>
      </c>
      <c r="BE344" s="155">
        <f>IF(U344="základní",N344,0)</f>
        <v>0</v>
      </c>
      <c r="BF344" s="155">
        <f>IF(U344="snížená",N344,0)</f>
        <v>0</v>
      </c>
      <c r="BG344" s="155">
        <f>IF(U344="zákl. přenesená",N344,0)</f>
        <v>0</v>
      </c>
      <c r="BH344" s="155">
        <f>IF(U344="sníž. přenesená",N344,0)</f>
        <v>0</v>
      </c>
      <c r="BI344" s="155">
        <f>IF(U344="nulová",N344,0)</f>
        <v>0</v>
      </c>
      <c r="BJ344" s="25" t="s">
        <v>86</v>
      </c>
      <c r="BK344" s="155">
        <f>ROUND(L344*K344,2)</f>
        <v>0</v>
      </c>
      <c r="BL344" s="25" t="s">
        <v>236</v>
      </c>
      <c r="BM344" s="25" t="s">
        <v>560</v>
      </c>
    </row>
    <row r="345" spans="2:63" s="10" customFormat="1" ht="29.85" customHeight="1">
      <c r="B345" s="217"/>
      <c r="C345" s="218"/>
      <c r="D345" s="227" t="s">
        <v>134</v>
      </c>
      <c r="E345" s="227"/>
      <c r="F345" s="227"/>
      <c r="G345" s="227"/>
      <c r="H345" s="227"/>
      <c r="I345" s="227"/>
      <c r="J345" s="227"/>
      <c r="K345" s="227"/>
      <c r="L345" s="227"/>
      <c r="M345" s="227"/>
      <c r="N345" s="261">
        <f>BK345</f>
        <v>0</v>
      </c>
      <c r="O345" s="262"/>
      <c r="P345" s="262"/>
      <c r="Q345" s="262"/>
      <c r="R345" s="220"/>
      <c r="T345" s="221"/>
      <c r="U345" s="218"/>
      <c r="V345" s="218"/>
      <c r="W345" s="222">
        <f>SUM(W346:W365)</f>
        <v>0</v>
      </c>
      <c r="X345" s="218"/>
      <c r="Y345" s="222">
        <f>SUM(Y346:Y365)</f>
        <v>4.4904</v>
      </c>
      <c r="Z345" s="218"/>
      <c r="AA345" s="223">
        <f>SUM(AA346:AA365)</f>
        <v>5.058</v>
      </c>
      <c r="AR345" s="224" t="s">
        <v>89</v>
      </c>
      <c r="AT345" s="225" t="s">
        <v>78</v>
      </c>
      <c r="AU345" s="225" t="s">
        <v>86</v>
      </c>
      <c r="AY345" s="224" t="s">
        <v>163</v>
      </c>
      <c r="BK345" s="226">
        <f>SUM(BK346:BK365)</f>
        <v>0</v>
      </c>
    </row>
    <row r="346" spans="2:65" s="1" customFormat="1" ht="25.5" customHeight="1">
      <c r="B346" s="49"/>
      <c r="C346" s="230" t="s">
        <v>561</v>
      </c>
      <c r="D346" s="230" t="s">
        <v>164</v>
      </c>
      <c r="E346" s="231" t="s">
        <v>562</v>
      </c>
      <c r="F346" s="232" t="s">
        <v>563</v>
      </c>
      <c r="G346" s="232"/>
      <c r="H346" s="232"/>
      <c r="I346" s="232"/>
      <c r="J346" s="233" t="s">
        <v>204</v>
      </c>
      <c r="K346" s="234">
        <v>773</v>
      </c>
      <c r="L346" s="235">
        <v>0</v>
      </c>
      <c r="M346" s="236"/>
      <c r="N346" s="237">
        <f>ROUND(L346*K346,2)</f>
        <v>0</v>
      </c>
      <c r="O346" s="237"/>
      <c r="P346" s="237"/>
      <c r="Q346" s="237"/>
      <c r="R346" s="51"/>
      <c r="T346" s="238" t="s">
        <v>22</v>
      </c>
      <c r="U346" s="59" t="s">
        <v>44</v>
      </c>
      <c r="V346" s="50"/>
      <c r="W346" s="239">
        <f>V346*K346</f>
        <v>0</v>
      </c>
      <c r="X346" s="239">
        <v>0</v>
      </c>
      <c r="Y346" s="239">
        <f>X346*K346</f>
        <v>0</v>
      </c>
      <c r="Z346" s="239">
        <v>0.00594</v>
      </c>
      <c r="AA346" s="240">
        <f>Z346*K346</f>
        <v>4.59162</v>
      </c>
      <c r="AR346" s="25" t="s">
        <v>236</v>
      </c>
      <c r="AT346" s="25" t="s">
        <v>164</v>
      </c>
      <c r="AU346" s="25" t="s">
        <v>89</v>
      </c>
      <c r="AY346" s="25" t="s">
        <v>163</v>
      </c>
      <c r="BE346" s="155">
        <f>IF(U346="základní",N346,0)</f>
        <v>0</v>
      </c>
      <c r="BF346" s="155">
        <f>IF(U346="snížená",N346,0)</f>
        <v>0</v>
      </c>
      <c r="BG346" s="155">
        <f>IF(U346="zákl. přenesená",N346,0)</f>
        <v>0</v>
      </c>
      <c r="BH346" s="155">
        <f>IF(U346="sníž. přenesená",N346,0)</f>
        <v>0</v>
      </c>
      <c r="BI346" s="155">
        <f>IF(U346="nulová",N346,0)</f>
        <v>0</v>
      </c>
      <c r="BJ346" s="25" t="s">
        <v>86</v>
      </c>
      <c r="BK346" s="155">
        <f>ROUND(L346*K346,2)</f>
        <v>0</v>
      </c>
      <c r="BL346" s="25" t="s">
        <v>236</v>
      </c>
      <c r="BM346" s="25" t="s">
        <v>564</v>
      </c>
    </row>
    <row r="347" spans="2:65" s="1" customFormat="1" ht="25.5" customHeight="1">
      <c r="B347" s="49"/>
      <c r="C347" s="230" t="s">
        <v>565</v>
      </c>
      <c r="D347" s="230" t="s">
        <v>164</v>
      </c>
      <c r="E347" s="231" t="s">
        <v>566</v>
      </c>
      <c r="F347" s="232" t="s">
        <v>567</v>
      </c>
      <c r="G347" s="232"/>
      <c r="H347" s="232"/>
      <c r="I347" s="232"/>
      <c r="J347" s="233" t="s">
        <v>317</v>
      </c>
      <c r="K347" s="234">
        <v>72</v>
      </c>
      <c r="L347" s="235">
        <v>0</v>
      </c>
      <c r="M347" s="236"/>
      <c r="N347" s="237">
        <f>ROUND(L347*K347,2)</f>
        <v>0</v>
      </c>
      <c r="O347" s="237"/>
      <c r="P347" s="237"/>
      <c r="Q347" s="237"/>
      <c r="R347" s="51"/>
      <c r="T347" s="238" t="s">
        <v>22</v>
      </c>
      <c r="U347" s="59" t="s">
        <v>44</v>
      </c>
      <c r="V347" s="50"/>
      <c r="W347" s="239">
        <f>V347*K347</f>
        <v>0</v>
      </c>
      <c r="X347" s="239">
        <v>0</v>
      </c>
      <c r="Y347" s="239">
        <f>X347*K347</f>
        <v>0</v>
      </c>
      <c r="Z347" s="239">
        <v>0.00338</v>
      </c>
      <c r="AA347" s="240">
        <f>Z347*K347</f>
        <v>0.24336000000000002</v>
      </c>
      <c r="AR347" s="25" t="s">
        <v>236</v>
      </c>
      <c r="AT347" s="25" t="s">
        <v>164</v>
      </c>
      <c r="AU347" s="25" t="s">
        <v>89</v>
      </c>
      <c r="AY347" s="25" t="s">
        <v>163</v>
      </c>
      <c r="BE347" s="155">
        <f>IF(U347="základní",N347,0)</f>
        <v>0</v>
      </c>
      <c r="BF347" s="155">
        <f>IF(U347="snížená",N347,0)</f>
        <v>0</v>
      </c>
      <c r="BG347" s="155">
        <f>IF(U347="zákl. přenesená",N347,0)</f>
        <v>0</v>
      </c>
      <c r="BH347" s="155">
        <f>IF(U347="sníž. přenesená",N347,0)</f>
        <v>0</v>
      </c>
      <c r="BI347" s="155">
        <f>IF(U347="nulová",N347,0)</f>
        <v>0</v>
      </c>
      <c r="BJ347" s="25" t="s">
        <v>86</v>
      </c>
      <c r="BK347" s="155">
        <f>ROUND(L347*K347,2)</f>
        <v>0</v>
      </c>
      <c r="BL347" s="25" t="s">
        <v>236</v>
      </c>
      <c r="BM347" s="25" t="s">
        <v>568</v>
      </c>
    </row>
    <row r="348" spans="2:65" s="1" customFormat="1" ht="25.5" customHeight="1">
      <c r="B348" s="49"/>
      <c r="C348" s="230" t="s">
        <v>569</v>
      </c>
      <c r="D348" s="230" t="s">
        <v>164</v>
      </c>
      <c r="E348" s="231" t="s">
        <v>570</v>
      </c>
      <c r="F348" s="232" t="s">
        <v>571</v>
      </c>
      <c r="G348" s="232"/>
      <c r="H348" s="232"/>
      <c r="I348" s="232"/>
      <c r="J348" s="233" t="s">
        <v>317</v>
      </c>
      <c r="K348" s="234">
        <v>126</v>
      </c>
      <c r="L348" s="235">
        <v>0</v>
      </c>
      <c r="M348" s="236"/>
      <c r="N348" s="237">
        <f>ROUND(L348*K348,2)</f>
        <v>0</v>
      </c>
      <c r="O348" s="237"/>
      <c r="P348" s="237"/>
      <c r="Q348" s="237"/>
      <c r="R348" s="51"/>
      <c r="T348" s="238" t="s">
        <v>22</v>
      </c>
      <c r="U348" s="59" t="s">
        <v>44</v>
      </c>
      <c r="V348" s="50"/>
      <c r="W348" s="239">
        <f>V348*K348</f>
        <v>0</v>
      </c>
      <c r="X348" s="239">
        <v>0</v>
      </c>
      <c r="Y348" s="239">
        <f>X348*K348</f>
        <v>0</v>
      </c>
      <c r="Z348" s="239">
        <v>0.00177</v>
      </c>
      <c r="AA348" s="240">
        <f>Z348*K348</f>
        <v>0.22302000000000002</v>
      </c>
      <c r="AR348" s="25" t="s">
        <v>236</v>
      </c>
      <c r="AT348" s="25" t="s">
        <v>164</v>
      </c>
      <c r="AU348" s="25" t="s">
        <v>89</v>
      </c>
      <c r="AY348" s="25" t="s">
        <v>163</v>
      </c>
      <c r="BE348" s="155">
        <f>IF(U348="základní",N348,0)</f>
        <v>0</v>
      </c>
      <c r="BF348" s="155">
        <f>IF(U348="snížená",N348,0)</f>
        <v>0</v>
      </c>
      <c r="BG348" s="155">
        <f>IF(U348="zákl. přenesená",N348,0)</f>
        <v>0</v>
      </c>
      <c r="BH348" s="155">
        <f>IF(U348="sníž. přenesená",N348,0)</f>
        <v>0</v>
      </c>
      <c r="BI348" s="155">
        <f>IF(U348="nulová",N348,0)</f>
        <v>0</v>
      </c>
      <c r="BJ348" s="25" t="s">
        <v>86</v>
      </c>
      <c r="BK348" s="155">
        <f>ROUND(L348*K348,2)</f>
        <v>0</v>
      </c>
      <c r="BL348" s="25" t="s">
        <v>236</v>
      </c>
      <c r="BM348" s="25" t="s">
        <v>572</v>
      </c>
    </row>
    <row r="349" spans="2:65" s="1" customFormat="1" ht="25.5" customHeight="1">
      <c r="B349" s="49"/>
      <c r="C349" s="230" t="s">
        <v>573</v>
      </c>
      <c r="D349" s="230" t="s">
        <v>164</v>
      </c>
      <c r="E349" s="231" t="s">
        <v>574</v>
      </c>
      <c r="F349" s="232" t="s">
        <v>575</v>
      </c>
      <c r="G349" s="232"/>
      <c r="H349" s="232"/>
      <c r="I349" s="232"/>
      <c r="J349" s="233" t="s">
        <v>317</v>
      </c>
      <c r="K349" s="234">
        <v>126</v>
      </c>
      <c r="L349" s="235">
        <v>0</v>
      </c>
      <c r="M349" s="236"/>
      <c r="N349" s="237">
        <f>ROUND(L349*K349,2)</f>
        <v>0</v>
      </c>
      <c r="O349" s="237"/>
      <c r="P349" s="237"/>
      <c r="Q349" s="237"/>
      <c r="R349" s="51"/>
      <c r="T349" s="238" t="s">
        <v>22</v>
      </c>
      <c r="U349" s="59" t="s">
        <v>44</v>
      </c>
      <c r="V349" s="50"/>
      <c r="W349" s="239">
        <f>V349*K349</f>
        <v>0</v>
      </c>
      <c r="X349" s="239">
        <v>0.00063</v>
      </c>
      <c r="Y349" s="239">
        <f>X349*K349</f>
        <v>0.07938</v>
      </c>
      <c r="Z349" s="239">
        <v>0</v>
      </c>
      <c r="AA349" s="240">
        <f>Z349*K349</f>
        <v>0</v>
      </c>
      <c r="AR349" s="25" t="s">
        <v>236</v>
      </c>
      <c r="AT349" s="25" t="s">
        <v>164</v>
      </c>
      <c r="AU349" s="25" t="s">
        <v>89</v>
      </c>
      <c r="AY349" s="25" t="s">
        <v>163</v>
      </c>
      <c r="BE349" s="155">
        <f>IF(U349="základní",N349,0)</f>
        <v>0</v>
      </c>
      <c r="BF349" s="155">
        <f>IF(U349="snížená",N349,0)</f>
        <v>0</v>
      </c>
      <c r="BG349" s="155">
        <f>IF(U349="zákl. přenesená",N349,0)</f>
        <v>0</v>
      </c>
      <c r="BH349" s="155">
        <f>IF(U349="sníž. přenesená",N349,0)</f>
        <v>0</v>
      </c>
      <c r="BI349" s="155">
        <f>IF(U349="nulová",N349,0)</f>
        <v>0</v>
      </c>
      <c r="BJ349" s="25" t="s">
        <v>86</v>
      </c>
      <c r="BK349" s="155">
        <f>ROUND(L349*K349,2)</f>
        <v>0</v>
      </c>
      <c r="BL349" s="25" t="s">
        <v>236</v>
      </c>
      <c r="BM349" s="25" t="s">
        <v>576</v>
      </c>
    </row>
    <row r="350" spans="2:65" s="1" customFormat="1" ht="25.5" customHeight="1">
      <c r="B350" s="49"/>
      <c r="C350" s="230" t="s">
        <v>577</v>
      </c>
      <c r="D350" s="230" t="s">
        <v>164</v>
      </c>
      <c r="E350" s="231" t="s">
        <v>578</v>
      </c>
      <c r="F350" s="232" t="s">
        <v>579</v>
      </c>
      <c r="G350" s="232"/>
      <c r="H350" s="232"/>
      <c r="I350" s="232"/>
      <c r="J350" s="233" t="s">
        <v>204</v>
      </c>
      <c r="K350" s="234">
        <v>738</v>
      </c>
      <c r="L350" s="235">
        <v>0</v>
      </c>
      <c r="M350" s="236"/>
      <c r="N350" s="237">
        <f>ROUND(L350*K350,2)</f>
        <v>0</v>
      </c>
      <c r="O350" s="237"/>
      <c r="P350" s="237"/>
      <c r="Q350" s="237"/>
      <c r="R350" s="51"/>
      <c r="T350" s="238" t="s">
        <v>22</v>
      </c>
      <c r="U350" s="59" t="s">
        <v>44</v>
      </c>
      <c r="V350" s="50"/>
      <c r="W350" s="239">
        <f>V350*K350</f>
        <v>0</v>
      </c>
      <c r="X350" s="239">
        <v>0.00299</v>
      </c>
      <c r="Y350" s="239">
        <f>X350*K350</f>
        <v>2.20662</v>
      </c>
      <c r="Z350" s="239">
        <v>0</v>
      </c>
      <c r="AA350" s="240">
        <f>Z350*K350</f>
        <v>0</v>
      </c>
      <c r="AR350" s="25" t="s">
        <v>236</v>
      </c>
      <c r="AT350" s="25" t="s">
        <v>164</v>
      </c>
      <c r="AU350" s="25" t="s">
        <v>89</v>
      </c>
      <c r="AY350" s="25" t="s">
        <v>163</v>
      </c>
      <c r="BE350" s="155">
        <f>IF(U350="základní",N350,0)</f>
        <v>0</v>
      </c>
      <c r="BF350" s="155">
        <f>IF(U350="snížená",N350,0)</f>
        <v>0</v>
      </c>
      <c r="BG350" s="155">
        <f>IF(U350="zákl. přenesená",N350,0)</f>
        <v>0</v>
      </c>
      <c r="BH350" s="155">
        <f>IF(U350="sníž. přenesená",N350,0)</f>
        <v>0</v>
      </c>
      <c r="BI350" s="155">
        <f>IF(U350="nulová",N350,0)</f>
        <v>0</v>
      </c>
      <c r="BJ350" s="25" t="s">
        <v>86</v>
      </c>
      <c r="BK350" s="155">
        <f>ROUND(L350*K350,2)</f>
        <v>0</v>
      </c>
      <c r="BL350" s="25" t="s">
        <v>236</v>
      </c>
      <c r="BM350" s="25" t="s">
        <v>580</v>
      </c>
    </row>
    <row r="351" spans="2:65" s="1" customFormat="1" ht="38.25" customHeight="1">
      <c r="B351" s="49"/>
      <c r="C351" s="230" t="s">
        <v>581</v>
      </c>
      <c r="D351" s="230" t="s">
        <v>164</v>
      </c>
      <c r="E351" s="231" t="s">
        <v>582</v>
      </c>
      <c r="F351" s="232" t="s">
        <v>583</v>
      </c>
      <c r="G351" s="232"/>
      <c r="H351" s="232"/>
      <c r="I351" s="232"/>
      <c r="J351" s="233" t="s">
        <v>204</v>
      </c>
      <c r="K351" s="234">
        <v>386</v>
      </c>
      <c r="L351" s="235">
        <v>0</v>
      </c>
      <c r="M351" s="236"/>
      <c r="N351" s="237">
        <f>ROUND(L351*K351,2)</f>
        <v>0</v>
      </c>
      <c r="O351" s="237"/>
      <c r="P351" s="237"/>
      <c r="Q351" s="237"/>
      <c r="R351" s="51"/>
      <c r="T351" s="238" t="s">
        <v>22</v>
      </c>
      <c r="U351" s="59" t="s">
        <v>44</v>
      </c>
      <c r="V351" s="50"/>
      <c r="W351" s="239">
        <f>V351*K351</f>
        <v>0</v>
      </c>
      <c r="X351" s="239">
        <v>0.00268</v>
      </c>
      <c r="Y351" s="239">
        <f>X351*K351</f>
        <v>1.03448</v>
      </c>
      <c r="Z351" s="239">
        <v>0</v>
      </c>
      <c r="AA351" s="240">
        <f>Z351*K351</f>
        <v>0</v>
      </c>
      <c r="AR351" s="25" t="s">
        <v>236</v>
      </c>
      <c r="AT351" s="25" t="s">
        <v>164</v>
      </c>
      <c r="AU351" s="25" t="s">
        <v>89</v>
      </c>
      <c r="AY351" s="25" t="s">
        <v>163</v>
      </c>
      <c r="BE351" s="155">
        <f>IF(U351="základní",N351,0)</f>
        <v>0</v>
      </c>
      <c r="BF351" s="155">
        <f>IF(U351="snížená",N351,0)</f>
        <v>0</v>
      </c>
      <c r="BG351" s="155">
        <f>IF(U351="zákl. přenesená",N351,0)</f>
        <v>0</v>
      </c>
      <c r="BH351" s="155">
        <f>IF(U351="sníž. přenesená",N351,0)</f>
        <v>0</v>
      </c>
      <c r="BI351" s="155">
        <f>IF(U351="nulová",N351,0)</f>
        <v>0</v>
      </c>
      <c r="BJ351" s="25" t="s">
        <v>86</v>
      </c>
      <c r="BK351" s="155">
        <f>ROUND(L351*K351,2)</f>
        <v>0</v>
      </c>
      <c r="BL351" s="25" t="s">
        <v>236</v>
      </c>
      <c r="BM351" s="25" t="s">
        <v>584</v>
      </c>
    </row>
    <row r="352" spans="2:51" s="12" customFormat="1" ht="16.5" customHeight="1">
      <c r="B352" s="250"/>
      <c r="C352" s="251"/>
      <c r="D352" s="251"/>
      <c r="E352" s="252" t="s">
        <v>22</v>
      </c>
      <c r="F352" s="259" t="s">
        <v>585</v>
      </c>
      <c r="G352" s="260"/>
      <c r="H352" s="260"/>
      <c r="I352" s="260"/>
      <c r="J352" s="251"/>
      <c r="K352" s="254">
        <v>386</v>
      </c>
      <c r="L352" s="251"/>
      <c r="M352" s="251"/>
      <c r="N352" s="251"/>
      <c r="O352" s="251"/>
      <c r="P352" s="251"/>
      <c r="Q352" s="251"/>
      <c r="R352" s="255"/>
      <c r="T352" s="256"/>
      <c r="U352" s="251"/>
      <c r="V352" s="251"/>
      <c r="W352" s="251"/>
      <c r="X352" s="251"/>
      <c r="Y352" s="251"/>
      <c r="Z352" s="251"/>
      <c r="AA352" s="257"/>
      <c r="AT352" s="258" t="s">
        <v>171</v>
      </c>
      <c r="AU352" s="258" t="s">
        <v>89</v>
      </c>
      <c r="AV352" s="12" t="s">
        <v>89</v>
      </c>
      <c r="AW352" s="12" t="s">
        <v>36</v>
      </c>
      <c r="AX352" s="12" t="s">
        <v>86</v>
      </c>
      <c r="AY352" s="258" t="s">
        <v>163</v>
      </c>
    </row>
    <row r="353" spans="2:65" s="1" customFormat="1" ht="25.5" customHeight="1">
      <c r="B353" s="49"/>
      <c r="C353" s="230" t="s">
        <v>586</v>
      </c>
      <c r="D353" s="230" t="s">
        <v>164</v>
      </c>
      <c r="E353" s="231" t="s">
        <v>587</v>
      </c>
      <c r="F353" s="232" t="s">
        <v>588</v>
      </c>
      <c r="G353" s="232"/>
      <c r="H353" s="232"/>
      <c r="I353" s="232"/>
      <c r="J353" s="233" t="s">
        <v>204</v>
      </c>
      <c r="K353" s="234">
        <v>126</v>
      </c>
      <c r="L353" s="235">
        <v>0</v>
      </c>
      <c r="M353" s="236"/>
      <c r="N353" s="237">
        <f>ROUND(L353*K353,2)</f>
        <v>0</v>
      </c>
      <c r="O353" s="237"/>
      <c r="P353" s="237"/>
      <c r="Q353" s="237"/>
      <c r="R353" s="51"/>
      <c r="T353" s="238" t="s">
        <v>22</v>
      </c>
      <c r="U353" s="59" t="s">
        <v>44</v>
      </c>
      <c r="V353" s="50"/>
      <c r="W353" s="239">
        <f>V353*K353</f>
        <v>0</v>
      </c>
      <c r="X353" s="239">
        <v>0.00034</v>
      </c>
      <c r="Y353" s="239">
        <f>X353*K353</f>
        <v>0.04284</v>
      </c>
      <c r="Z353" s="239">
        <v>0</v>
      </c>
      <c r="AA353" s="240">
        <f>Z353*K353</f>
        <v>0</v>
      </c>
      <c r="AR353" s="25" t="s">
        <v>236</v>
      </c>
      <c r="AT353" s="25" t="s">
        <v>164</v>
      </c>
      <c r="AU353" s="25" t="s">
        <v>89</v>
      </c>
      <c r="AY353" s="25" t="s">
        <v>163</v>
      </c>
      <c r="BE353" s="155">
        <f>IF(U353="základní",N353,0)</f>
        <v>0</v>
      </c>
      <c r="BF353" s="155">
        <f>IF(U353="snížená",N353,0)</f>
        <v>0</v>
      </c>
      <c r="BG353" s="155">
        <f>IF(U353="zákl. přenesená",N353,0)</f>
        <v>0</v>
      </c>
      <c r="BH353" s="155">
        <f>IF(U353="sníž. přenesená",N353,0)</f>
        <v>0</v>
      </c>
      <c r="BI353" s="155">
        <f>IF(U353="nulová",N353,0)</f>
        <v>0</v>
      </c>
      <c r="BJ353" s="25" t="s">
        <v>86</v>
      </c>
      <c r="BK353" s="155">
        <f>ROUND(L353*K353,2)</f>
        <v>0</v>
      </c>
      <c r="BL353" s="25" t="s">
        <v>236</v>
      </c>
      <c r="BM353" s="25" t="s">
        <v>589</v>
      </c>
    </row>
    <row r="354" spans="2:65" s="1" customFormat="1" ht="25.5" customHeight="1">
      <c r="B354" s="49"/>
      <c r="C354" s="230" t="s">
        <v>590</v>
      </c>
      <c r="D354" s="230" t="s">
        <v>164</v>
      </c>
      <c r="E354" s="231" t="s">
        <v>591</v>
      </c>
      <c r="F354" s="232" t="s">
        <v>592</v>
      </c>
      <c r="G354" s="232"/>
      <c r="H354" s="232"/>
      <c r="I354" s="232"/>
      <c r="J354" s="233" t="s">
        <v>317</v>
      </c>
      <c r="K354" s="234">
        <v>72</v>
      </c>
      <c r="L354" s="235">
        <v>0</v>
      </c>
      <c r="M354" s="236"/>
      <c r="N354" s="237">
        <f>ROUND(L354*K354,2)</f>
        <v>0</v>
      </c>
      <c r="O354" s="237"/>
      <c r="P354" s="237"/>
      <c r="Q354" s="237"/>
      <c r="R354" s="51"/>
      <c r="T354" s="238" t="s">
        <v>22</v>
      </c>
      <c r="U354" s="59" t="s">
        <v>44</v>
      </c>
      <c r="V354" s="50"/>
      <c r="W354" s="239">
        <f>V354*K354</f>
        <v>0</v>
      </c>
      <c r="X354" s="239">
        <v>0.00187</v>
      </c>
      <c r="Y354" s="239">
        <f>X354*K354</f>
        <v>0.13463999999999998</v>
      </c>
      <c r="Z354" s="239">
        <v>0</v>
      </c>
      <c r="AA354" s="240">
        <f>Z354*K354</f>
        <v>0</v>
      </c>
      <c r="AR354" s="25" t="s">
        <v>236</v>
      </c>
      <c r="AT354" s="25" t="s">
        <v>164</v>
      </c>
      <c r="AU354" s="25" t="s">
        <v>89</v>
      </c>
      <c r="AY354" s="25" t="s">
        <v>163</v>
      </c>
      <c r="BE354" s="155">
        <f>IF(U354="základní",N354,0)</f>
        <v>0</v>
      </c>
      <c r="BF354" s="155">
        <f>IF(U354="snížená",N354,0)</f>
        <v>0</v>
      </c>
      <c r="BG354" s="155">
        <f>IF(U354="zákl. přenesená",N354,0)</f>
        <v>0</v>
      </c>
      <c r="BH354" s="155">
        <f>IF(U354="sníž. přenesená",N354,0)</f>
        <v>0</v>
      </c>
      <c r="BI354" s="155">
        <f>IF(U354="nulová",N354,0)</f>
        <v>0</v>
      </c>
      <c r="BJ354" s="25" t="s">
        <v>86</v>
      </c>
      <c r="BK354" s="155">
        <f>ROUND(L354*K354,2)</f>
        <v>0</v>
      </c>
      <c r="BL354" s="25" t="s">
        <v>236</v>
      </c>
      <c r="BM354" s="25" t="s">
        <v>593</v>
      </c>
    </row>
    <row r="355" spans="2:65" s="1" customFormat="1" ht="16.5" customHeight="1">
      <c r="B355" s="49"/>
      <c r="C355" s="230" t="s">
        <v>594</v>
      </c>
      <c r="D355" s="230" t="s">
        <v>164</v>
      </c>
      <c r="E355" s="231" t="s">
        <v>595</v>
      </c>
      <c r="F355" s="232" t="s">
        <v>596</v>
      </c>
      <c r="G355" s="232"/>
      <c r="H355" s="232"/>
      <c r="I355" s="232"/>
      <c r="J355" s="233" t="s">
        <v>317</v>
      </c>
      <c r="K355" s="234">
        <v>24</v>
      </c>
      <c r="L355" s="235">
        <v>0</v>
      </c>
      <c r="M355" s="236"/>
      <c r="N355" s="237">
        <f>ROUND(L355*K355,2)</f>
        <v>0</v>
      </c>
      <c r="O355" s="237"/>
      <c r="P355" s="237"/>
      <c r="Q355" s="237"/>
      <c r="R355" s="51"/>
      <c r="T355" s="238" t="s">
        <v>22</v>
      </c>
      <c r="U355" s="59" t="s">
        <v>44</v>
      </c>
      <c r="V355" s="50"/>
      <c r="W355" s="239">
        <f>V355*K355</f>
        <v>0</v>
      </c>
      <c r="X355" s="239">
        <v>0.00154</v>
      </c>
      <c r="Y355" s="239">
        <f>X355*K355</f>
        <v>0.03696</v>
      </c>
      <c r="Z355" s="239">
        <v>0</v>
      </c>
      <c r="AA355" s="240">
        <f>Z355*K355</f>
        <v>0</v>
      </c>
      <c r="AR355" s="25" t="s">
        <v>236</v>
      </c>
      <c r="AT355" s="25" t="s">
        <v>164</v>
      </c>
      <c r="AU355" s="25" t="s">
        <v>89</v>
      </c>
      <c r="AY355" s="25" t="s">
        <v>163</v>
      </c>
      <c r="BE355" s="155">
        <f>IF(U355="základní",N355,0)</f>
        <v>0</v>
      </c>
      <c r="BF355" s="155">
        <f>IF(U355="snížená",N355,0)</f>
        <v>0</v>
      </c>
      <c r="BG355" s="155">
        <f>IF(U355="zákl. přenesená",N355,0)</f>
        <v>0</v>
      </c>
      <c r="BH355" s="155">
        <f>IF(U355="sníž. přenesená",N355,0)</f>
        <v>0</v>
      </c>
      <c r="BI355" s="155">
        <f>IF(U355="nulová",N355,0)</f>
        <v>0</v>
      </c>
      <c r="BJ355" s="25" t="s">
        <v>86</v>
      </c>
      <c r="BK355" s="155">
        <f>ROUND(L355*K355,2)</f>
        <v>0</v>
      </c>
      <c r="BL355" s="25" t="s">
        <v>236</v>
      </c>
      <c r="BM355" s="25" t="s">
        <v>597</v>
      </c>
    </row>
    <row r="356" spans="2:65" s="1" customFormat="1" ht="25.5" customHeight="1">
      <c r="B356" s="49"/>
      <c r="C356" s="230" t="s">
        <v>598</v>
      </c>
      <c r="D356" s="230" t="s">
        <v>164</v>
      </c>
      <c r="E356" s="231" t="s">
        <v>599</v>
      </c>
      <c r="F356" s="232" t="s">
        <v>600</v>
      </c>
      <c r="G356" s="232"/>
      <c r="H356" s="232"/>
      <c r="I356" s="232"/>
      <c r="J356" s="233" t="s">
        <v>317</v>
      </c>
      <c r="K356" s="234">
        <v>24</v>
      </c>
      <c r="L356" s="235">
        <v>0</v>
      </c>
      <c r="M356" s="236"/>
      <c r="N356" s="237">
        <f>ROUND(L356*K356,2)</f>
        <v>0</v>
      </c>
      <c r="O356" s="237"/>
      <c r="P356" s="237"/>
      <c r="Q356" s="237"/>
      <c r="R356" s="51"/>
      <c r="T356" s="238" t="s">
        <v>22</v>
      </c>
      <c r="U356" s="59" t="s">
        <v>44</v>
      </c>
      <c r="V356" s="50"/>
      <c r="W356" s="239">
        <f>V356*K356</f>
        <v>0</v>
      </c>
      <c r="X356" s="239">
        <v>0.00022</v>
      </c>
      <c r="Y356" s="239">
        <f>X356*K356</f>
        <v>0.00528</v>
      </c>
      <c r="Z356" s="239">
        <v>0</v>
      </c>
      <c r="AA356" s="240">
        <f>Z356*K356</f>
        <v>0</v>
      </c>
      <c r="AR356" s="25" t="s">
        <v>236</v>
      </c>
      <c r="AT356" s="25" t="s">
        <v>164</v>
      </c>
      <c r="AU356" s="25" t="s">
        <v>89</v>
      </c>
      <c r="AY356" s="25" t="s">
        <v>163</v>
      </c>
      <c r="BE356" s="155">
        <f>IF(U356="základní",N356,0)</f>
        <v>0</v>
      </c>
      <c r="BF356" s="155">
        <f>IF(U356="snížená",N356,0)</f>
        <v>0</v>
      </c>
      <c r="BG356" s="155">
        <f>IF(U356="zákl. přenesená",N356,0)</f>
        <v>0</v>
      </c>
      <c r="BH356" s="155">
        <f>IF(U356="sníž. přenesená",N356,0)</f>
        <v>0</v>
      </c>
      <c r="BI356" s="155">
        <f>IF(U356="nulová",N356,0)</f>
        <v>0</v>
      </c>
      <c r="BJ356" s="25" t="s">
        <v>86</v>
      </c>
      <c r="BK356" s="155">
        <f>ROUND(L356*K356,2)</f>
        <v>0</v>
      </c>
      <c r="BL356" s="25" t="s">
        <v>236</v>
      </c>
      <c r="BM356" s="25" t="s">
        <v>601</v>
      </c>
    </row>
    <row r="357" spans="2:65" s="1" customFormat="1" ht="25.5" customHeight="1">
      <c r="B357" s="49"/>
      <c r="C357" s="230" t="s">
        <v>602</v>
      </c>
      <c r="D357" s="230" t="s">
        <v>164</v>
      </c>
      <c r="E357" s="231" t="s">
        <v>603</v>
      </c>
      <c r="F357" s="232" t="s">
        <v>604</v>
      </c>
      <c r="G357" s="232"/>
      <c r="H357" s="232"/>
      <c r="I357" s="232"/>
      <c r="J357" s="233" t="s">
        <v>494</v>
      </c>
      <c r="K357" s="234">
        <v>2000</v>
      </c>
      <c r="L357" s="235">
        <v>0</v>
      </c>
      <c r="M357" s="236"/>
      <c r="N357" s="237">
        <f>ROUND(L357*K357,2)</f>
        <v>0</v>
      </c>
      <c r="O357" s="237"/>
      <c r="P357" s="237"/>
      <c r="Q357" s="237"/>
      <c r="R357" s="51"/>
      <c r="T357" s="238" t="s">
        <v>22</v>
      </c>
      <c r="U357" s="59" t="s">
        <v>44</v>
      </c>
      <c r="V357" s="50"/>
      <c r="W357" s="239">
        <f>V357*K357</f>
        <v>0</v>
      </c>
      <c r="X357" s="239">
        <v>8E-05</v>
      </c>
      <c r="Y357" s="239">
        <f>X357*K357</f>
        <v>0.16</v>
      </c>
      <c r="Z357" s="239">
        <v>0</v>
      </c>
      <c r="AA357" s="240">
        <f>Z357*K357</f>
        <v>0</v>
      </c>
      <c r="AR357" s="25" t="s">
        <v>236</v>
      </c>
      <c r="AT357" s="25" t="s">
        <v>164</v>
      </c>
      <c r="AU357" s="25" t="s">
        <v>89</v>
      </c>
      <c r="AY357" s="25" t="s">
        <v>163</v>
      </c>
      <c r="BE357" s="155">
        <f>IF(U357="základní",N357,0)</f>
        <v>0</v>
      </c>
      <c r="BF357" s="155">
        <f>IF(U357="snížená",N357,0)</f>
        <v>0</v>
      </c>
      <c r="BG357" s="155">
        <f>IF(U357="zákl. přenesená",N357,0)</f>
        <v>0</v>
      </c>
      <c r="BH357" s="155">
        <f>IF(U357="sníž. přenesená",N357,0)</f>
        <v>0</v>
      </c>
      <c r="BI357" s="155">
        <f>IF(U357="nulová",N357,0)</f>
        <v>0</v>
      </c>
      <c r="BJ357" s="25" t="s">
        <v>86</v>
      </c>
      <c r="BK357" s="155">
        <f>ROUND(L357*K357,2)</f>
        <v>0</v>
      </c>
      <c r="BL357" s="25" t="s">
        <v>236</v>
      </c>
      <c r="BM357" s="25" t="s">
        <v>605</v>
      </c>
    </row>
    <row r="358" spans="2:65" s="1" customFormat="1" ht="38.25" customHeight="1">
      <c r="B358" s="49"/>
      <c r="C358" s="230" t="s">
        <v>606</v>
      </c>
      <c r="D358" s="230" t="s">
        <v>164</v>
      </c>
      <c r="E358" s="231" t="s">
        <v>607</v>
      </c>
      <c r="F358" s="232" t="s">
        <v>608</v>
      </c>
      <c r="G358" s="232"/>
      <c r="H358" s="232"/>
      <c r="I358" s="232"/>
      <c r="J358" s="233" t="s">
        <v>199</v>
      </c>
      <c r="K358" s="234">
        <v>6</v>
      </c>
      <c r="L358" s="235">
        <v>0</v>
      </c>
      <c r="M358" s="236"/>
      <c r="N358" s="237">
        <f>ROUND(L358*K358,2)</f>
        <v>0</v>
      </c>
      <c r="O358" s="237"/>
      <c r="P358" s="237"/>
      <c r="Q358" s="237"/>
      <c r="R358" s="51"/>
      <c r="T358" s="238" t="s">
        <v>22</v>
      </c>
      <c r="U358" s="59" t="s">
        <v>44</v>
      </c>
      <c r="V358" s="50"/>
      <c r="W358" s="239">
        <f>V358*K358</f>
        <v>0</v>
      </c>
      <c r="X358" s="239">
        <v>0.00233</v>
      </c>
      <c r="Y358" s="239">
        <f>X358*K358</f>
        <v>0.01398</v>
      </c>
      <c r="Z358" s="239">
        <v>0</v>
      </c>
      <c r="AA358" s="240">
        <f>Z358*K358</f>
        <v>0</v>
      </c>
      <c r="AR358" s="25" t="s">
        <v>236</v>
      </c>
      <c r="AT358" s="25" t="s">
        <v>164</v>
      </c>
      <c r="AU358" s="25" t="s">
        <v>89</v>
      </c>
      <c r="AY358" s="25" t="s">
        <v>163</v>
      </c>
      <c r="BE358" s="155">
        <f>IF(U358="základní",N358,0)</f>
        <v>0</v>
      </c>
      <c r="BF358" s="155">
        <f>IF(U358="snížená",N358,0)</f>
        <v>0</v>
      </c>
      <c r="BG358" s="155">
        <f>IF(U358="zákl. přenesená",N358,0)</f>
        <v>0</v>
      </c>
      <c r="BH358" s="155">
        <f>IF(U358="sníž. přenesená",N358,0)</f>
        <v>0</v>
      </c>
      <c r="BI358" s="155">
        <f>IF(U358="nulová",N358,0)</f>
        <v>0</v>
      </c>
      <c r="BJ358" s="25" t="s">
        <v>86</v>
      </c>
      <c r="BK358" s="155">
        <f>ROUND(L358*K358,2)</f>
        <v>0</v>
      </c>
      <c r="BL358" s="25" t="s">
        <v>236</v>
      </c>
      <c r="BM358" s="25" t="s">
        <v>609</v>
      </c>
    </row>
    <row r="359" spans="2:65" s="1" customFormat="1" ht="25.5" customHeight="1">
      <c r="B359" s="49"/>
      <c r="C359" s="230" t="s">
        <v>610</v>
      </c>
      <c r="D359" s="230" t="s">
        <v>164</v>
      </c>
      <c r="E359" s="231" t="s">
        <v>611</v>
      </c>
      <c r="F359" s="232" t="s">
        <v>612</v>
      </c>
      <c r="G359" s="232"/>
      <c r="H359" s="232"/>
      <c r="I359" s="232"/>
      <c r="J359" s="233" t="s">
        <v>494</v>
      </c>
      <c r="K359" s="234">
        <v>7</v>
      </c>
      <c r="L359" s="235">
        <v>0</v>
      </c>
      <c r="M359" s="236"/>
      <c r="N359" s="237">
        <f>ROUND(L359*K359,2)</f>
        <v>0</v>
      </c>
      <c r="O359" s="237"/>
      <c r="P359" s="237"/>
      <c r="Q359" s="237"/>
      <c r="R359" s="51"/>
      <c r="T359" s="238" t="s">
        <v>22</v>
      </c>
      <c r="U359" s="59" t="s">
        <v>44</v>
      </c>
      <c r="V359" s="50"/>
      <c r="W359" s="239">
        <f>V359*K359</f>
        <v>0</v>
      </c>
      <c r="X359" s="239">
        <v>0.00019</v>
      </c>
      <c r="Y359" s="239">
        <f>X359*K359</f>
        <v>0.00133</v>
      </c>
      <c r="Z359" s="239">
        <v>0</v>
      </c>
      <c r="AA359" s="240">
        <f>Z359*K359</f>
        <v>0</v>
      </c>
      <c r="AR359" s="25" t="s">
        <v>236</v>
      </c>
      <c r="AT359" s="25" t="s">
        <v>164</v>
      </c>
      <c r="AU359" s="25" t="s">
        <v>89</v>
      </c>
      <c r="AY359" s="25" t="s">
        <v>163</v>
      </c>
      <c r="BE359" s="155">
        <f>IF(U359="základní",N359,0)</f>
        <v>0</v>
      </c>
      <c r="BF359" s="155">
        <f>IF(U359="snížená",N359,0)</f>
        <v>0</v>
      </c>
      <c r="BG359" s="155">
        <f>IF(U359="zákl. přenesená",N359,0)</f>
        <v>0</v>
      </c>
      <c r="BH359" s="155">
        <f>IF(U359="sníž. přenesená",N359,0)</f>
        <v>0</v>
      </c>
      <c r="BI359" s="155">
        <f>IF(U359="nulová",N359,0)</f>
        <v>0</v>
      </c>
      <c r="BJ359" s="25" t="s">
        <v>86</v>
      </c>
      <c r="BK359" s="155">
        <f>ROUND(L359*K359,2)</f>
        <v>0</v>
      </c>
      <c r="BL359" s="25" t="s">
        <v>236</v>
      </c>
      <c r="BM359" s="25" t="s">
        <v>613</v>
      </c>
    </row>
    <row r="360" spans="2:65" s="1" customFormat="1" ht="38.25" customHeight="1">
      <c r="B360" s="49"/>
      <c r="C360" s="230" t="s">
        <v>614</v>
      </c>
      <c r="D360" s="230" t="s">
        <v>164</v>
      </c>
      <c r="E360" s="231" t="s">
        <v>615</v>
      </c>
      <c r="F360" s="232" t="s">
        <v>616</v>
      </c>
      <c r="G360" s="232"/>
      <c r="H360" s="232"/>
      <c r="I360" s="232"/>
      <c r="J360" s="233" t="s">
        <v>317</v>
      </c>
      <c r="K360" s="234">
        <v>126</v>
      </c>
      <c r="L360" s="235">
        <v>0</v>
      </c>
      <c r="M360" s="236"/>
      <c r="N360" s="237">
        <f>ROUND(L360*K360,2)</f>
        <v>0</v>
      </c>
      <c r="O360" s="237"/>
      <c r="P360" s="237"/>
      <c r="Q360" s="237"/>
      <c r="R360" s="51"/>
      <c r="T360" s="238" t="s">
        <v>22</v>
      </c>
      <c r="U360" s="59" t="s">
        <v>44</v>
      </c>
      <c r="V360" s="50"/>
      <c r="W360" s="239">
        <f>V360*K360</f>
        <v>0</v>
      </c>
      <c r="X360" s="239">
        <v>0.00459</v>
      </c>
      <c r="Y360" s="239">
        <f>X360*K360</f>
        <v>0.5783400000000001</v>
      </c>
      <c r="Z360" s="239">
        <v>0</v>
      </c>
      <c r="AA360" s="240">
        <f>Z360*K360</f>
        <v>0</v>
      </c>
      <c r="AR360" s="25" t="s">
        <v>236</v>
      </c>
      <c r="AT360" s="25" t="s">
        <v>164</v>
      </c>
      <c r="AU360" s="25" t="s">
        <v>89</v>
      </c>
      <c r="AY360" s="25" t="s">
        <v>163</v>
      </c>
      <c r="BE360" s="155">
        <f>IF(U360="základní",N360,0)</f>
        <v>0</v>
      </c>
      <c r="BF360" s="155">
        <f>IF(U360="snížená",N360,0)</f>
        <v>0</v>
      </c>
      <c r="BG360" s="155">
        <f>IF(U360="zákl. přenesená",N360,0)</f>
        <v>0</v>
      </c>
      <c r="BH360" s="155">
        <f>IF(U360="sníž. přenesená",N360,0)</f>
        <v>0</v>
      </c>
      <c r="BI360" s="155">
        <f>IF(U360="nulová",N360,0)</f>
        <v>0</v>
      </c>
      <c r="BJ360" s="25" t="s">
        <v>86</v>
      </c>
      <c r="BK360" s="155">
        <f>ROUND(L360*K360,2)</f>
        <v>0</v>
      </c>
      <c r="BL360" s="25" t="s">
        <v>236</v>
      </c>
      <c r="BM360" s="25" t="s">
        <v>617</v>
      </c>
    </row>
    <row r="361" spans="2:65" s="1" customFormat="1" ht="38.25" customHeight="1">
      <c r="B361" s="49"/>
      <c r="C361" s="230" t="s">
        <v>618</v>
      </c>
      <c r="D361" s="230" t="s">
        <v>164</v>
      </c>
      <c r="E361" s="231" t="s">
        <v>619</v>
      </c>
      <c r="F361" s="232" t="s">
        <v>620</v>
      </c>
      <c r="G361" s="232"/>
      <c r="H361" s="232"/>
      <c r="I361" s="232"/>
      <c r="J361" s="233" t="s">
        <v>494</v>
      </c>
      <c r="K361" s="234">
        <v>4</v>
      </c>
      <c r="L361" s="235">
        <v>0</v>
      </c>
      <c r="M361" s="236"/>
      <c r="N361" s="237">
        <f>ROUND(L361*K361,2)</f>
        <v>0</v>
      </c>
      <c r="O361" s="237"/>
      <c r="P361" s="237"/>
      <c r="Q361" s="237"/>
      <c r="R361" s="51"/>
      <c r="T361" s="238" t="s">
        <v>22</v>
      </c>
      <c r="U361" s="59" t="s">
        <v>44</v>
      </c>
      <c r="V361" s="50"/>
      <c r="W361" s="239">
        <f>V361*K361</f>
        <v>0</v>
      </c>
      <c r="X361" s="239">
        <v>0.00011</v>
      </c>
      <c r="Y361" s="239">
        <f>X361*K361</f>
        <v>0.00044</v>
      </c>
      <c r="Z361" s="239">
        <v>0</v>
      </c>
      <c r="AA361" s="240">
        <f>Z361*K361</f>
        <v>0</v>
      </c>
      <c r="AR361" s="25" t="s">
        <v>236</v>
      </c>
      <c r="AT361" s="25" t="s">
        <v>164</v>
      </c>
      <c r="AU361" s="25" t="s">
        <v>89</v>
      </c>
      <c r="AY361" s="25" t="s">
        <v>163</v>
      </c>
      <c r="BE361" s="155">
        <f>IF(U361="základní",N361,0)</f>
        <v>0</v>
      </c>
      <c r="BF361" s="155">
        <f>IF(U361="snížená",N361,0)</f>
        <v>0</v>
      </c>
      <c r="BG361" s="155">
        <f>IF(U361="zákl. přenesená",N361,0)</f>
        <v>0</v>
      </c>
      <c r="BH361" s="155">
        <f>IF(U361="sníž. přenesená",N361,0)</f>
        <v>0</v>
      </c>
      <c r="BI361" s="155">
        <f>IF(U361="nulová",N361,0)</f>
        <v>0</v>
      </c>
      <c r="BJ361" s="25" t="s">
        <v>86</v>
      </c>
      <c r="BK361" s="155">
        <f>ROUND(L361*K361,2)</f>
        <v>0</v>
      </c>
      <c r="BL361" s="25" t="s">
        <v>236</v>
      </c>
      <c r="BM361" s="25" t="s">
        <v>621</v>
      </c>
    </row>
    <row r="362" spans="2:65" s="1" customFormat="1" ht="38.25" customHeight="1">
      <c r="B362" s="49"/>
      <c r="C362" s="230" t="s">
        <v>622</v>
      </c>
      <c r="D362" s="230" t="s">
        <v>164</v>
      </c>
      <c r="E362" s="231" t="s">
        <v>623</v>
      </c>
      <c r="F362" s="232" t="s">
        <v>624</v>
      </c>
      <c r="G362" s="232"/>
      <c r="H362" s="232"/>
      <c r="I362" s="232"/>
      <c r="J362" s="233" t="s">
        <v>317</v>
      </c>
      <c r="K362" s="234">
        <v>15</v>
      </c>
      <c r="L362" s="235">
        <v>0</v>
      </c>
      <c r="M362" s="236"/>
      <c r="N362" s="237">
        <f>ROUND(L362*K362,2)</f>
        <v>0</v>
      </c>
      <c r="O362" s="237"/>
      <c r="P362" s="237"/>
      <c r="Q362" s="237"/>
      <c r="R362" s="51"/>
      <c r="T362" s="238" t="s">
        <v>22</v>
      </c>
      <c r="U362" s="59" t="s">
        <v>44</v>
      </c>
      <c r="V362" s="50"/>
      <c r="W362" s="239">
        <f>V362*K362</f>
        <v>0</v>
      </c>
      <c r="X362" s="239">
        <v>0.00277</v>
      </c>
      <c r="Y362" s="239">
        <f>X362*K362</f>
        <v>0.04155</v>
      </c>
      <c r="Z362" s="239">
        <v>0</v>
      </c>
      <c r="AA362" s="240">
        <f>Z362*K362</f>
        <v>0</v>
      </c>
      <c r="AR362" s="25" t="s">
        <v>236</v>
      </c>
      <c r="AT362" s="25" t="s">
        <v>164</v>
      </c>
      <c r="AU362" s="25" t="s">
        <v>89</v>
      </c>
      <c r="AY362" s="25" t="s">
        <v>163</v>
      </c>
      <c r="BE362" s="155">
        <f>IF(U362="základní",N362,0)</f>
        <v>0</v>
      </c>
      <c r="BF362" s="155">
        <f>IF(U362="snížená",N362,0)</f>
        <v>0</v>
      </c>
      <c r="BG362" s="155">
        <f>IF(U362="zákl. přenesená",N362,0)</f>
        <v>0</v>
      </c>
      <c r="BH362" s="155">
        <f>IF(U362="sníž. přenesená",N362,0)</f>
        <v>0</v>
      </c>
      <c r="BI362" s="155">
        <f>IF(U362="nulová",N362,0)</f>
        <v>0</v>
      </c>
      <c r="BJ362" s="25" t="s">
        <v>86</v>
      </c>
      <c r="BK362" s="155">
        <f>ROUND(L362*K362,2)</f>
        <v>0</v>
      </c>
      <c r="BL362" s="25" t="s">
        <v>236</v>
      </c>
      <c r="BM362" s="25" t="s">
        <v>625</v>
      </c>
    </row>
    <row r="363" spans="2:65" s="1" customFormat="1" ht="25.5" customHeight="1">
      <c r="B363" s="49"/>
      <c r="C363" s="230" t="s">
        <v>626</v>
      </c>
      <c r="D363" s="230" t="s">
        <v>164</v>
      </c>
      <c r="E363" s="231" t="s">
        <v>627</v>
      </c>
      <c r="F363" s="232" t="s">
        <v>628</v>
      </c>
      <c r="G363" s="232"/>
      <c r="H363" s="232"/>
      <c r="I363" s="232"/>
      <c r="J363" s="233" t="s">
        <v>317</v>
      </c>
      <c r="K363" s="234">
        <v>112</v>
      </c>
      <c r="L363" s="235">
        <v>0</v>
      </c>
      <c r="M363" s="236"/>
      <c r="N363" s="237">
        <f>ROUND(L363*K363,2)</f>
        <v>0</v>
      </c>
      <c r="O363" s="237"/>
      <c r="P363" s="237"/>
      <c r="Q363" s="237"/>
      <c r="R363" s="51"/>
      <c r="T363" s="238" t="s">
        <v>22</v>
      </c>
      <c r="U363" s="59" t="s">
        <v>44</v>
      </c>
      <c r="V363" s="50"/>
      <c r="W363" s="239">
        <f>V363*K363</f>
        <v>0</v>
      </c>
      <c r="X363" s="239">
        <v>0.00138</v>
      </c>
      <c r="Y363" s="239">
        <f>X363*K363</f>
        <v>0.15456</v>
      </c>
      <c r="Z363" s="239">
        <v>0</v>
      </c>
      <c r="AA363" s="240">
        <f>Z363*K363</f>
        <v>0</v>
      </c>
      <c r="AR363" s="25" t="s">
        <v>236</v>
      </c>
      <c r="AT363" s="25" t="s">
        <v>164</v>
      </c>
      <c r="AU363" s="25" t="s">
        <v>89</v>
      </c>
      <c r="AY363" s="25" t="s">
        <v>163</v>
      </c>
      <c r="BE363" s="155">
        <f>IF(U363="základní",N363,0)</f>
        <v>0</v>
      </c>
      <c r="BF363" s="155">
        <f>IF(U363="snížená",N363,0)</f>
        <v>0</v>
      </c>
      <c r="BG363" s="155">
        <f>IF(U363="zákl. přenesená",N363,0)</f>
        <v>0</v>
      </c>
      <c r="BH363" s="155">
        <f>IF(U363="sníž. přenesená",N363,0)</f>
        <v>0</v>
      </c>
      <c r="BI363" s="155">
        <f>IF(U363="nulová",N363,0)</f>
        <v>0</v>
      </c>
      <c r="BJ363" s="25" t="s">
        <v>86</v>
      </c>
      <c r="BK363" s="155">
        <f>ROUND(L363*K363,2)</f>
        <v>0</v>
      </c>
      <c r="BL363" s="25" t="s">
        <v>236</v>
      </c>
      <c r="BM363" s="25" t="s">
        <v>629</v>
      </c>
    </row>
    <row r="364" spans="2:65" s="1" customFormat="1" ht="25.5" customHeight="1">
      <c r="B364" s="49"/>
      <c r="C364" s="230" t="s">
        <v>630</v>
      </c>
      <c r="D364" s="230" t="s">
        <v>164</v>
      </c>
      <c r="E364" s="231" t="s">
        <v>554</v>
      </c>
      <c r="F364" s="232" t="s">
        <v>555</v>
      </c>
      <c r="G364" s="232"/>
      <c r="H364" s="232"/>
      <c r="I364" s="232"/>
      <c r="J364" s="233" t="s">
        <v>215</v>
      </c>
      <c r="K364" s="234">
        <v>4.49</v>
      </c>
      <c r="L364" s="235">
        <v>0</v>
      </c>
      <c r="M364" s="236"/>
      <c r="N364" s="237">
        <f>ROUND(L364*K364,2)</f>
        <v>0</v>
      </c>
      <c r="O364" s="237"/>
      <c r="P364" s="237"/>
      <c r="Q364" s="237"/>
      <c r="R364" s="51"/>
      <c r="T364" s="238" t="s">
        <v>22</v>
      </c>
      <c r="U364" s="59" t="s">
        <v>44</v>
      </c>
      <c r="V364" s="50"/>
      <c r="W364" s="239">
        <f>V364*K364</f>
        <v>0</v>
      </c>
      <c r="X364" s="239">
        <v>0</v>
      </c>
      <c r="Y364" s="239">
        <f>X364*K364</f>
        <v>0</v>
      </c>
      <c r="Z364" s="239">
        <v>0</v>
      </c>
      <c r="AA364" s="240">
        <f>Z364*K364</f>
        <v>0</v>
      </c>
      <c r="AR364" s="25" t="s">
        <v>236</v>
      </c>
      <c r="AT364" s="25" t="s">
        <v>164</v>
      </c>
      <c r="AU364" s="25" t="s">
        <v>89</v>
      </c>
      <c r="AY364" s="25" t="s">
        <v>163</v>
      </c>
      <c r="BE364" s="155">
        <f>IF(U364="základní",N364,0)</f>
        <v>0</v>
      </c>
      <c r="BF364" s="155">
        <f>IF(U364="snížená",N364,0)</f>
        <v>0</v>
      </c>
      <c r="BG364" s="155">
        <f>IF(U364="zákl. přenesená",N364,0)</f>
        <v>0</v>
      </c>
      <c r="BH364" s="155">
        <f>IF(U364="sníž. přenesená",N364,0)</f>
        <v>0</v>
      </c>
      <c r="BI364" s="155">
        <f>IF(U364="nulová",N364,0)</f>
        <v>0</v>
      </c>
      <c r="BJ364" s="25" t="s">
        <v>86</v>
      </c>
      <c r="BK364" s="155">
        <f>ROUND(L364*K364,2)</f>
        <v>0</v>
      </c>
      <c r="BL364" s="25" t="s">
        <v>236</v>
      </c>
      <c r="BM364" s="25" t="s">
        <v>631</v>
      </c>
    </row>
    <row r="365" spans="2:65" s="1" customFormat="1" ht="25.5" customHeight="1">
      <c r="B365" s="49"/>
      <c r="C365" s="230" t="s">
        <v>632</v>
      </c>
      <c r="D365" s="230" t="s">
        <v>164</v>
      </c>
      <c r="E365" s="231" t="s">
        <v>558</v>
      </c>
      <c r="F365" s="232" t="s">
        <v>559</v>
      </c>
      <c r="G365" s="232"/>
      <c r="H365" s="232"/>
      <c r="I365" s="232"/>
      <c r="J365" s="233" t="s">
        <v>215</v>
      </c>
      <c r="K365" s="234">
        <v>4.49</v>
      </c>
      <c r="L365" s="235">
        <v>0</v>
      </c>
      <c r="M365" s="236"/>
      <c r="N365" s="237">
        <f>ROUND(L365*K365,2)</f>
        <v>0</v>
      </c>
      <c r="O365" s="237"/>
      <c r="P365" s="237"/>
      <c r="Q365" s="237"/>
      <c r="R365" s="51"/>
      <c r="T365" s="238" t="s">
        <v>22</v>
      </c>
      <c r="U365" s="59" t="s">
        <v>44</v>
      </c>
      <c r="V365" s="50"/>
      <c r="W365" s="239">
        <f>V365*K365</f>
        <v>0</v>
      </c>
      <c r="X365" s="239">
        <v>0</v>
      </c>
      <c r="Y365" s="239">
        <f>X365*K365</f>
        <v>0</v>
      </c>
      <c r="Z365" s="239">
        <v>0</v>
      </c>
      <c r="AA365" s="240">
        <f>Z365*K365</f>
        <v>0</v>
      </c>
      <c r="AR365" s="25" t="s">
        <v>236</v>
      </c>
      <c r="AT365" s="25" t="s">
        <v>164</v>
      </c>
      <c r="AU365" s="25" t="s">
        <v>89</v>
      </c>
      <c r="AY365" s="25" t="s">
        <v>163</v>
      </c>
      <c r="BE365" s="155">
        <f>IF(U365="základní",N365,0)</f>
        <v>0</v>
      </c>
      <c r="BF365" s="155">
        <f>IF(U365="snížená",N365,0)</f>
        <v>0</v>
      </c>
      <c r="BG365" s="155">
        <f>IF(U365="zákl. přenesená",N365,0)</f>
        <v>0</v>
      </c>
      <c r="BH365" s="155">
        <f>IF(U365="sníž. přenesená",N365,0)</f>
        <v>0</v>
      </c>
      <c r="BI365" s="155">
        <f>IF(U365="nulová",N365,0)</f>
        <v>0</v>
      </c>
      <c r="BJ365" s="25" t="s">
        <v>86</v>
      </c>
      <c r="BK365" s="155">
        <f>ROUND(L365*K365,2)</f>
        <v>0</v>
      </c>
      <c r="BL365" s="25" t="s">
        <v>236</v>
      </c>
      <c r="BM365" s="25" t="s">
        <v>633</v>
      </c>
    </row>
    <row r="366" spans="2:63" s="10" customFormat="1" ht="29.85" customHeight="1">
      <c r="B366" s="217"/>
      <c r="C366" s="218"/>
      <c r="D366" s="227" t="s">
        <v>135</v>
      </c>
      <c r="E366" s="227"/>
      <c r="F366" s="227"/>
      <c r="G366" s="227"/>
      <c r="H366" s="227"/>
      <c r="I366" s="227"/>
      <c r="J366" s="227"/>
      <c r="K366" s="227"/>
      <c r="L366" s="227"/>
      <c r="M366" s="227"/>
      <c r="N366" s="261">
        <f>BK366</f>
        <v>0</v>
      </c>
      <c r="O366" s="262"/>
      <c r="P366" s="262"/>
      <c r="Q366" s="262"/>
      <c r="R366" s="220"/>
      <c r="T366" s="221"/>
      <c r="U366" s="218"/>
      <c r="V366" s="218"/>
      <c r="W366" s="222">
        <f>SUM(W367:W374)</f>
        <v>0</v>
      </c>
      <c r="X366" s="218"/>
      <c r="Y366" s="222">
        <f>SUM(Y367:Y374)</f>
        <v>0.10872</v>
      </c>
      <c r="Z366" s="218"/>
      <c r="AA366" s="223">
        <f>SUM(AA367:AA374)</f>
        <v>0</v>
      </c>
      <c r="AR366" s="224" t="s">
        <v>89</v>
      </c>
      <c r="AT366" s="225" t="s">
        <v>78</v>
      </c>
      <c r="AU366" s="225" t="s">
        <v>86</v>
      </c>
      <c r="AY366" s="224" t="s">
        <v>163</v>
      </c>
      <c r="BK366" s="226">
        <f>SUM(BK367:BK374)</f>
        <v>0</v>
      </c>
    </row>
    <row r="367" spans="2:65" s="1" customFormat="1" ht="16.5" customHeight="1">
      <c r="B367" s="49"/>
      <c r="C367" s="230" t="s">
        <v>634</v>
      </c>
      <c r="D367" s="230" t="s">
        <v>164</v>
      </c>
      <c r="E367" s="231" t="s">
        <v>635</v>
      </c>
      <c r="F367" s="232" t="s">
        <v>636</v>
      </c>
      <c r="G367" s="232"/>
      <c r="H367" s="232"/>
      <c r="I367" s="232"/>
      <c r="J367" s="233" t="s">
        <v>494</v>
      </c>
      <c r="K367" s="234">
        <v>6</v>
      </c>
      <c r="L367" s="235">
        <v>0</v>
      </c>
      <c r="M367" s="236"/>
      <c r="N367" s="237">
        <f>ROUND(L367*K367,2)</f>
        <v>0</v>
      </c>
      <c r="O367" s="237"/>
      <c r="P367" s="237"/>
      <c r="Q367" s="237"/>
      <c r="R367" s="51"/>
      <c r="T367" s="238" t="s">
        <v>22</v>
      </c>
      <c r="U367" s="59" t="s">
        <v>44</v>
      </c>
      <c r="V367" s="50"/>
      <c r="W367" s="239">
        <f>V367*K367</f>
        <v>0</v>
      </c>
      <c r="X367" s="239">
        <v>0</v>
      </c>
      <c r="Y367" s="239">
        <f>X367*K367</f>
        <v>0</v>
      </c>
      <c r="Z367" s="239">
        <v>0</v>
      </c>
      <c r="AA367" s="240">
        <f>Z367*K367</f>
        <v>0</v>
      </c>
      <c r="AR367" s="25" t="s">
        <v>236</v>
      </c>
      <c r="AT367" s="25" t="s">
        <v>164</v>
      </c>
      <c r="AU367" s="25" t="s">
        <v>89</v>
      </c>
      <c r="AY367" s="25" t="s">
        <v>163</v>
      </c>
      <c r="BE367" s="155">
        <f>IF(U367="základní",N367,0)</f>
        <v>0</v>
      </c>
      <c r="BF367" s="155">
        <f>IF(U367="snížená",N367,0)</f>
        <v>0</v>
      </c>
      <c r="BG367" s="155">
        <f>IF(U367="zákl. přenesená",N367,0)</f>
        <v>0</v>
      </c>
      <c r="BH367" s="155">
        <f>IF(U367="sníž. přenesená",N367,0)</f>
        <v>0</v>
      </c>
      <c r="BI367" s="155">
        <f>IF(U367="nulová",N367,0)</f>
        <v>0</v>
      </c>
      <c r="BJ367" s="25" t="s">
        <v>86</v>
      </c>
      <c r="BK367" s="155">
        <f>ROUND(L367*K367,2)</f>
        <v>0</v>
      </c>
      <c r="BL367" s="25" t="s">
        <v>236</v>
      </c>
      <c r="BM367" s="25" t="s">
        <v>637</v>
      </c>
    </row>
    <row r="368" spans="2:65" s="1" customFormat="1" ht="25.5" customHeight="1">
      <c r="B368" s="49"/>
      <c r="C368" s="274" t="s">
        <v>638</v>
      </c>
      <c r="D368" s="274" t="s">
        <v>254</v>
      </c>
      <c r="E368" s="275" t="s">
        <v>639</v>
      </c>
      <c r="F368" s="276" t="s">
        <v>640</v>
      </c>
      <c r="G368" s="276"/>
      <c r="H368" s="276"/>
      <c r="I368" s="276"/>
      <c r="J368" s="277" t="s">
        <v>494</v>
      </c>
      <c r="K368" s="278">
        <v>6</v>
      </c>
      <c r="L368" s="279">
        <v>0</v>
      </c>
      <c r="M368" s="280"/>
      <c r="N368" s="281">
        <f>ROUND(L368*K368,2)</f>
        <v>0</v>
      </c>
      <c r="O368" s="237"/>
      <c r="P368" s="237"/>
      <c r="Q368" s="237"/>
      <c r="R368" s="51"/>
      <c r="T368" s="238" t="s">
        <v>22</v>
      </c>
      <c r="U368" s="59" t="s">
        <v>44</v>
      </c>
      <c r="V368" s="50"/>
      <c r="W368" s="239">
        <f>V368*K368</f>
        <v>0</v>
      </c>
      <c r="X368" s="239">
        <v>0.00222</v>
      </c>
      <c r="Y368" s="239">
        <f>X368*K368</f>
        <v>0.013320000000000002</v>
      </c>
      <c r="Z368" s="239">
        <v>0</v>
      </c>
      <c r="AA368" s="240">
        <f>Z368*K368</f>
        <v>0</v>
      </c>
      <c r="AR368" s="25" t="s">
        <v>257</v>
      </c>
      <c r="AT368" s="25" t="s">
        <v>254</v>
      </c>
      <c r="AU368" s="25" t="s">
        <v>89</v>
      </c>
      <c r="AY368" s="25" t="s">
        <v>163</v>
      </c>
      <c r="BE368" s="155">
        <f>IF(U368="základní",N368,0)</f>
        <v>0</v>
      </c>
      <c r="BF368" s="155">
        <f>IF(U368="snížená",N368,0)</f>
        <v>0</v>
      </c>
      <c r="BG368" s="155">
        <f>IF(U368="zákl. přenesená",N368,0)</f>
        <v>0</v>
      </c>
      <c r="BH368" s="155">
        <f>IF(U368="sníž. přenesená",N368,0)</f>
        <v>0</v>
      </c>
      <c r="BI368" s="155">
        <f>IF(U368="nulová",N368,0)</f>
        <v>0</v>
      </c>
      <c r="BJ368" s="25" t="s">
        <v>86</v>
      </c>
      <c r="BK368" s="155">
        <f>ROUND(L368*K368,2)</f>
        <v>0</v>
      </c>
      <c r="BL368" s="25" t="s">
        <v>236</v>
      </c>
      <c r="BM368" s="25" t="s">
        <v>641</v>
      </c>
    </row>
    <row r="369" spans="2:65" s="1" customFormat="1" ht="16.5" customHeight="1">
      <c r="B369" s="49"/>
      <c r="C369" s="230" t="s">
        <v>642</v>
      </c>
      <c r="D369" s="230" t="s">
        <v>164</v>
      </c>
      <c r="E369" s="231" t="s">
        <v>643</v>
      </c>
      <c r="F369" s="232" t="s">
        <v>644</v>
      </c>
      <c r="G369" s="232"/>
      <c r="H369" s="232"/>
      <c r="I369" s="232"/>
      <c r="J369" s="233" t="s">
        <v>494</v>
      </c>
      <c r="K369" s="234">
        <v>14</v>
      </c>
      <c r="L369" s="235">
        <v>0</v>
      </c>
      <c r="M369" s="236"/>
      <c r="N369" s="237">
        <f>ROUND(L369*K369,2)</f>
        <v>0</v>
      </c>
      <c r="O369" s="237"/>
      <c r="P369" s="237"/>
      <c r="Q369" s="237"/>
      <c r="R369" s="51"/>
      <c r="T369" s="238" t="s">
        <v>22</v>
      </c>
      <c r="U369" s="59" t="s">
        <v>44</v>
      </c>
      <c r="V369" s="50"/>
      <c r="W369" s="239">
        <f>V369*K369</f>
        <v>0</v>
      </c>
      <c r="X369" s="239">
        <v>0</v>
      </c>
      <c r="Y369" s="239">
        <f>X369*K369</f>
        <v>0</v>
      </c>
      <c r="Z369" s="239">
        <v>0</v>
      </c>
      <c r="AA369" s="240">
        <f>Z369*K369</f>
        <v>0</v>
      </c>
      <c r="AR369" s="25" t="s">
        <v>236</v>
      </c>
      <c r="AT369" s="25" t="s">
        <v>164</v>
      </c>
      <c r="AU369" s="25" t="s">
        <v>89</v>
      </c>
      <c r="AY369" s="25" t="s">
        <v>163</v>
      </c>
      <c r="BE369" s="155">
        <f>IF(U369="základní",N369,0)</f>
        <v>0</v>
      </c>
      <c r="BF369" s="155">
        <f>IF(U369="snížená",N369,0)</f>
        <v>0</v>
      </c>
      <c r="BG369" s="155">
        <f>IF(U369="zákl. přenesená",N369,0)</f>
        <v>0</v>
      </c>
      <c r="BH369" s="155">
        <f>IF(U369="sníž. přenesená",N369,0)</f>
        <v>0</v>
      </c>
      <c r="BI369" s="155">
        <f>IF(U369="nulová",N369,0)</f>
        <v>0</v>
      </c>
      <c r="BJ369" s="25" t="s">
        <v>86</v>
      </c>
      <c r="BK369" s="155">
        <f>ROUND(L369*K369,2)</f>
        <v>0</v>
      </c>
      <c r="BL369" s="25" t="s">
        <v>236</v>
      </c>
      <c r="BM369" s="25" t="s">
        <v>645</v>
      </c>
    </row>
    <row r="370" spans="2:65" s="1" customFormat="1" ht="16.5" customHeight="1">
      <c r="B370" s="49"/>
      <c r="C370" s="274" t="s">
        <v>646</v>
      </c>
      <c r="D370" s="274" t="s">
        <v>254</v>
      </c>
      <c r="E370" s="275" t="s">
        <v>647</v>
      </c>
      <c r="F370" s="276" t="s">
        <v>648</v>
      </c>
      <c r="G370" s="276"/>
      <c r="H370" s="276"/>
      <c r="I370" s="276"/>
      <c r="J370" s="277" t="s">
        <v>649</v>
      </c>
      <c r="K370" s="278">
        <v>14</v>
      </c>
      <c r="L370" s="279">
        <v>0</v>
      </c>
      <c r="M370" s="280"/>
      <c r="N370" s="281">
        <f>ROUND(L370*K370,2)</f>
        <v>0</v>
      </c>
      <c r="O370" s="237"/>
      <c r="P370" s="237"/>
      <c r="Q370" s="237"/>
      <c r="R370" s="51"/>
      <c r="T370" s="238" t="s">
        <v>22</v>
      </c>
      <c r="U370" s="59" t="s">
        <v>44</v>
      </c>
      <c r="V370" s="50"/>
      <c r="W370" s="239">
        <f>V370*K370</f>
        <v>0</v>
      </c>
      <c r="X370" s="239">
        <v>0.0006</v>
      </c>
      <c r="Y370" s="239">
        <f>X370*K370</f>
        <v>0.0084</v>
      </c>
      <c r="Z370" s="239">
        <v>0</v>
      </c>
      <c r="AA370" s="240">
        <f>Z370*K370</f>
        <v>0</v>
      </c>
      <c r="AR370" s="25" t="s">
        <v>257</v>
      </c>
      <c r="AT370" s="25" t="s">
        <v>254</v>
      </c>
      <c r="AU370" s="25" t="s">
        <v>89</v>
      </c>
      <c r="AY370" s="25" t="s">
        <v>163</v>
      </c>
      <c r="BE370" s="155">
        <f>IF(U370="základní",N370,0)</f>
        <v>0</v>
      </c>
      <c r="BF370" s="155">
        <f>IF(U370="snížená",N370,0)</f>
        <v>0</v>
      </c>
      <c r="BG370" s="155">
        <f>IF(U370="zákl. přenesená",N370,0)</f>
        <v>0</v>
      </c>
      <c r="BH370" s="155">
        <f>IF(U370="sníž. přenesená",N370,0)</f>
        <v>0</v>
      </c>
      <c r="BI370" s="155">
        <f>IF(U370="nulová",N370,0)</f>
        <v>0</v>
      </c>
      <c r="BJ370" s="25" t="s">
        <v>86</v>
      </c>
      <c r="BK370" s="155">
        <f>ROUND(L370*K370,2)</f>
        <v>0</v>
      </c>
      <c r="BL370" s="25" t="s">
        <v>236</v>
      </c>
      <c r="BM370" s="25" t="s">
        <v>650</v>
      </c>
    </row>
    <row r="371" spans="2:65" s="1" customFormat="1" ht="16.5" customHeight="1">
      <c r="B371" s="49"/>
      <c r="C371" s="230" t="s">
        <v>651</v>
      </c>
      <c r="D371" s="230" t="s">
        <v>164</v>
      </c>
      <c r="E371" s="231" t="s">
        <v>652</v>
      </c>
      <c r="F371" s="232" t="s">
        <v>653</v>
      </c>
      <c r="G371" s="232"/>
      <c r="H371" s="232"/>
      <c r="I371" s="232"/>
      <c r="J371" s="233" t="s">
        <v>494</v>
      </c>
      <c r="K371" s="234">
        <v>10</v>
      </c>
      <c r="L371" s="235">
        <v>0</v>
      </c>
      <c r="M371" s="236"/>
      <c r="N371" s="237">
        <f>ROUND(L371*K371,2)</f>
        <v>0</v>
      </c>
      <c r="O371" s="237"/>
      <c r="P371" s="237"/>
      <c r="Q371" s="237"/>
      <c r="R371" s="51"/>
      <c r="T371" s="238" t="s">
        <v>22</v>
      </c>
      <c r="U371" s="59" t="s">
        <v>44</v>
      </c>
      <c r="V371" s="50"/>
      <c r="W371" s="239">
        <f>V371*K371</f>
        <v>0</v>
      </c>
      <c r="X371" s="239">
        <v>0</v>
      </c>
      <c r="Y371" s="239">
        <f>X371*K371</f>
        <v>0</v>
      </c>
      <c r="Z371" s="239">
        <v>0</v>
      </c>
      <c r="AA371" s="240">
        <f>Z371*K371</f>
        <v>0</v>
      </c>
      <c r="AR371" s="25" t="s">
        <v>236</v>
      </c>
      <c r="AT371" s="25" t="s">
        <v>164</v>
      </c>
      <c r="AU371" s="25" t="s">
        <v>89</v>
      </c>
      <c r="AY371" s="25" t="s">
        <v>163</v>
      </c>
      <c r="BE371" s="155">
        <f>IF(U371="základní",N371,0)</f>
        <v>0</v>
      </c>
      <c r="BF371" s="155">
        <f>IF(U371="snížená",N371,0)</f>
        <v>0</v>
      </c>
      <c r="BG371" s="155">
        <f>IF(U371="zákl. přenesená",N371,0)</f>
        <v>0</v>
      </c>
      <c r="BH371" s="155">
        <f>IF(U371="sníž. přenesená",N371,0)</f>
        <v>0</v>
      </c>
      <c r="BI371" s="155">
        <f>IF(U371="nulová",N371,0)</f>
        <v>0</v>
      </c>
      <c r="BJ371" s="25" t="s">
        <v>86</v>
      </c>
      <c r="BK371" s="155">
        <f>ROUND(L371*K371,2)</f>
        <v>0</v>
      </c>
      <c r="BL371" s="25" t="s">
        <v>236</v>
      </c>
      <c r="BM371" s="25" t="s">
        <v>654</v>
      </c>
    </row>
    <row r="372" spans="2:65" s="1" customFormat="1" ht="16.5" customHeight="1">
      <c r="B372" s="49"/>
      <c r="C372" s="274" t="s">
        <v>655</v>
      </c>
      <c r="D372" s="274" t="s">
        <v>254</v>
      </c>
      <c r="E372" s="275" t="s">
        <v>656</v>
      </c>
      <c r="F372" s="276" t="s">
        <v>657</v>
      </c>
      <c r="G372" s="276"/>
      <c r="H372" s="276"/>
      <c r="I372" s="276"/>
      <c r="J372" s="277" t="s">
        <v>494</v>
      </c>
      <c r="K372" s="278">
        <v>10</v>
      </c>
      <c r="L372" s="279">
        <v>0</v>
      </c>
      <c r="M372" s="280"/>
      <c r="N372" s="281">
        <f>ROUND(L372*K372,2)</f>
        <v>0</v>
      </c>
      <c r="O372" s="237"/>
      <c r="P372" s="237"/>
      <c r="Q372" s="237"/>
      <c r="R372" s="51"/>
      <c r="T372" s="238" t="s">
        <v>22</v>
      </c>
      <c r="U372" s="59" t="s">
        <v>44</v>
      </c>
      <c r="V372" s="50"/>
      <c r="W372" s="239">
        <f>V372*K372</f>
        <v>0</v>
      </c>
      <c r="X372" s="239">
        <v>0.0087</v>
      </c>
      <c r="Y372" s="239">
        <f>X372*K372</f>
        <v>0.087</v>
      </c>
      <c r="Z372" s="239">
        <v>0</v>
      </c>
      <c r="AA372" s="240">
        <f>Z372*K372</f>
        <v>0</v>
      </c>
      <c r="AR372" s="25" t="s">
        <v>257</v>
      </c>
      <c r="AT372" s="25" t="s">
        <v>254</v>
      </c>
      <c r="AU372" s="25" t="s">
        <v>89</v>
      </c>
      <c r="AY372" s="25" t="s">
        <v>163</v>
      </c>
      <c r="BE372" s="155">
        <f>IF(U372="základní",N372,0)</f>
        <v>0</v>
      </c>
      <c r="BF372" s="155">
        <f>IF(U372="snížená",N372,0)</f>
        <v>0</v>
      </c>
      <c r="BG372" s="155">
        <f>IF(U372="zákl. přenesená",N372,0)</f>
        <v>0</v>
      </c>
      <c r="BH372" s="155">
        <f>IF(U372="sníž. přenesená",N372,0)</f>
        <v>0</v>
      </c>
      <c r="BI372" s="155">
        <f>IF(U372="nulová",N372,0)</f>
        <v>0</v>
      </c>
      <c r="BJ372" s="25" t="s">
        <v>86</v>
      </c>
      <c r="BK372" s="155">
        <f>ROUND(L372*K372,2)</f>
        <v>0</v>
      </c>
      <c r="BL372" s="25" t="s">
        <v>236</v>
      </c>
      <c r="BM372" s="25" t="s">
        <v>658</v>
      </c>
    </row>
    <row r="373" spans="2:65" s="1" customFormat="1" ht="25.5" customHeight="1">
      <c r="B373" s="49"/>
      <c r="C373" s="230" t="s">
        <v>659</v>
      </c>
      <c r="D373" s="230" t="s">
        <v>164</v>
      </c>
      <c r="E373" s="231" t="s">
        <v>660</v>
      </c>
      <c r="F373" s="232" t="s">
        <v>661</v>
      </c>
      <c r="G373" s="232"/>
      <c r="H373" s="232"/>
      <c r="I373" s="232"/>
      <c r="J373" s="233" t="s">
        <v>215</v>
      </c>
      <c r="K373" s="234">
        <v>0.109</v>
      </c>
      <c r="L373" s="235">
        <v>0</v>
      </c>
      <c r="M373" s="236"/>
      <c r="N373" s="237">
        <f>ROUND(L373*K373,2)</f>
        <v>0</v>
      </c>
      <c r="O373" s="237"/>
      <c r="P373" s="237"/>
      <c r="Q373" s="237"/>
      <c r="R373" s="51"/>
      <c r="T373" s="238" t="s">
        <v>22</v>
      </c>
      <c r="U373" s="59" t="s">
        <v>44</v>
      </c>
      <c r="V373" s="50"/>
      <c r="W373" s="239">
        <f>V373*K373</f>
        <v>0</v>
      </c>
      <c r="X373" s="239">
        <v>0</v>
      </c>
      <c r="Y373" s="239">
        <f>X373*K373</f>
        <v>0</v>
      </c>
      <c r="Z373" s="239">
        <v>0</v>
      </c>
      <c r="AA373" s="240">
        <f>Z373*K373</f>
        <v>0</v>
      </c>
      <c r="AR373" s="25" t="s">
        <v>236</v>
      </c>
      <c r="AT373" s="25" t="s">
        <v>164</v>
      </c>
      <c r="AU373" s="25" t="s">
        <v>89</v>
      </c>
      <c r="AY373" s="25" t="s">
        <v>163</v>
      </c>
      <c r="BE373" s="155">
        <f>IF(U373="základní",N373,0)</f>
        <v>0</v>
      </c>
      <c r="BF373" s="155">
        <f>IF(U373="snížená",N373,0)</f>
        <v>0</v>
      </c>
      <c r="BG373" s="155">
        <f>IF(U373="zákl. přenesená",N373,0)</f>
        <v>0</v>
      </c>
      <c r="BH373" s="155">
        <f>IF(U373="sníž. přenesená",N373,0)</f>
        <v>0</v>
      </c>
      <c r="BI373" s="155">
        <f>IF(U373="nulová",N373,0)</f>
        <v>0</v>
      </c>
      <c r="BJ373" s="25" t="s">
        <v>86</v>
      </c>
      <c r="BK373" s="155">
        <f>ROUND(L373*K373,2)</f>
        <v>0</v>
      </c>
      <c r="BL373" s="25" t="s">
        <v>236</v>
      </c>
      <c r="BM373" s="25" t="s">
        <v>662</v>
      </c>
    </row>
    <row r="374" spans="2:65" s="1" customFormat="1" ht="25.5" customHeight="1">
      <c r="B374" s="49"/>
      <c r="C374" s="230" t="s">
        <v>663</v>
      </c>
      <c r="D374" s="230" t="s">
        <v>164</v>
      </c>
      <c r="E374" s="231" t="s">
        <v>664</v>
      </c>
      <c r="F374" s="232" t="s">
        <v>665</v>
      </c>
      <c r="G374" s="232"/>
      <c r="H374" s="232"/>
      <c r="I374" s="232"/>
      <c r="J374" s="233" t="s">
        <v>215</v>
      </c>
      <c r="K374" s="234">
        <v>0.109</v>
      </c>
      <c r="L374" s="235">
        <v>0</v>
      </c>
      <c r="M374" s="236"/>
      <c r="N374" s="237">
        <f>ROUND(L374*K374,2)</f>
        <v>0</v>
      </c>
      <c r="O374" s="237"/>
      <c r="P374" s="237"/>
      <c r="Q374" s="237"/>
      <c r="R374" s="51"/>
      <c r="T374" s="238" t="s">
        <v>22</v>
      </c>
      <c r="U374" s="59" t="s">
        <v>44</v>
      </c>
      <c r="V374" s="50"/>
      <c r="W374" s="239">
        <f>V374*K374</f>
        <v>0</v>
      </c>
      <c r="X374" s="239">
        <v>0</v>
      </c>
      <c r="Y374" s="239">
        <f>X374*K374</f>
        <v>0</v>
      </c>
      <c r="Z374" s="239">
        <v>0</v>
      </c>
      <c r="AA374" s="240">
        <f>Z374*K374</f>
        <v>0</v>
      </c>
      <c r="AR374" s="25" t="s">
        <v>236</v>
      </c>
      <c r="AT374" s="25" t="s">
        <v>164</v>
      </c>
      <c r="AU374" s="25" t="s">
        <v>89</v>
      </c>
      <c r="AY374" s="25" t="s">
        <v>163</v>
      </c>
      <c r="BE374" s="155">
        <f>IF(U374="základní",N374,0)</f>
        <v>0</v>
      </c>
      <c r="BF374" s="155">
        <f>IF(U374="snížená",N374,0)</f>
        <v>0</v>
      </c>
      <c r="BG374" s="155">
        <f>IF(U374="zákl. přenesená",N374,0)</f>
        <v>0</v>
      </c>
      <c r="BH374" s="155">
        <f>IF(U374="sníž. přenesená",N374,0)</f>
        <v>0</v>
      </c>
      <c r="BI374" s="155">
        <f>IF(U374="nulová",N374,0)</f>
        <v>0</v>
      </c>
      <c r="BJ374" s="25" t="s">
        <v>86</v>
      </c>
      <c r="BK374" s="155">
        <f>ROUND(L374*K374,2)</f>
        <v>0</v>
      </c>
      <c r="BL374" s="25" t="s">
        <v>236</v>
      </c>
      <c r="BM374" s="25" t="s">
        <v>666</v>
      </c>
    </row>
    <row r="375" spans="2:63" s="10" customFormat="1" ht="29.85" customHeight="1">
      <c r="B375" s="217"/>
      <c r="C375" s="218"/>
      <c r="D375" s="227" t="s">
        <v>136</v>
      </c>
      <c r="E375" s="227"/>
      <c r="F375" s="227"/>
      <c r="G375" s="227"/>
      <c r="H375" s="227"/>
      <c r="I375" s="227"/>
      <c r="J375" s="227"/>
      <c r="K375" s="227"/>
      <c r="L375" s="227"/>
      <c r="M375" s="227"/>
      <c r="N375" s="261">
        <f>BK375</f>
        <v>0</v>
      </c>
      <c r="O375" s="262"/>
      <c r="P375" s="262"/>
      <c r="Q375" s="262"/>
      <c r="R375" s="220"/>
      <c r="T375" s="221"/>
      <c r="U375" s="218"/>
      <c r="V375" s="218"/>
      <c r="W375" s="222">
        <f>SUM(W376:W380)</f>
        <v>0</v>
      </c>
      <c r="X375" s="218"/>
      <c r="Y375" s="222">
        <f>SUM(Y376:Y380)</f>
        <v>0.02946</v>
      </c>
      <c r="Z375" s="218"/>
      <c r="AA375" s="223">
        <f>SUM(AA376:AA380)</f>
        <v>0</v>
      </c>
      <c r="AR375" s="224" t="s">
        <v>89</v>
      </c>
      <c r="AT375" s="225" t="s">
        <v>78</v>
      </c>
      <c r="AU375" s="225" t="s">
        <v>86</v>
      </c>
      <c r="AY375" s="224" t="s">
        <v>163</v>
      </c>
      <c r="BK375" s="226">
        <f>SUM(BK376:BK380)</f>
        <v>0</v>
      </c>
    </row>
    <row r="376" spans="2:65" s="1" customFormat="1" ht="25.5" customHeight="1">
      <c r="B376" s="49"/>
      <c r="C376" s="230" t="s">
        <v>667</v>
      </c>
      <c r="D376" s="230" t="s">
        <v>164</v>
      </c>
      <c r="E376" s="231" t="s">
        <v>668</v>
      </c>
      <c r="F376" s="232" t="s">
        <v>669</v>
      </c>
      <c r="G376" s="232"/>
      <c r="H376" s="232"/>
      <c r="I376" s="232"/>
      <c r="J376" s="233" t="s">
        <v>494</v>
      </c>
      <c r="K376" s="234">
        <v>1</v>
      </c>
      <c r="L376" s="235">
        <v>0</v>
      </c>
      <c r="M376" s="236"/>
      <c r="N376" s="237">
        <f>ROUND(L376*K376,2)</f>
        <v>0</v>
      </c>
      <c r="O376" s="237"/>
      <c r="P376" s="237"/>
      <c r="Q376" s="237"/>
      <c r="R376" s="51"/>
      <c r="T376" s="238" t="s">
        <v>22</v>
      </c>
      <c r="U376" s="59" t="s">
        <v>44</v>
      </c>
      <c r="V376" s="50"/>
      <c r="W376" s="239">
        <f>V376*K376</f>
        <v>0</v>
      </c>
      <c r="X376" s="239">
        <v>0.00026</v>
      </c>
      <c r="Y376" s="239">
        <f>X376*K376</f>
        <v>0.00026</v>
      </c>
      <c r="Z376" s="239">
        <v>0</v>
      </c>
      <c r="AA376" s="240">
        <f>Z376*K376</f>
        <v>0</v>
      </c>
      <c r="AR376" s="25" t="s">
        <v>236</v>
      </c>
      <c r="AT376" s="25" t="s">
        <v>164</v>
      </c>
      <c r="AU376" s="25" t="s">
        <v>89</v>
      </c>
      <c r="AY376" s="25" t="s">
        <v>163</v>
      </c>
      <c r="BE376" s="155">
        <f>IF(U376="základní",N376,0)</f>
        <v>0</v>
      </c>
      <c r="BF376" s="155">
        <f>IF(U376="snížená",N376,0)</f>
        <v>0</v>
      </c>
      <c r="BG376" s="155">
        <f>IF(U376="zákl. přenesená",N376,0)</f>
        <v>0</v>
      </c>
      <c r="BH376" s="155">
        <f>IF(U376="sníž. přenesená",N376,0)</f>
        <v>0</v>
      </c>
      <c r="BI376" s="155">
        <f>IF(U376="nulová",N376,0)</f>
        <v>0</v>
      </c>
      <c r="BJ376" s="25" t="s">
        <v>86</v>
      </c>
      <c r="BK376" s="155">
        <f>ROUND(L376*K376,2)</f>
        <v>0</v>
      </c>
      <c r="BL376" s="25" t="s">
        <v>236</v>
      </c>
      <c r="BM376" s="25" t="s">
        <v>670</v>
      </c>
    </row>
    <row r="377" spans="2:65" s="1" customFormat="1" ht="16.5" customHeight="1">
      <c r="B377" s="49"/>
      <c r="C377" s="274" t="s">
        <v>671</v>
      </c>
      <c r="D377" s="274" t="s">
        <v>254</v>
      </c>
      <c r="E377" s="275" t="s">
        <v>672</v>
      </c>
      <c r="F377" s="276" t="s">
        <v>673</v>
      </c>
      <c r="G377" s="276"/>
      <c r="H377" s="276"/>
      <c r="I377" s="276"/>
      <c r="J377" s="277" t="s">
        <v>494</v>
      </c>
      <c r="K377" s="278">
        <v>1</v>
      </c>
      <c r="L377" s="279">
        <v>0</v>
      </c>
      <c r="M377" s="280"/>
      <c r="N377" s="281">
        <f>ROUND(L377*K377,2)</f>
        <v>0</v>
      </c>
      <c r="O377" s="237"/>
      <c r="P377" s="237"/>
      <c r="Q377" s="237"/>
      <c r="R377" s="51"/>
      <c r="T377" s="238" t="s">
        <v>22</v>
      </c>
      <c r="U377" s="59" t="s">
        <v>44</v>
      </c>
      <c r="V377" s="50"/>
      <c r="W377" s="239">
        <f>V377*K377</f>
        <v>0</v>
      </c>
      <c r="X377" s="239">
        <v>0.0253</v>
      </c>
      <c r="Y377" s="239">
        <f>X377*K377</f>
        <v>0.0253</v>
      </c>
      <c r="Z377" s="239">
        <v>0</v>
      </c>
      <c r="AA377" s="240">
        <f>Z377*K377</f>
        <v>0</v>
      </c>
      <c r="AR377" s="25" t="s">
        <v>257</v>
      </c>
      <c r="AT377" s="25" t="s">
        <v>254</v>
      </c>
      <c r="AU377" s="25" t="s">
        <v>89</v>
      </c>
      <c r="AY377" s="25" t="s">
        <v>163</v>
      </c>
      <c r="BE377" s="155">
        <f>IF(U377="základní",N377,0)</f>
        <v>0</v>
      </c>
      <c r="BF377" s="155">
        <f>IF(U377="snížená",N377,0)</f>
        <v>0</v>
      </c>
      <c r="BG377" s="155">
        <f>IF(U377="zákl. přenesená",N377,0)</f>
        <v>0</v>
      </c>
      <c r="BH377" s="155">
        <f>IF(U377="sníž. přenesená",N377,0)</f>
        <v>0</v>
      </c>
      <c r="BI377" s="155">
        <f>IF(U377="nulová",N377,0)</f>
        <v>0</v>
      </c>
      <c r="BJ377" s="25" t="s">
        <v>86</v>
      </c>
      <c r="BK377" s="155">
        <f>ROUND(L377*K377,2)</f>
        <v>0</v>
      </c>
      <c r="BL377" s="25" t="s">
        <v>236</v>
      </c>
      <c r="BM377" s="25" t="s">
        <v>674</v>
      </c>
    </row>
    <row r="378" spans="2:65" s="1" customFormat="1" ht="25.5" customHeight="1">
      <c r="B378" s="49"/>
      <c r="C378" s="274" t="s">
        <v>675</v>
      </c>
      <c r="D378" s="274" t="s">
        <v>254</v>
      </c>
      <c r="E378" s="275" t="s">
        <v>676</v>
      </c>
      <c r="F378" s="276" t="s">
        <v>677</v>
      </c>
      <c r="G378" s="276"/>
      <c r="H378" s="276"/>
      <c r="I378" s="276"/>
      <c r="J378" s="277" t="s">
        <v>494</v>
      </c>
      <c r="K378" s="278">
        <v>1</v>
      </c>
      <c r="L378" s="279">
        <v>0</v>
      </c>
      <c r="M378" s="280"/>
      <c r="N378" s="281">
        <f>ROUND(L378*K378,2)</f>
        <v>0</v>
      </c>
      <c r="O378" s="237"/>
      <c r="P378" s="237"/>
      <c r="Q378" s="237"/>
      <c r="R378" s="51"/>
      <c r="T378" s="238" t="s">
        <v>22</v>
      </c>
      <c r="U378" s="59" t="s">
        <v>44</v>
      </c>
      <c r="V378" s="50"/>
      <c r="W378" s="239">
        <f>V378*K378</f>
        <v>0</v>
      </c>
      <c r="X378" s="239">
        <v>0.0039</v>
      </c>
      <c r="Y378" s="239">
        <f>X378*K378</f>
        <v>0.0039</v>
      </c>
      <c r="Z378" s="239">
        <v>0</v>
      </c>
      <c r="AA378" s="240">
        <f>Z378*K378</f>
        <v>0</v>
      </c>
      <c r="AR378" s="25" t="s">
        <v>257</v>
      </c>
      <c r="AT378" s="25" t="s">
        <v>254</v>
      </c>
      <c r="AU378" s="25" t="s">
        <v>89</v>
      </c>
      <c r="AY378" s="25" t="s">
        <v>163</v>
      </c>
      <c r="BE378" s="155">
        <f>IF(U378="základní",N378,0)</f>
        <v>0</v>
      </c>
      <c r="BF378" s="155">
        <f>IF(U378="snížená",N378,0)</f>
        <v>0</v>
      </c>
      <c r="BG378" s="155">
        <f>IF(U378="zákl. přenesená",N378,0)</f>
        <v>0</v>
      </c>
      <c r="BH378" s="155">
        <f>IF(U378="sníž. přenesená",N378,0)</f>
        <v>0</v>
      </c>
      <c r="BI378" s="155">
        <f>IF(U378="nulová",N378,0)</f>
        <v>0</v>
      </c>
      <c r="BJ378" s="25" t="s">
        <v>86</v>
      </c>
      <c r="BK378" s="155">
        <f>ROUND(L378*K378,2)</f>
        <v>0</v>
      </c>
      <c r="BL378" s="25" t="s">
        <v>236</v>
      </c>
      <c r="BM378" s="25" t="s">
        <v>678</v>
      </c>
    </row>
    <row r="379" spans="2:65" s="1" customFormat="1" ht="25.5" customHeight="1">
      <c r="B379" s="49"/>
      <c r="C379" s="230" t="s">
        <v>679</v>
      </c>
      <c r="D379" s="230" t="s">
        <v>164</v>
      </c>
      <c r="E379" s="231" t="s">
        <v>680</v>
      </c>
      <c r="F379" s="232" t="s">
        <v>681</v>
      </c>
      <c r="G379" s="232"/>
      <c r="H379" s="232"/>
      <c r="I379" s="232"/>
      <c r="J379" s="233" t="s">
        <v>215</v>
      </c>
      <c r="K379" s="234">
        <v>0.029</v>
      </c>
      <c r="L379" s="235">
        <v>0</v>
      </c>
      <c r="M379" s="236"/>
      <c r="N379" s="237">
        <f>ROUND(L379*K379,2)</f>
        <v>0</v>
      </c>
      <c r="O379" s="237"/>
      <c r="P379" s="237"/>
      <c r="Q379" s="237"/>
      <c r="R379" s="51"/>
      <c r="T379" s="238" t="s">
        <v>22</v>
      </c>
      <c r="U379" s="59" t="s">
        <v>44</v>
      </c>
      <c r="V379" s="50"/>
      <c r="W379" s="239">
        <f>V379*K379</f>
        <v>0</v>
      </c>
      <c r="X379" s="239">
        <v>0</v>
      </c>
      <c r="Y379" s="239">
        <f>X379*K379</f>
        <v>0</v>
      </c>
      <c r="Z379" s="239">
        <v>0</v>
      </c>
      <c r="AA379" s="240">
        <f>Z379*K379</f>
        <v>0</v>
      </c>
      <c r="AR379" s="25" t="s">
        <v>236</v>
      </c>
      <c r="AT379" s="25" t="s">
        <v>164</v>
      </c>
      <c r="AU379" s="25" t="s">
        <v>89</v>
      </c>
      <c r="AY379" s="25" t="s">
        <v>163</v>
      </c>
      <c r="BE379" s="155">
        <f>IF(U379="základní",N379,0)</f>
        <v>0</v>
      </c>
      <c r="BF379" s="155">
        <f>IF(U379="snížená",N379,0)</f>
        <v>0</v>
      </c>
      <c r="BG379" s="155">
        <f>IF(U379="zákl. přenesená",N379,0)</f>
        <v>0</v>
      </c>
      <c r="BH379" s="155">
        <f>IF(U379="sníž. přenesená",N379,0)</f>
        <v>0</v>
      </c>
      <c r="BI379" s="155">
        <f>IF(U379="nulová",N379,0)</f>
        <v>0</v>
      </c>
      <c r="BJ379" s="25" t="s">
        <v>86</v>
      </c>
      <c r="BK379" s="155">
        <f>ROUND(L379*K379,2)</f>
        <v>0</v>
      </c>
      <c r="BL379" s="25" t="s">
        <v>236</v>
      </c>
      <c r="BM379" s="25" t="s">
        <v>682</v>
      </c>
    </row>
    <row r="380" spans="2:65" s="1" customFormat="1" ht="25.5" customHeight="1">
      <c r="B380" s="49"/>
      <c r="C380" s="230" t="s">
        <v>683</v>
      </c>
      <c r="D380" s="230" t="s">
        <v>164</v>
      </c>
      <c r="E380" s="231" t="s">
        <v>684</v>
      </c>
      <c r="F380" s="232" t="s">
        <v>685</v>
      </c>
      <c r="G380" s="232"/>
      <c r="H380" s="232"/>
      <c r="I380" s="232"/>
      <c r="J380" s="233" t="s">
        <v>215</v>
      </c>
      <c r="K380" s="234">
        <v>0.029</v>
      </c>
      <c r="L380" s="235">
        <v>0</v>
      </c>
      <c r="M380" s="236"/>
      <c r="N380" s="237">
        <f>ROUND(L380*K380,2)</f>
        <v>0</v>
      </c>
      <c r="O380" s="237"/>
      <c r="P380" s="237"/>
      <c r="Q380" s="237"/>
      <c r="R380" s="51"/>
      <c r="T380" s="238" t="s">
        <v>22</v>
      </c>
      <c r="U380" s="59" t="s">
        <v>44</v>
      </c>
      <c r="V380" s="50"/>
      <c r="W380" s="239">
        <f>V380*K380</f>
        <v>0</v>
      </c>
      <c r="X380" s="239">
        <v>0</v>
      </c>
      <c r="Y380" s="239">
        <f>X380*K380</f>
        <v>0</v>
      </c>
      <c r="Z380" s="239">
        <v>0</v>
      </c>
      <c r="AA380" s="240">
        <f>Z380*K380</f>
        <v>0</v>
      </c>
      <c r="AR380" s="25" t="s">
        <v>236</v>
      </c>
      <c r="AT380" s="25" t="s">
        <v>164</v>
      </c>
      <c r="AU380" s="25" t="s">
        <v>89</v>
      </c>
      <c r="AY380" s="25" t="s">
        <v>163</v>
      </c>
      <c r="BE380" s="155">
        <f>IF(U380="základní",N380,0)</f>
        <v>0</v>
      </c>
      <c r="BF380" s="155">
        <f>IF(U380="snížená",N380,0)</f>
        <v>0</v>
      </c>
      <c r="BG380" s="155">
        <f>IF(U380="zákl. přenesená",N380,0)</f>
        <v>0</v>
      </c>
      <c r="BH380" s="155">
        <f>IF(U380="sníž. přenesená",N380,0)</f>
        <v>0</v>
      </c>
      <c r="BI380" s="155">
        <f>IF(U380="nulová",N380,0)</f>
        <v>0</v>
      </c>
      <c r="BJ380" s="25" t="s">
        <v>86</v>
      </c>
      <c r="BK380" s="155">
        <f>ROUND(L380*K380,2)</f>
        <v>0</v>
      </c>
      <c r="BL380" s="25" t="s">
        <v>236</v>
      </c>
      <c r="BM380" s="25" t="s">
        <v>686</v>
      </c>
    </row>
    <row r="381" spans="2:63" s="10" customFormat="1" ht="29.85" customHeight="1">
      <c r="B381" s="217"/>
      <c r="C381" s="218"/>
      <c r="D381" s="227" t="s">
        <v>137</v>
      </c>
      <c r="E381" s="227"/>
      <c r="F381" s="227"/>
      <c r="G381" s="227"/>
      <c r="H381" s="227"/>
      <c r="I381" s="227"/>
      <c r="J381" s="227"/>
      <c r="K381" s="227"/>
      <c r="L381" s="227"/>
      <c r="M381" s="227"/>
      <c r="N381" s="261">
        <f>BK381</f>
        <v>0</v>
      </c>
      <c r="O381" s="262"/>
      <c r="P381" s="262"/>
      <c r="Q381" s="262"/>
      <c r="R381" s="220"/>
      <c r="T381" s="221"/>
      <c r="U381" s="218"/>
      <c r="V381" s="218"/>
      <c r="W381" s="222">
        <f>SUM(W382:W388)</f>
        <v>0</v>
      </c>
      <c r="X381" s="218"/>
      <c r="Y381" s="222">
        <f>SUM(Y382:Y388)</f>
        <v>0.011510099999999999</v>
      </c>
      <c r="Z381" s="218"/>
      <c r="AA381" s="223">
        <f>SUM(AA382:AA388)</f>
        <v>0</v>
      </c>
      <c r="AR381" s="224" t="s">
        <v>89</v>
      </c>
      <c r="AT381" s="225" t="s">
        <v>78</v>
      </c>
      <c r="AU381" s="225" t="s">
        <v>86</v>
      </c>
      <c r="AY381" s="224" t="s">
        <v>163</v>
      </c>
      <c r="BK381" s="226">
        <f>SUM(BK382:BK388)</f>
        <v>0</v>
      </c>
    </row>
    <row r="382" spans="2:65" s="1" customFormat="1" ht="38.25" customHeight="1">
      <c r="B382" s="49"/>
      <c r="C382" s="230" t="s">
        <v>687</v>
      </c>
      <c r="D382" s="230" t="s">
        <v>164</v>
      </c>
      <c r="E382" s="231" t="s">
        <v>688</v>
      </c>
      <c r="F382" s="232" t="s">
        <v>689</v>
      </c>
      <c r="G382" s="232"/>
      <c r="H382" s="232"/>
      <c r="I382" s="232"/>
      <c r="J382" s="233" t="s">
        <v>494</v>
      </c>
      <c r="K382" s="234">
        <v>3</v>
      </c>
      <c r="L382" s="235">
        <v>0</v>
      </c>
      <c r="M382" s="236"/>
      <c r="N382" s="237">
        <f>ROUND(L382*K382,2)</f>
        <v>0</v>
      </c>
      <c r="O382" s="237"/>
      <c r="P382" s="237"/>
      <c r="Q382" s="237"/>
      <c r="R382" s="51"/>
      <c r="T382" s="238" t="s">
        <v>22</v>
      </c>
      <c r="U382" s="59" t="s">
        <v>44</v>
      </c>
      <c r="V382" s="50"/>
      <c r="W382" s="239">
        <f>V382*K382</f>
        <v>0</v>
      </c>
      <c r="X382" s="239">
        <v>0</v>
      </c>
      <c r="Y382" s="239">
        <f>X382*K382</f>
        <v>0</v>
      </c>
      <c r="Z382" s="239">
        <v>0</v>
      </c>
      <c r="AA382" s="240">
        <f>Z382*K382</f>
        <v>0</v>
      </c>
      <c r="AR382" s="25" t="s">
        <v>236</v>
      </c>
      <c r="AT382" s="25" t="s">
        <v>164</v>
      </c>
      <c r="AU382" s="25" t="s">
        <v>89</v>
      </c>
      <c r="AY382" s="25" t="s">
        <v>163</v>
      </c>
      <c r="BE382" s="155">
        <f>IF(U382="základní",N382,0)</f>
        <v>0</v>
      </c>
      <c r="BF382" s="155">
        <f>IF(U382="snížená",N382,0)</f>
        <v>0</v>
      </c>
      <c r="BG382" s="155">
        <f>IF(U382="zákl. přenesená",N382,0)</f>
        <v>0</v>
      </c>
      <c r="BH382" s="155">
        <f>IF(U382="sníž. přenesená",N382,0)</f>
        <v>0</v>
      </c>
      <c r="BI382" s="155">
        <f>IF(U382="nulová",N382,0)</f>
        <v>0</v>
      </c>
      <c r="BJ382" s="25" t="s">
        <v>86</v>
      </c>
      <c r="BK382" s="155">
        <f>ROUND(L382*K382,2)</f>
        <v>0</v>
      </c>
      <c r="BL382" s="25" t="s">
        <v>236</v>
      </c>
      <c r="BM382" s="25" t="s">
        <v>690</v>
      </c>
    </row>
    <row r="383" spans="2:65" s="1" customFormat="1" ht="25.5" customHeight="1">
      <c r="B383" s="49"/>
      <c r="C383" s="274" t="s">
        <v>691</v>
      </c>
      <c r="D383" s="274" t="s">
        <v>254</v>
      </c>
      <c r="E383" s="275" t="s">
        <v>692</v>
      </c>
      <c r="F383" s="276" t="s">
        <v>693</v>
      </c>
      <c r="G383" s="276"/>
      <c r="H383" s="276"/>
      <c r="I383" s="276"/>
      <c r="J383" s="277" t="s">
        <v>199</v>
      </c>
      <c r="K383" s="278">
        <v>3</v>
      </c>
      <c r="L383" s="279">
        <v>0</v>
      </c>
      <c r="M383" s="280"/>
      <c r="N383" s="281">
        <f>ROUND(L383*K383,2)</f>
        <v>0</v>
      </c>
      <c r="O383" s="237"/>
      <c r="P383" s="237"/>
      <c r="Q383" s="237"/>
      <c r="R383" s="51"/>
      <c r="T383" s="238" t="s">
        <v>22</v>
      </c>
      <c r="U383" s="59" t="s">
        <v>44</v>
      </c>
      <c r="V383" s="50"/>
      <c r="W383" s="239">
        <f>V383*K383</f>
        <v>0</v>
      </c>
      <c r="X383" s="239">
        <v>0</v>
      </c>
      <c r="Y383" s="239">
        <f>X383*K383</f>
        <v>0</v>
      </c>
      <c r="Z383" s="239">
        <v>0</v>
      </c>
      <c r="AA383" s="240">
        <f>Z383*K383</f>
        <v>0</v>
      </c>
      <c r="AR383" s="25" t="s">
        <v>257</v>
      </c>
      <c r="AT383" s="25" t="s">
        <v>254</v>
      </c>
      <c r="AU383" s="25" t="s">
        <v>89</v>
      </c>
      <c r="AY383" s="25" t="s">
        <v>163</v>
      </c>
      <c r="BE383" s="155">
        <f>IF(U383="základní",N383,0)</f>
        <v>0</v>
      </c>
      <c r="BF383" s="155">
        <f>IF(U383="snížená",N383,0)</f>
        <v>0</v>
      </c>
      <c r="BG383" s="155">
        <f>IF(U383="zákl. přenesená",N383,0)</f>
        <v>0</v>
      </c>
      <c r="BH383" s="155">
        <f>IF(U383="sníž. přenesená",N383,0)</f>
        <v>0</v>
      </c>
      <c r="BI383" s="155">
        <f>IF(U383="nulová",N383,0)</f>
        <v>0</v>
      </c>
      <c r="BJ383" s="25" t="s">
        <v>86</v>
      </c>
      <c r="BK383" s="155">
        <f>ROUND(L383*K383,2)</f>
        <v>0</v>
      </c>
      <c r="BL383" s="25" t="s">
        <v>236</v>
      </c>
      <c r="BM383" s="25" t="s">
        <v>694</v>
      </c>
    </row>
    <row r="384" spans="2:65" s="1" customFormat="1" ht="25.5" customHeight="1">
      <c r="B384" s="49"/>
      <c r="C384" s="230" t="s">
        <v>695</v>
      </c>
      <c r="D384" s="230" t="s">
        <v>164</v>
      </c>
      <c r="E384" s="231" t="s">
        <v>696</v>
      </c>
      <c r="F384" s="232" t="s">
        <v>697</v>
      </c>
      <c r="G384" s="232"/>
      <c r="H384" s="232"/>
      <c r="I384" s="232"/>
      <c r="J384" s="233" t="s">
        <v>698</v>
      </c>
      <c r="K384" s="234">
        <v>164.43</v>
      </c>
      <c r="L384" s="235">
        <v>0</v>
      </c>
      <c r="M384" s="236"/>
      <c r="N384" s="237">
        <f>ROUND(L384*K384,2)</f>
        <v>0</v>
      </c>
      <c r="O384" s="237"/>
      <c r="P384" s="237"/>
      <c r="Q384" s="237"/>
      <c r="R384" s="51"/>
      <c r="T384" s="238" t="s">
        <v>22</v>
      </c>
      <c r="U384" s="59" t="s">
        <v>44</v>
      </c>
      <c r="V384" s="50"/>
      <c r="W384" s="239">
        <f>V384*K384</f>
        <v>0</v>
      </c>
      <c r="X384" s="239">
        <v>7E-05</v>
      </c>
      <c r="Y384" s="239">
        <f>X384*K384</f>
        <v>0.011510099999999999</v>
      </c>
      <c r="Z384" s="239">
        <v>0</v>
      </c>
      <c r="AA384" s="240">
        <f>Z384*K384</f>
        <v>0</v>
      </c>
      <c r="AR384" s="25" t="s">
        <v>236</v>
      </c>
      <c r="AT384" s="25" t="s">
        <v>164</v>
      </c>
      <c r="AU384" s="25" t="s">
        <v>89</v>
      </c>
      <c r="AY384" s="25" t="s">
        <v>163</v>
      </c>
      <c r="BE384" s="155">
        <f>IF(U384="základní",N384,0)</f>
        <v>0</v>
      </c>
      <c r="BF384" s="155">
        <f>IF(U384="snížená",N384,0)</f>
        <v>0</v>
      </c>
      <c r="BG384" s="155">
        <f>IF(U384="zákl. přenesená",N384,0)</f>
        <v>0</v>
      </c>
      <c r="BH384" s="155">
        <f>IF(U384="sníž. přenesená",N384,0)</f>
        <v>0</v>
      </c>
      <c r="BI384" s="155">
        <f>IF(U384="nulová",N384,0)</f>
        <v>0</v>
      </c>
      <c r="BJ384" s="25" t="s">
        <v>86</v>
      </c>
      <c r="BK384" s="155">
        <f>ROUND(L384*K384,2)</f>
        <v>0</v>
      </c>
      <c r="BL384" s="25" t="s">
        <v>236</v>
      </c>
      <c r="BM384" s="25" t="s">
        <v>699</v>
      </c>
    </row>
    <row r="385" spans="2:51" s="11" customFormat="1" ht="16.5" customHeight="1">
      <c r="B385" s="241"/>
      <c r="C385" s="242"/>
      <c r="D385" s="242"/>
      <c r="E385" s="243" t="s">
        <v>22</v>
      </c>
      <c r="F385" s="244" t="s">
        <v>700</v>
      </c>
      <c r="G385" s="245"/>
      <c r="H385" s="245"/>
      <c r="I385" s="245"/>
      <c r="J385" s="242"/>
      <c r="K385" s="243" t="s">
        <v>22</v>
      </c>
      <c r="L385" s="242"/>
      <c r="M385" s="242"/>
      <c r="N385" s="242"/>
      <c r="O385" s="242"/>
      <c r="P385" s="242"/>
      <c r="Q385" s="242"/>
      <c r="R385" s="246"/>
      <c r="T385" s="247"/>
      <c r="U385" s="242"/>
      <c r="V385" s="242"/>
      <c r="W385" s="242"/>
      <c r="X385" s="242"/>
      <c r="Y385" s="242"/>
      <c r="Z385" s="242"/>
      <c r="AA385" s="248"/>
      <c r="AT385" s="249" t="s">
        <v>171</v>
      </c>
      <c r="AU385" s="249" t="s">
        <v>89</v>
      </c>
      <c r="AV385" s="11" t="s">
        <v>86</v>
      </c>
      <c r="AW385" s="11" t="s">
        <v>36</v>
      </c>
      <c r="AX385" s="11" t="s">
        <v>79</v>
      </c>
      <c r="AY385" s="249" t="s">
        <v>163</v>
      </c>
    </row>
    <row r="386" spans="2:51" s="12" customFormat="1" ht="16.5" customHeight="1">
      <c r="B386" s="250"/>
      <c r="C386" s="251"/>
      <c r="D386" s="251"/>
      <c r="E386" s="252" t="s">
        <v>22</v>
      </c>
      <c r="F386" s="253" t="s">
        <v>701</v>
      </c>
      <c r="G386" s="251"/>
      <c r="H386" s="251"/>
      <c r="I386" s="251"/>
      <c r="J386" s="251"/>
      <c r="K386" s="254">
        <v>164.43</v>
      </c>
      <c r="L386" s="251"/>
      <c r="M386" s="251"/>
      <c r="N386" s="251"/>
      <c r="O386" s="251"/>
      <c r="P386" s="251"/>
      <c r="Q386" s="251"/>
      <c r="R386" s="255"/>
      <c r="T386" s="256"/>
      <c r="U386" s="251"/>
      <c r="V386" s="251"/>
      <c r="W386" s="251"/>
      <c r="X386" s="251"/>
      <c r="Y386" s="251"/>
      <c r="Z386" s="251"/>
      <c r="AA386" s="257"/>
      <c r="AT386" s="258" t="s">
        <v>171</v>
      </c>
      <c r="AU386" s="258" t="s">
        <v>89</v>
      </c>
      <c r="AV386" s="12" t="s">
        <v>89</v>
      </c>
      <c r="AW386" s="12" t="s">
        <v>36</v>
      </c>
      <c r="AX386" s="12" t="s">
        <v>86</v>
      </c>
      <c r="AY386" s="258" t="s">
        <v>163</v>
      </c>
    </row>
    <row r="387" spans="2:65" s="1" customFormat="1" ht="25.5" customHeight="1">
      <c r="B387" s="49"/>
      <c r="C387" s="230" t="s">
        <v>252</v>
      </c>
      <c r="D387" s="230" t="s">
        <v>164</v>
      </c>
      <c r="E387" s="231" t="s">
        <v>702</v>
      </c>
      <c r="F387" s="232" t="s">
        <v>703</v>
      </c>
      <c r="G387" s="232"/>
      <c r="H387" s="232"/>
      <c r="I387" s="232"/>
      <c r="J387" s="233" t="s">
        <v>215</v>
      </c>
      <c r="K387" s="234">
        <v>0.05</v>
      </c>
      <c r="L387" s="235">
        <v>0</v>
      </c>
      <c r="M387" s="236"/>
      <c r="N387" s="237">
        <f>ROUND(L387*K387,2)</f>
        <v>0</v>
      </c>
      <c r="O387" s="237"/>
      <c r="P387" s="237"/>
      <c r="Q387" s="237"/>
      <c r="R387" s="51"/>
      <c r="T387" s="238" t="s">
        <v>22</v>
      </c>
      <c r="U387" s="59" t="s">
        <v>44</v>
      </c>
      <c r="V387" s="50"/>
      <c r="W387" s="239">
        <f>V387*K387</f>
        <v>0</v>
      </c>
      <c r="X387" s="239">
        <v>0</v>
      </c>
      <c r="Y387" s="239">
        <f>X387*K387</f>
        <v>0</v>
      </c>
      <c r="Z387" s="239">
        <v>0</v>
      </c>
      <c r="AA387" s="240">
        <f>Z387*K387</f>
        <v>0</v>
      </c>
      <c r="AR387" s="25" t="s">
        <v>236</v>
      </c>
      <c r="AT387" s="25" t="s">
        <v>164</v>
      </c>
      <c r="AU387" s="25" t="s">
        <v>89</v>
      </c>
      <c r="AY387" s="25" t="s">
        <v>163</v>
      </c>
      <c r="BE387" s="155">
        <f>IF(U387="základní",N387,0)</f>
        <v>0</v>
      </c>
      <c r="BF387" s="155">
        <f>IF(U387="snížená",N387,0)</f>
        <v>0</v>
      </c>
      <c r="BG387" s="155">
        <f>IF(U387="zákl. přenesená",N387,0)</f>
        <v>0</v>
      </c>
      <c r="BH387" s="155">
        <f>IF(U387="sníž. přenesená",N387,0)</f>
        <v>0</v>
      </c>
      <c r="BI387" s="155">
        <f>IF(U387="nulová",N387,0)</f>
        <v>0</v>
      </c>
      <c r="BJ387" s="25" t="s">
        <v>86</v>
      </c>
      <c r="BK387" s="155">
        <f>ROUND(L387*K387,2)</f>
        <v>0</v>
      </c>
      <c r="BL387" s="25" t="s">
        <v>236</v>
      </c>
      <c r="BM387" s="25" t="s">
        <v>704</v>
      </c>
    </row>
    <row r="388" spans="2:65" s="1" customFormat="1" ht="25.5" customHeight="1">
      <c r="B388" s="49"/>
      <c r="C388" s="230" t="s">
        <v>705</v>
      </c>
      <c r="D388" s="230" t="s">
        <v>164</v>
      </c>
      <c r="E388" s="231" t="s">
        <v>706</v>
      </c>
      <c r="F388" s="232" t="s">
        <v>707</v>
      </c>
      <c r="G388" s="232"/>
      <c r="H388" s="232"/>
      <c r="I388" s="232"/>
      <c r="J388" s="233" t="s">
        <v>215</v>
      </c>
      <c r="K388" s="234">
        <v>0.05</v>
      </c>
      <c r="L388" s="235">
        <v>0</v>
      </c>
      <c r="M388" s="236"/>
      <c r="N388" s="237">
        <f>ROUND(L388*K388,2)</f>
        <v>0</v>
      </c>
      <c r="O388" s="237"/>
      <c r="P388" s="237"/>
      <c r="Q388" s="237"/>
      <c r="R388" s="51"/>
      <c r="T388" s="238" t="s">
        <v>22</v>
      </c>
      <c r="U388" s="59" t="s">
        <v>44</v>
      </c>
      <c r="V388" s="50"/>
      <c r="W388" s="239">
        <f>V388*K388</f>
        <v>0</v>
      </c>
      <c r="X388" s="239">
        <v>0</v>
      </c>
      <c r="Y388" s="239">
        <f>X388*K388</f>
        <v>0</v>
      </c>
      <c r="Z388" s="239">
        <v>0</v>
      </c>
      <c r="AA388" s="240">
        <f>Z388*K388</f>
        <v>0</v>
      </c>
      <c r="AR388" s="25" t="s">
        <v>236</v>
      </c>
      <c r="AT388" s="25" t="s">
        <v>164</v>
      </c>
      <c r="AU388" s="25" t="s">
        <v>89</v>
      </c>
      <c r="AY388" s="25" t="s">
        <v>163</v>
      </c>
      <c r="BE388" s="155">
        <f>IF(U388="základní",N388,0)</f>
        <v>0</v>
      </c>
      <c r="BF388" s="155">
        <f>IF(U388="snížená",N388,0)</f>
        <v>0</v>
      </c>
      <c r="BG388" s="155">
        <f>IF(U388="zákl. přenesená",N388,0)</f>
        <v>0</v>
      </c>
      <c r="BH388" s="155">
        <f>IF(U388="sníž. přenesená",N388,0)</f>
        <v>0</v>
      </c>
      <c r="BI388" s="155">
        <f>IF(U388="nulová",N388,0)</f>
        <v>0</v>
      </c>
      <c r="BJ388" s="25" t="s">
        <v>86</v>
      </c>
      <c r="BK388" s="155">
        <f>ROUND(L388*K388,2)</f>
        <v>0</v>
      </c>
      <c r="BL388" s="25" t="s">
        <v>236</v>
      </c>
      <c r="BM388" s="25" t="s">
        <v>708</v>
      </c>
    </row>
    <row r="389" spans="2:63" s="10" customFormat="1" ht="29.85" customHeight="1">
      <c r="B389" s="217"/>
      <c r="C389" s="218"/>
      <c r="D389" s="227" t="s">
        <v>138</v>
      </c>
      <c r="E389" s="227"/>
      <c r="F389" s="227"/>
      <c r="G389" s="227"/>
      <c r="H389" s="227"/>
      <c r="I389" s="227"/>
      <c r="J389" s="227"/>
      <c r="K389" s="227"/>
      <c r="L389" s="227"/>
      <c r="M389" s="227"/>
      <c r="N389" s="261">
        <f>BK389</f>
        <v>0</v>
      </c>
      <c r="O389" s="262"/>
      <c r="P389" s="262"/>
      <c r="Q389" s="262"/>
      <c r="R389" s="220"/>
      <c r="T389" s="221"/>
      <c r="U389" s="218"/>
      <c r="V389" s="218"/>
      <c r="W389" s="222">
        <f>SUM(W390:W395)</f>
        <v>0</v>
      </c>
      <c r="X389" s="218"/>
      <c r="Y389" s="222">
        <f>SUM(Y390:Y395)</f>
        <v>0.4418999999999999</v>
      </c>
      <c r="Z389" s="218"/>
      <c r="AA389" s="223">
        <f>SUM(AA390:AA395)</f>
        <v>0</v>
      </c>
      <c r="AR389" s="224" t="s">
        <v>89</v>
      </c>
      <c r="AT389" s="225" t="s">
        <v>78</v>
      </c>
      <c r="AU389" s="225" t="s">
        <v>86</v>
      </c>
      <c r="AY389" s="224" t="s">
        <v>163</v>
      </c>
      <c r="BK389" s="226">
        <f>SUM(BK390:BK395)</f>
        <v>0</v>
      </c>
    </row>
    <row r="390" spans="2:65" s="1" customFormat="1" ht="25.5" customHeight="1">
      <c r="B390" s="49"/>
      <c r="C390" s="230" t="s">
        <v>709</v>
      </c>
      <c r="D390" s="230" t="s">
        <v>164</v>
      </c>
      <c r="E390" s="231" t="s">
        <v>710</v>
      </c>
      <c r="F390" s="232" t="s">
        <v>711</v>
      </c>
      <c r="G390" s="232"/>
      <c r="H390" s="232"/>
      <c r="I390" s="232"/>
      <c r="J390" s="233" t="s">
        <v>204</v>
      </c>
      <c r="K390" s="234">
        <v>2850</v>
      </c>
      <c r="L390" s="235">
        <v>0</v>
      </c>
      <c r="M390" s="236"/>
      <c r="N390" s="237">
        <f>ROUND(L390*K390,2)</f>
        <v>0</v>
      </c>
      <c r="O390" s="237"/>
      <c r="P390" s="237"/>
      <c r="Q390" s="237"/>
      <c r="R390" s="51"/>
      <c r="T390" s="238" t="s">
        <v>22</v>
      </c>
      <c r="U390" s="59" t="s">
        <v>44</v>
      </c>
      <c r="V390" s="50"/>
      <c r="W390" s="239">
        <f>V390*K390</f>
        <v>0</v>
      </c>
      <c r="X390" s="239">
        <v>0</v>
      </c>
      <c r="Y390" s="239">
        <f>X390*K390</f>
        <v>0</v>
      </c>
      <c r="Z390" s="239">
        <v>0</v>
      </c>
      <c r="AA390" s="240">
        <f>Z390*K390</f>
        <v>0</v>
      </c>
      <c r="AR390" s="25" t="s">
        <v>236</v>
      </c>
      <c r="AT390" s="25" t="s">
        <v>164</v>
      </c>
      <c r="AU390" s="25" t="s">
        <v>89</v>
      </c>
      <c r="AY390" s="25" t="s">
        <v>163</v>
      </c>
      <c r="BE390" s="155">
        <f>IF(U390="základní",N390,0)</f>
        <v>0</v>
      </c>
      <c r="BF390" s="155">
        <f>IF(U390="snížená",N390,0)</f>
        <v>0</v>
      </c>
      <c r="BG390" s="155">
        <f>IF(U390="zákl. přenesená",N390,0)</f>
        <v>0</v>
      </c>
      <c r="BH390" s="155">
        <f>IF(U390="sníž. přenesená",N390,0)</f>
        <v>0</v>
      </c>
      <c r="BI390" s="155">
        <f>IF(U390="nulová",N390,0)</f>
        <v>0</v>
      </c>
      <c r="BJ390" s="25" t="s">
        <v>86</v>
      </c>
      <c r="BK390" s="155">
        <f>ROUND(L390*K390,2)</f>
        <v>0</v>
      </c>
      <c r="BL390" s="25" t="s">
        <v>236</v>
      </c>
      <c r="BM390" s="25" t="s">
        <v>712</v>
      </c>
    </row>
    <row r="391" spans="2:65" s="1" customFormat="1" ht="25.5" customHeight="1">
      <c r="B391" s="49"/>
      <c r="C391" s="230" t="s">
        <v>713</v>
      </c>
      <c r="D391" s="230" t="s">
        <v>164</v>
      </c>
      <c r="E391" s="231" t="s">
        <v>714</v>
      </c>
      <c r="F391" s="232" t="s">
        <v>715</v>
      </c>
      <c r="G391" s="232"/>
      <c r="H391" s="232"/>
      <c r="I391" s="232"/>
      <c r="J391" s="233" t="s">
        <v>204</v>
      </c>
      <c r="K391" s="234">
        <v>2850</v>
      </c>
      <c r="L391" s="235">
        <v>0</v>
      </c>
      <c r="M391" s="236"/>
      <c r="N391" s="237">
        <f>ROUND(L391*K391,2)</f>
        <v>0</v>
      </c>
      <c r="O391" s="237"/>
      <c r="P391" s="237"/>
      <c r="Q391" s="237"/>
      <c r="R391" s="51"/>
      <c r="T391" s="238" t="s">
        <v>22</v>
      </c>
      <c r="U391" s="59" t="s">
        <v>44</v>
      </c>
      <c r="V391" s="50"/>
      <c r="W391" s="239">
        <f>V391*K391</f>
        <v>0</v>
      </c>
      <c r="X391" s="239">
        <v>0.00015</v>
      </c>
      <c r="Y391" s="239">
        <f>X391*K391</f>
        <v>0.42749999999999994</v>
      </c>
      <c r="Z391" s="239">
        <v>0</v>
      </c>
      <c r="AA391" s="240">
        <f>Z391*K391</f>
        <v>0</v>
      </c>
      <c r="AR391" s="25" t="s">
        <v>236</v>
      </c>
      <c r="AT391" s="25" t="s">
        <v>164</v>
      </c>
      <c r="AU391" s="25" t="s">
        <v>89</v>
      </c>
      <c r="AY391" s="25" t="s">
        <v>163</v>
      </c>
      <c r="BE391" s="155">
        <f>IF(U391="základní",N391,0)</f>
        <v>0</v>
      </c>
      <c r="BF391" s="155">
        <f>IF(U391="snížená",N391,0)</f>
        <v>0</v>
      </c>
      <c r="BG391" s="155">
        <f>IF(U391="zákl. přenesená",N391,0)</f>
        <v>0</v>
      </c>
      <c r="BH391" s="155">
        <f>IF(U391="sníž. přenesená",N391,0)</f>
        <v>0</v>
      </c>
      <c r="BI391" s="155">
        <f>IF(U391="nulová",N391,0)</f>
        <v>0</v>
      </c>
      <c r="BJ391" s="25" t="s">
        <v>86</v>
      </c>
      <c r="BK391" s="155">
        <f>ROUND(L391*K391,2)</f>
        <v>0</v>
      </c>
      <c r="BL391" s="25" t="s">
        <v>236</v>
      </c>
      <c r="BM391" s="25" t="s">
        <v>716</v>
      </c>
    </row>
    <row r="392" spans="2:65" s="1" customFormat="1" ht="51" customHeight="1">
      <c r="B392" s="49"/>
      <c r="C392" s="230" t="s">
        <v>717</v>
      </c>
      <c r="D392" s="230" t="s">
        <v>164</v>
      </c>
      <c r="E392" s="231" t="s">
        <v>718</v>
      </c>
      <c r="F392" s="232" t="s">
        <v>719</v>
      </c>
      <c r="G392" s="232"/>
      <c r="H392" s="232"/>
      <c r="I392" s="232"/>
      <c r="J392" s="233" t="s">
        <v>295</v>
      </c>
      <c r="K392" s="234">
        <v>1</v>
      </c>
      <c r="L392" s="235">
        <v>0</v>
      </c>
      <c r="M392" s="236"/>
      <c r="N392" s="237">
        <f>ROUND(L392*K392,2)</f>
        <v>0</v>
      </c>
      <c r="O392" s="237"/>
      <c r="P392" s="237"/>
      <c r="Q392" s="237"/>
      <c r="R392" s="51"/>
      <c r="T392" s="238" t="s">
        <v>22</v>
      </c>
      <c r="U392" s="59" t="s">
        <v>44</v>
      </c>
      <c r="V392" s="50"/>
      <c r="W392" s="239">
        <f>V392*K392</f>
        <v>0</v>
      </c>
      <c r="X392" s="239">
        <v>0.001</v>
      </c>
      <c r="Y392" s="239">
        <f>X392*K392</f>
        <v>0.001</v>
      </c>
      <c r="Z392" s="239">
        <v>0</v>
      </c>
      <c r="AA392" s="240">
        <f>Z392*K392</f>
        <v>0</v>
      </c>
      <c r="AR392" s="25" t="s">
        <v>236</v>
      </c>
      <c r="AT392" s="25" t="s">
        <v>164</v>
      </c>
      <c r="AU392" s="25" t="s">
        <v>89</v>
      </c>
      <c r="AY392" s="25" t="s">
        <v>163</v>
      </c>
      <c r="BE392" s="155">
        <f>IF(U392="základní",N392,0)</f>
        <v>0</v>
      </c>
      <c r="BF392" s="155">
        <f>IF(U392="snížená",N392,0)</f>
        <v>0</v>
      </c>
      <c r="BG392" s="155">
        <f>IF(U392="zákl. přenesená",N392,0)</f>
        <v>0</v>
      </c>
      <c r="BH392" s="155">
        <f>IF(U392="sníž. přenesená",N392,0)</f>
        <v>0</v>
      </c>
      <c r="BI392" s="155">
        <f>IF(U392="nulová",N392,0)</f>
        <v>0</v>
      </c>
      <c r="BJ392" s="25" t="s">
        <v>86</v>
      </c>
      <c r="BK392" s="155">
        <f>ROUND(L392*K392,2)</f>
        <v>0</v>
      </c>
      <c r="BL392" s="25" t="s">
        <v>236</v>
      </c>
      <c r="BM392" s="25" t="s">
        <v>720</v>
      </c>
    </row>
    <row r="393" spans="2:65" s="1" customFormat="1" ht="25.5" customHeight="1">
      <c r="B393" s="49"/>
      <c r="C393" s="274" t="s">
        <v>721</v>
      </c>
      <c r="D393" s="274" t="s">
        <v>254</v>
      </c>
      <c r="E393" s="275" t="s">
        <v>722</v>
      </c>
      <c r="F393" s="276" t="s">
        <v>723</v>
      </c>
      <c r="G393" s="276"/>
      <c r="H393" s="276"/>
      <c r="I393" s="276"/>
      <c r="J393" s="277" t="s">
        <v>494</v>
      </c>
      <c r="K393" s="278">
        <v>1</v>
      </c>
      <c r="L393" s="279">
        <v>0</v>
      </c>
      <c r="M393" s="280"/>
      <c r="N393" s="281">
        <f>ROUND(L393*K393,2)</f>
        <v>0</v>
      </c>
      <c r="O393" s="237"/>
      <c r="P393" s="237"/>
      <c r="Q393" s="237"/>
      <c r="R393" s="51"/>
      <c r="T393" s="238" t="s">
        <v>22</v>
      </c>
      <c r="U393" s="59" t="s">
        <v>44</v>
      </c>
      <c r="V393" s="50"/>
      <c r="W393" s="239">
        <f>V393*K393</f>
        <v>0</v>
      </c>
      <c r="X393" s="239">
        <v>0.0058</v>
      </c>
      <c r="Y393" s="239">
        <f>X393*K393</f>
        <v>0.0058</v>
      </c>
      <c r="Z393" s="239">
        <v>0</v>
      </c>
      <c r="AA393" s="240">
        <f>Z393*K393</f>
        <v>0</v>
      </c>
      <c r="AR393" s="25" t="s">
        <v>257</v>
      </c>
      <c r="AT393" s="25" t="s">
        <v>254</v>
      </c>
      <c r="AU393" s="25" t="s">
        <v>89</v>
      </c>
      <c r="AY393" s="25" t="s">
        <v>163</v>
      </c>
      <c r="BE393" s="155">
        <f>IF(U393="základní",N393,0)</f>
        <v>0</v>
      </c>
      <c r="BF393" s="155">
        <f>IF(U393="snížená",N393,0)</f>
        <v>0</v>
      </c>
      <c r="BG393" s="155">
        <f>IF(U393="zákl. přenesená",N393,0)</f>
        <v>0</v>
      </c>
      <c r="BH393" s="155">
        <f>IF(U393="sníž. přenesená",N393,0)</f>
        <v>0</v>
      </c>
      <c r="BI393" s="155">
        <f>IF(U393="nulová",N393,0)</f>
        <v>0</v>
      </c>
      <c r="BJ393" s="25" t="s">
        <v>86</v>
      </c>
      <c r="BK393" s="155">
        <f>ROUND(L393*K393,2)</f>
        <v>0</v>
      </c>
      <c r="BL393" s="25" t="s">
        <v>236</v>
      </c>
      <c r="BM393" s="25" t="s">
        <v>724</v>
      </c>
    </row>
    <row r="394" spans="2:65" s="1" customFormat="1" ht="25.5" customHeight="1">
      <c r="B394" s="49"/>
      <c r="C394" s="230" t="s">
        <v>725</v>
      </c>
      <c r="D394" s="230" t="s">
        <v>164</v>
      </c>
      <c r="E394" s="231" t="s">
        <v>726</v>
      </c>
      <c r="F394" s="232" t="s">
        <v>727</v>
      </c>
      <c r="G394" s="232"/>
      <c r="H394" s="232"/>
      <c r="I394" s="232"/>
      <c r="J394" s="233" t="s">
        <v>199</v>
      </c>
      <c r="K394" s="234">
        <v>2</v>
      </c>
      <c r="L394" s="235">
        <v>0</v>
      </c>
      <c r="M394" s="236"/>
      <c r="N394" s="237">
        <f>ROUND(L394*K394,2)</f>
        <v>0</v>
      </c>
      <c r="O394" s="237"/>
      <c r="P394" s="237"/>
      <c r="Q394" s="237"/>
      <c r="R394" s="51"/>
      <c r="T394" s="238" t="s">
        <v>22</v>
      </c>
      <c r="U394" s="59" t="s">
        <v>44</v>
      </c>
      <c r="V394" s="50"/>
      <c r="W394" s="239">
        <f>V394*K394</f>
        <v>0</v>
      </c>
      <c r="X394" s="239">
        <v>0.0003</v>
      </c>
      <c r="Y394" s="239">
        <f>X394*K394</f>
        <v>0.0006</v>
      </c>
      <c r="Z394" s="239">
        <v>0</v>
      </c>
      <c r="AA394" s="240">
        <f>Z394*K394</f>
        <v>0</v>
      </c>
      <c r="AR394" s="25" t="s">
        <v>236</v>
      </c>
      <c r="AT394" s="25" t="s">
        <v>164</v>
      </c>
      <c r="AU394" s="25" t="s">
        <v>89</v>
      </c>
      <c r="AY394" s="25" t="s">
        <v>163</v>
      </c>
      <c r="BE394" s="155">
        <f>IF(U394="základní",N394,0)</f>
        <v>0</v>
      </c>
      <c r="BF394" s="155">
        <f>IF(U394="snížená",N394,0)</f>
        <v>0</v>
      </c>
      <c r="BG394" s="155">
        <f>IF(U394="zákl. přenesená",N394,0)</f>
        <v>0</v>
      </c>
      <c r="BH394" s="155">
        <f>IF(U394="sníž. přenesená",N394,0)</f>
        <v>0</v>
      </c>
      <c r="BI394" s="155">
        <f>IF(U394="nulová",N394,0)</f>
        <v>0</v>
      </c>
      <c r="BJ394" s="25" t="s">
        <v>86</v>
      </c>
      <c r="BK394" s="155">
        <f>ROUND(L394*K394,2)</f>
        <v>0</v>
      </c>
      <c r="BL394" s="25" t="s">
        <v>236</v>
      </c>
      <c r="BM394" s="25" t="s">
        <v>728</v>
      </c>
    </row>
    <row r="395" spans="2:65" s="1" customFormat="1" ht="16.5" customHeight="1">
      <c r="B395" s="49"/>
      <c r="C395" s="274" t="s">
        <v>729</v>
      </c>
      <c r="D395" s="274" t="s">
        <v>254</v>
      </c>
      <c r="E395" s="275" t="s">
        <v>730</v>
      </c>
      <c r="F395" s="276" t="s">
        <v>731</v>
      </c>
      <c r="G395" s="276"/>
      <c r="H395" s="276"/>
      <c r="I395" s="276"/>
      <c r="J395" s="277" t="s">
        <v>317</v>
      </c>
      <c r="K395" s="278">
        <v>2</v>
      </c>
      <c r="L395" s="279">
        <v>0</v>
      </c>
      <c r="M395" s="280"/>
      <c r="N395" s="281">
        <f>ROUND(L395*K395,2)</f>
        <v>0</v>
      </c>
      <c r="O395" s="237"/>
      <c r="P395" s="237"/>
      <c r="Q395" s="237"/>
      <c r="R395" s="51"/>
      <c r="T395" s="238" t="s">
        <v>22</v>
      </c>
      <c r="U395" s="59" t="s">
        <v>44</v>
      </c>
      <c r="V395" s="50"/>
      <c r="W395" s="239">
        <f>V395*K395</f>
        <v>0</v>
      </c>
      <c r="X395" s="239">
        <v>0.0035</v>
      </c>
      <c r="Y395" s="239">
        <f>X395*K395</f>
        <v>0.007</v>
      </c>
      <c r="Z395" s="239">
        <v>0</v>
      </c>
      <c r="AA395" s="240">
        <f>Z395*K395</f>
        <v>0</v>
      </c>
      <c r="AR395" s="25" t="s">
        <v>257</v>
      </c>
      <c r="AT395" s="25" t="s">
        <v>254</v>
      </c>
      <c r="AU395" s="25" t="s">
        <v>89</v>
      </c>
      <c r="AY395" s="25" t="s">
        <v>163</v>
      </c>
      <c r="BE395" s="155">
        <f>IF(U395="základní",N395,0)</f>
        <v>0</v>
      </c>
      <c r="BF395" s="155">
        <f>IF(U395="snížená",N395,0)</f>
        <v>0</v>
      </c>
      <c r="BG395" s="155">
        <f>IF(U395="zákl. přenesená",N395,0)</f>
        <v>0</v>
      </c>
      <c r="BH395" s="155">
        <f>IF(U395="sníž. přenesená",N395,0)</f>
        <v>0</v>
      </c>
      <c r="BI395" s="155">
        <f>IF(U395="nulová",N395,0)</f>
        <v>0</v>
      </c>
      <c r="BJ395" s="25" t="s">
        <v>86</v>
      </c>
      <c r="BK395" s="155">
        <f>ROUND(L395*K395,2)</f>
        <v>0</v>
      </c>
      <c r="BL395" s="25" t="s">
        <v>236</v>
      </c>
      <c r="BM395" s="25" t="s">
        <v>732</v>
      </c>
    </row>
    <row r="396" spans="2:63" s="10" customFormat="1" ht="37.4" customHeight="1">
      <c r="B396" s="217"/>
      <c r="C396" s="218"/>
      <c r="D396" s="219" t="s">
        <v>139</v>
      </c>
      <c r="E396" s="219"/>
      <c r="F396" s="219"/>
      <c r="G396" s="219"/>
      <c r="H396" s="219"/>
      <c r="I396" s="219"/>
      <c r="J396" s="219"/>
      <c r="K396" s="219"/>
      <c r="L396" s="219"/>
      <c r="M396" s="219"/>
      <c r="N396" s="292">
        <f>BK396</f>
        <v>0</v>
      </c>
      <c r="O396" s="293"/>
      <c r="P396" s="293"/>
      <c r="Q396" s="293"/>
      <c r="R396" s="220"/>
      <c r="T396" s="221"/>
      <c r="U396" s="218"/>
      <c r="V396" s="218"/>
      <c r="W396" s="222">
        <f>W397</f>
        <v>0</v>
      </c>
      <c r="X396" s="218"/>
      <c r="Y396" s="222">
        <f>Y397</f>
        <v>0</v>
      </c>
      <c r="Z396" s="218"/>
      <c r="AA396" s="223">
        <f>AA397</f>
        <v>0</v>
      </c>
      <c r="AR396" s="224" t="s">
        <v>168</v>
      </c>
      <c r="AT396" s="225" t="s">
        <v>78</v>
      </c>
      <c r="AU396" s="225" t="s">
        <v>79</v>
      </c>
      <c r="AY396" s="224" t="s">
        <v>163</v>
      </c>
      <c r="BK396" s="226">
        <f>BK397</f>
        <v>0</v>
      </c>
    </row>
    <row r="397" spans="2:65" s="1" customFormat="1" ht="25.5" customHeight="1">
      <c r="B397" s="49"/>
      <c r="C397" s="230" t="s">
        <v>733</v>
      </c>
      <c r="D397" s="230" t="s">
        <v>164</v>
      </c>
      <c r="E397" s="231" t="s">
        <v>734</v>
      </c>
      <c r="F397" s="232" t="s">
        <v>735</v>
      </c>
      <c r="G397" s="232"/>
      <c r="H397" s="232"/>
      <c r="I397" s="232"/>
      <c r="J397" s="233" t="s">
        <v>736</v>
      </c>
      <c r="K397" s="234">
        <v>8</v>
      </c>
      <c r="L397" s="235">
        <v>0</v>
      </c>
      <c r="M397" s="236"/>
      <c r="N397" s="237">
        <f>ROUND(L397*K397,2)</f>
        <v>0</v>
      </c>
      <c r="O397" s="237"/>
      <c r="P397" s="237"/>
      <c r="Q397" s="237"/>
      <c r="R397" s="51"/>
      <c r="T397" s="238" t="s">
        <v>22</v>
      </c>
      <c r="U397" s="59" t="s">
        <v>44</v>
      </c>
      <c r="V397" s="50"/>
      <c r="W397" s="239">
        <f>V397*K397</f>
        <v>0</v>
      </c>
      <c r="X397" s="239">
        <v>0</v>
      </c>
      <c r="Y397" s="239">
        <f>X397*K397</f>
        <v>0</v>
      </c>
      <c r="Z397" s="239">
        <v>0</v>
      </c>
      <c r="AA397" s="240">
        <f>Z397*K397</f>
        <v>0</v>
      </c>
      <c r="AR397" s="25" t="s">
        <v>737</v>
      </c>
      <c r="AT397" s="25" t="s">
        <v>164</v>
      </c>
      <c r="AU397" s="25" t="s">
        <v>86</v>
      </c>
      <c r="AY397" s="25" t="s">
        <v>163</v>
      </c>
      <c r="BE397" s="155">
        <f>IF(U397="základní",N397,0)</f>
        <v>0</v>
      </c>
      <c r="BF397" s="155">
        <f>IF(U397="snížená",N397,0)</f>
        <v>0</v>
      </c>
      <c r="BG397" s="155">
        <f>IF(U397="zákl. přenesená",N397,0)</f>
        <v>0</v>
      </c>
      <c r="BH397" s="155">
        <f>IF(U397="sníž. přenesená",N397,0)</f>
        <v>0</v>
      </c>
      <c r="BI397" s="155">
        <f>IF(U397="nulová",N397,0)</f>
        <v>0</v>
      </c>
      <c r="BJ397" s="25" t="s">
        <v>86</v>
      </c>
      <c r="BK397" s="155">
        <f>ROUND(L397*K397,2)</f>
        <v>0</v>
      </c>
      <c r="BL397" s="25" t="s">
        <v>737</v>
      </c>
      <c r="BM397" s="25" t="s">
        <v>738</v>
      </c>
    </row>
    <row r="398" spans="2:63" s="1" customFormat="1" ht="49.9" customHeight="1">
      <c r="B398" s="49"/>
      <c r="C398" s="50"/>
      <c r="D398" s="219" t="s">
        <v>739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292">
        <f>BK398</f>
        <v>0</v>
      </c>
      <c r="O398" s="293"/>
      <c r="P398" s="293"/>
      <c r="Q398" s="293"/>
      <c r="R398" s="51"/>
      <c r="T398" s="201"/>
      <c r="U398" s="50"/>
      <c r="V398" s="50"/>
      <c r="W398" s="50"/>
      <c r="X398" s="50"/>
      <c r="Y398" s="50"/>
      <c r="Z398" s="50"/>
      <c r="AA398" s="103"/>
      <c r="AT398" s="25" t="s">
        <v>78</v>
      </c>
      <c r="AU398" s="25" t="s">
        <v>79</v>
      </c>
      <c r="AY398" s="25" t="s">
        <v>740</v>
      </c>
      <c r="BK398" s="155">
        <f>SUM(BK399:BK403)</f>
        <v>0</v>
      </c>
    </row>
    <row r="399" spans="2:63" s="1" customFormat="1" ht="22.3" customHeight="1">
      <c r="B399" s="49"/>
      <c r="C399" s="294" t="s">
        <v>22</v>
      </c>
      <c r="D399" s="294" t="s">
        <v>164</v>
      </c>
      <c r="E399" s="295" t="s">
        <v>22</v>
      </c>
      <c r="F399" s="296" t="s">
        <v>22</v>
      </c>
      <c r="G399" s="296"/>
      <c r="H399" s="296"/>
      <c r="I399" s="296"/>
      <c r="J399" s="297" t="s">
        <v>22</v>
      </c>
      <c r="K399" s="298"/>
      <c r="L399" s="235"/>
      <c r="M399" s="237"/>
      <c r="N399" s="237">
        <f>BK399</f>
        <v>0</v>
      </c>
      <c r="O399" s="237"/>
      <c r="P399" s="237"/>
      <c r="Q399" s="237"/>
      <c r="R399" s="51"/>
      <c r="T399" s="238" t="s">
        <v>22</v>
      </c>
      <c r="U399" s="299" t="s">
        <v>44</v>
      </c>
      <c r="V399" s="50"/>
      <c r="W399" s="50"/>
      <c r="X399" s="50"/>
      <c r="Y399" s="50"/>
      <c r="Z399" s="50"/>
      <c r="AA399" s="103"/>
      <c r="AT399" s="25" t="s">
        <v>740</v>
      </c>
      <c r="AU399" s="25" t="s">
        <v>86</v>
      </c>
      <c r="AY399" s="25" t="s">
        <v>740</v>
      </c>
      <c r="BE399" s="155">
        <f>IF(U399="základní",N399,0)</f>
        <v>0</v>
      </c>
      <c r="BF399" s="155">
        <f>IF(U399="snížená",N399,0)</f>
        <v>0</v>
      </c>
      <c r="BG399" s="155">
        <f>IF(U399="zákl. přenesená",N399,0)</f>
        <v>0</v>
      </c>
      <c r="BH399" s="155">
        <f>IF(U399="sníž. přenesená",N399,0)</f>
        <v>0</v>
      </c>
      <c r="BI399" s="155">
        <f>IF(U399="nulová",N399,0)</f>
        <v>0</v>
      </c>
      <c r="BJ399" s="25" t="s">
        <v>86</v>
      </c>
      <c r="BK399" s="155">
        <f>L399*K399</f>
        <v>0</v>
      </c>
    </row>
    <row r="400" spans="2:63" s="1" customFormat="1" ht="22.3" customHeight="1">
      <c r="B400" s="49"/>
      <c r="C400" s="294" t="s">
        <v>22</v>
      </c>
      <c r="D400" s="294" t="s">
        <v>164</v>
      </c>
      <c r="E400" s="295" t="s">
        <v>22</v>
      </c>
      <c r="F400" s="296" t="s">
        <v>22</v>
      </c>
      <c r="G400" s="296"/>
      <c r="H400" s="296"/>
      <c r="I400" s="296"/>
      <c r="J400" s="297" t="s">
        <v>22</v>
      </c>
      <c r="K400" s="298"/>
      <c r="L400" s="235"/>
      <c r="M400" s="237"/>
      <c r="N400" s="237">
        <f>BK400</f>
        <v>0</v>
      </c>
      <c r="O400" s="237"/>
      <c r="P400" s="237"/>
      <c r="Q400" s="237"/>
      <c r="R400" s="51"/>
      <c r="T400" s="238" t="s">
        <v>22</v>
      </c>
      <c r="U400" s="299" t="s">
        <v>44</v>
      </c>
      <c r="V400" s="50"/>
      <c r="W400" s="50"/>
      <c r="X400" s="50"/>
      <c r="Y400" s="50"/>
      <c r="Z400" s="50"/>
      <c r="AA400" s="103"/>
      <c r="AT400" s="25" t="s">
        <v>740</v>
      </c>
      <c r="AU400" s="25" t="s">
        <v>86</v>
      </c>
      <c r="AY400" s="25" t="s">
        <v>740</v>
      </c>
      <c r="BE400" s="155">
        <f>IF(U400="základní",N400,0)</f>
        <v>0</v>
      </c>
      <c r="BF400" s="155">
        <f>IF(U400="snížená",N400,0)</f>
        <v>0</v>
      </c>
      <c r="BG400" s="155">
        <f>IF(U400="zákl. přenesená",N400,0)</f>
        <v>0</v>
      </c>
      <c r="BH400" s="155">
        <f>IF(U400="sníž. přenesená",N400,0)</f>
        <v>0</v>
      </c>
      <c r="BI400" s="155">
        <f>IF(U400="nulová",N400,0)</f>
        <v>0</v>
      </c>
      <c r="BJ400" s="25" t="s">
        <v>86</v>
      </c>
      <c r="BK400" s="155">
        <f>L400*K400</f>
        <v>0</v>
      </c>
    </row>
    <row r="401" spans="2:63" s="1" customFormat="1" ht="22.3" customHeight="1">
      <c r="B401" s="49"/>
      <c r="C401" s="294" t="s">
        <v>22</v>
      </c>
      <c r="D401" s="294" t="s">
        <v>164</v>
      </c>
      <c r="E401" s="295" t="s">
        <v>22</v>
      </c>
      <c r="F401" s="296" t="s">
        <v>22</v>
      </c>
      <c r="G401" s="296"/>
      <c r="H401" s="296"/>
      <c r="I401" s="296"/>
      <c r="J401" s="297" t="s">
        <v>22</v>
      </c>
      <c r="K401" s="298"/>
      <c r="L401" s="235"/>
      <c r="M401" s="237"/>
      <c r="N401" s="237">
        <f>BK401</f>
        <v>0</v>
      </c>
      <c r="O401" s="237"/>
      <c r="P401" s="237"/>
      <c r="Q401" s="237"/>
      <c r="R401" s="51"/>
      <c r="T401" s="238" t="s">
        <v>22</v>
      </c>
      <c r="U401" s="299" t="s">
        <v>44</v>
      </c>
      <c r="V401" s="50"/>
      <c r="W401" s="50"/>
      <c r="X401" s="50"/>
      <c r="Y401" s="50"/>
      <c r="Z401" s="50"/>
      <c r="AA401" s="103"/>
      <c r="AT401" s="25" t="s">
        <v>740</v>
      </c>
      <c r="AU401" s="25" t="s">
        <v>86</v>
      </c>
      <c r="AY401" s="25" t="s">
        <v>740</v>
      </c>
      <c r="BE401" s="155">
        <f>IF(U401="základní",N401,0)</f>
        <v>0</v>
      </c>
      <c r="BF401" s="155">
        <f>IF(U401="snížená",N401,0)</f>
        <v>0</v>
      </c>
      <c r="BG401" s="155">
        <f>IF(U401="zákl. přenesená",N401,0)</f>
        <v>0</v>
      </c>
      <c r="BH401" s="155">
        <f>IF(U401="sníž. přenesená",N401,0)</f>
        <v>0</v>
      </c>
      <c r="BI401" s="155">
        <f>IF(U401="nulová",N401,0)</f>
        <v>0</v>
      </c>
      <c r="BJ401" s="25" t="s">
        <v>86</v>
      </c>
      <c r="BK401" s="155">
        <f>L401*K401</f>
        <v>0</v>
      </c>
    </row>
    <row r="402" spans="2:63" s="1" customFormat="1" ht="22.3" customHeight="1">
      <c r="B402" s="49"/>
      <c r="C402" s="294" t="s">
        <v>22</v>
      </c>
      <c r="D402" s="294" t="s">
        <v>164</v>
      </c>
      <c r="E402" s="295" t="s">
        <v>22</v>
      </c>
      <c r="F402" s="296" t="s">
        <v>22</v>
      </c>
      <c r="G402" s="296"/>
      <c r="H402" s="296"/>
      <c r="I402" s="296"/>
      <c r="J402" s="297" t="s">
        <v>22</v>
      </c>
      <c r="K402" s="298"/>
      <c r="L402" s="235"/>
      <c r="M402" s="237"/>
      <c r="N402" s="237">
        <f>BK402</f>
        <v>0</v>
      </c>
      <c r="O402" s="237"/>
      <c r="P402" s="237"/>
      <c r="Q402" s="237"/>
      <c r="R402" s="51"/>
      <c r="T402" s="238" t="s">
        <v>22</v>
      </c>
      <c r="U402" s="299" t="s">
        <v>44</v>
      </c>
      <c r="V402" s="50"/>
      <c r="W402" s="50"/>
      <c r="X402" s="50"/>
      <c r="Y402" s="50"/>
      <c r="Z402" s="50"/>
      <c r="AA402" s="103"/>
      <c r="AT402" s="25" t="s">
        <v>740</v>
      </c>
      <c r="AU402" s="25" t="s">
        <v>86</v>
      </c>
      <c r="AY402" s="25" t="s">
        <v>740</v>
      </c>
      <c r="BE402" s="155">
        <f>IF(U402="základní",N402,0)</f>
        <v>0</v>
      </c>
      <c r="BF402" s="155">
        <f>IF(U402="snížená",N402,0)</f>
        <v>0</v>
      </c>
      <c r="BG402" s="155">
        <f>IF(U402="zákl. přenesená",N402,0)</f>
        <v>0</v>
      </c>
      <c r="BH402" s="155">
        <f>IF(U402="sníž. přenesená",N402,0)</f>
        <v>0</v>
      </c>
      <c r="BI402" s="155">
        <f>IF(U402="nulová",N402,0)</f>
        <v>0</v>
      </c>
      <c r="BJ402" s="25" t="s">
        <v>86</v>
      </c>
      <c r="BK402" s="155">
        <f>L402*K402</f>
        <v>0</v>
      </c>
    </row>
    <row r="403" spans="2:63" s="1" customFormat="1" ht="22.3" customHeight="1">
      <c r="B403" s="49"/>
      <c r="C403" s="294" t="s">
        <v>22</v>
      </c>
      <c r="D403" s="294" t="s">
        <v>164</v>
      </c>
      <c r="E403" s="295" t="s">
        <v>22</v>
      </c>
      <c r="F403" s="296" t="s">
        <v>22</v>
      </c>
      <c r="G403" s="296"/>
      <c r="H403" s="296"/>
      <c r="I403" s="296"/>
      <c r="J403" s="297" t="s">
        <v>22</v>
      </c>
      <c r="K403" s="298"/>
      <c r="L403" s="235"/>
      <c r="M403" s="237"/>
      <c r="N403" s="237">
        <f>BK403</f>
        <v>0</v>
      </c>
      <c r="O403" s="237"/>
      <c r="P403" s="237"/>
      <c r="Q403" s="237"/>
      <c r="R403" s="51"/>
      <c r="T403" s="238" t="s">
        <v>22</v>
      </c>
      <c r="U403" s="299" t="s">
        <v>44</v>
      </c>
      <c r="V403" s="75"/>
      <c r="W403" s="75"/>
      <c r="X403" s="75"/>
      <c r="Y403" s="75"/>
      <c r="Z403" s="75"/>
      <c r="AA403" s="77"/>
      <c r="AT403" s="25" t="s">
        <v>740</v>
      </c>
      <c r="AU403" s="25" t="s">
        <v>86</v>
      </c>
      <c r="AY403" s="25" t="s">
        <v>740</v>
      </c>
      <c r="BE403" s="155">
        <f>IF(U403="základní",N403,0)</f>
        <v>0</v>
      </c>
      <c r="BF403" s="155">
        <f>IF(U403="snížená",N403,0)</f>
        <v>0</v>
      </c>
      <c r="BG403" s="155">
        <f>IF(U403="zákl. přenesená",N403,0)</f>
        <v>0</v>
      </c>
      <c r="BH403" s="155">
        <f>IF(U403="sníž. přenesená",N403,0)</f>
        <v>0</v>
      </c>
      <c r="BI403" s="155">
        <f>IF(U403="nulová",N403,0)</f>
        <v>0</v>
      </c>
      <c r="BJ403" s="25" t="s">
        <v>86</v>
      </c>
      <c r="BK403" s="155">
        <f>L403*K403</f>
        <v>0</v>
      </c>
    </row>
    <row r="404" spans="2:18" s="1" customFormat="1" ht="6.95" customHeight="1">
      <c r="B404" s="78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80"/>
    </row>
  </sheetData>
  <sheetProtection password="CC35" sheet="1" objects="1" scenarios="1" formatColumns="0" formatRows="0"/>
  <mergeCells count="60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L388:M388"/>
    <mergeCell ref="N388:Q388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N134:Q134"/>
    <mergeCell ref="N135:Q135"/>
    <mergeCell ref="N136:Q136"/>
    <mergeCell ref="N147:Q147"/>
    <mergeCell ref="N153:Q153"/>
    <mergeCell ref="N158:Q158"/>
    <mergeCell ref="N165:Q165"/>
    <mergeCell ref="N167:Q167"/>
    <mergeCell ref="N168:Q168"/>
    <mergeCell ref="N186:Q186"/>
    <mergeCell ref="N189:Q189"/>
    <mergeCell ref="N191:Q191"/>
    <mergeCell ref="N326:Q326"/>
    <mergeCell ref="N345:Q345"/>
    <mergeCell ref="N366:Q366"/>
    <mergeCell ref="N375:Q375"/>
    <mergeCell ref="N381:Q381"/>
    <mergeCell ref="N389:Q389"/>
    <mergeCell ref="N396:Q396"/>
    <mergeCell ref="N398:Q398"/>
    <mergeCell ref="H1:K1"/>
    <mergeCell ref="S2:AC2"/>
  </mergeCells>
  <dataValidations count="2">
    <dataValidation type="list" allowBlank="1" showInputMessage="1" showErrorMessage="1" error="Povoleny jsou hodnoty K, M." sqref="D399:D404">
      <formula1>"K, M"</formula1>
    </dataValidation>
    <dataValidation type="list" allowBlank="1" showInputMessage="1" showErrorMessage="1" error="Povoleny jsou hodnoty základní, snížená, zákl. přenesená, sníž. přenesená, nulová." sqref="U399:U40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108</v>
      </c>
      <c r="G1" s="18"/>
      <c r="H1" s="166" t="s">
        <v>109</v>
      </c>
      <c r="I1" s="166"/>
      <c r="J1" s="166"/>
      <c r="K1" s="166"/>
      <c r="L1" s="18" t="s">
        <v>110</v>
      </c>
      <c r="M1" s="16"/>
      <c r="N1" s="16"/>
      <c r="O1" s="17" t="s">
        <v>111</v>
      </c>
      <c r="P1" s="16"/>
      <c r="Q1" s="16"/>
      <c r="R1" s="16"/>
      <c r="S1" s="18" t="s">
        <v>112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89</v>
      </c>
    </row>
    <row r="4" spans="2:46" ht="36.95" customHeight="1">
      <c r="B4" s="29"/>
      <c r="C4" s="30" t="s">
        <v>113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ZŠ Karlova Varnsdorf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114</v>
      </c>
      <c r="E7" s="34"/>
      <c r="F7" s="167" t="s">
        <v>115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s="1" customFormat="1" ht="32.85" customHeight="1">
      <c r="B8" s="49"/>
      <c r="C8" s="50"/>
      <c r="D8" s="38" t="s">
        <v>741</v>
      </c>
      <c r="E8" s="50"/>
      <c r="F8" s="39" t="s">
        <v>742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2:18" s="1" customFormat="1" ht="14.4" customHeight="1">
      <c r="B9" s="49"/>
      <c r="C9" s="50"/>
      <c r="D9" s="41" t="s">
        <v>21</v>
      </c>
      <c r="E9" s="50"/>
      <c r="F9" s="36" t="s">
        <v>22</v>
      </c>
      <c r="G9" s="50"/>
      <c r="H9" s="50"/>
      <c r="I9" s="50"/>
      <c r="J9" s="50"/>
      <c r="K9" s="50"/>
      <c r="L9" s="50"/>
      <c r="M9" s="41" t="s">
        <v>23</v>
      </c>
      <c r="N9" s="50"/>
      <c r="O9" s="36" t="s">
        <v>22</v>
      </c>
      <c r="P9" s="50"/>
      <c r="Q9" s="50"/>
      <c r="R9" s="51"/>
    </row>
    <row r="10" spans="2:18" s="1" customFormat="1" ht="14.4" customHeight="1">
      <c r="B10" s="49"/>
      <c r="C10" s="50"/>
      <c r="D10" s="41" t="s">
        <v>24</v>
      </c>
      <c r="E10" s="50"/>
      <c r="F10" s="36" t="s">
        <v>743</v>
      </c>
      <c r="G10" s="50"/>
      <c r="H10" s="50"/>
      <c r="I10" s="50"/>
      <c r="J10" s="50"/>
      <c r="K10" s="50"/>
      <c r="L10" s="50"/>
      <c r="M10" s="41" t="s">
        <v>26</v>
      </c>
      <c r="N10" s="50"/>
      <c r="O10" s="168" t="str">
        <f>'Rekapitulace stavby'!AN8</f>
        <v>30. 7. 2018</v>
      </c>
      <c r="P10" s="93"/>
      <c r="Q10" s="50"/>
      <c r="R10" s="51"/>
    </row>
    <row r="11" spans="2:18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2:18" s="1" customFormat="1" ht="14.4" customHeight="1">
      <c r="B12" s="49"/>
      <c r="C12" s="50"/>
      <c r="D12" s="41" t="s">
        <v>28</v>
      </c>
      <c r="E12" s="50"/>
      <c r="F12" s="50"/>
      <c r="G12" s="50"/>
      <c r="H12" s="50"/>
      <c r="I12" s="50"/>
      <c r="J12" s="50"/>
      <c r="K12" s="50"/>
      <c r="L12" s="50"/>
      <c r="M12" s="41" t="s">
        <v>29</v>
      </c>
      <c r="N12" s="50"/>
      <c r="O12" s="36" t="str">
        <f>IF('Rekapitulace stavby'!AN10="","",'Rekapitulace stavby'!AN10)</f>
        <v/>
      </c>
      <c r="P12" s="36"/>
      <c r="Q12" s="50"/>
      <c r="R12" s="51"/>
    </row>
    <row r="13" spans="2:18" s="1" customFormat="1" ht="18" customHeight="1">
      <c r="B13" s="49"/>
      <c r="C13" s="50"/>
      <c r="D13" s="50"/>
      <c r="E13" s="36" t="str">
        <f>IF('Rekapitulace stavby'!E11="","",'Rekapitulace stavby'!E11)</f>
        <v>Město Varnsdorf</v>
      </c>
      <c r="F13" s="50"/>
      <c r="G13" s="50"/>
      <c r="H13" s="50"/>
      <c r="I13" s="50"/>
      <c r="J13" s="50"/>
      <c r="K13" s="50"/>
      <c r="L13" s="50"/>
      <c r="M13" s="41" t="s">
        <v>31</v>
      </c>
      <c r="N13" s="50"/>
      <c r="O13" s="36" t="str">
        <f>IF('Rekapitulace stavby'!AN11="","",'Rekapitulace stavby'!AN11)</f>
        <v/>
      </c>
      <c r="P13" s="36"/>
      <c r="Q13" s="50"/>
      <c r="R13" s="51"/>
    </row>
    <row r="14" spans="2:18" s="1" customFormat="1" ht="6.9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pans="2:18" s="1" customFormat="1" ht="14.4" customHeight="1">
      <c r="B15" s="49"/>
      <c r="C15" s="50"/>
      <c r="D15" s="41" t="s">
        <v>32</v>
      </c>
      <c r="E15" s="50"/>
      <c r="F15" s="50"/>
      <c r="G15" s="50"/>
      <c r="H15" s="50"/>
      <c r="I15" s="50"/>
      <c r="J15" s="50"/>
      <c r="K15" s="50"/>
      <c r="L15" s="50"/>
      <c r="M15" s="41" t="s">
        <v>29</v>
      </c>
      <c r="N15" s="50"/>
      <c r="O15" s="42" t="str">
        <f>IF('Rekapitulace stavby'!AN13="","",'Rekapitulace stavby'!AN13)</f>
        <v>Vyplň údaj</v>
      </c>
      <c r="P15" s="36"/>
      <c r="Q15" s="50"/>
      <c r="R15" s="51"/>
    </row>
    <row r="16" spans="2:18" s="1" customFormat="1" ht="18" customHeight="1">
      <c r="B16" s="49"/>
      <c r="C16" s="50"/>
      <c r="D16" s="50"/>
      <c r="E16" s="42" t="str">
        <f>IF('Rekapitulace stavby'!E14="","",'Rekapitulace stavby'!E14)</f>
        <v>Vyplň údaj</v>
      </c>
      <c r="F16" s="169"/>
      <c r="G16" s="169"/>
      <c r="H16" s="169"/>
      <c r="I16" s="169"/>
      <c r="J16" s="169"/>
      <c r="K16" s="169"/>
      <c r="L16" s="169"/>
      <c r="M16" s="41" t="s">
        <v>31</v>
      </c>
      <c r="N16" s="50"/>
      <c r="O16" s="42" t="str">
        <f>IF('Rekapitulace stavby'!AN14="","",'Rekapitulace stavby'!AN14)</f>
        <v>Vyplň údaj</v>
      </c>
      <c r="P16" s="36"/>
      <c r="Q16" s="50"/>
      <c r="R16" s="51"/>
    </row>
    <row r="17" spans="2:18" s="1" customFormat="1" ht="6.9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4.4" customHeight="1">
      <c r="B18" s="49"/>
      <c r="C18" s="50"/>
      <c r="D18" s="41" t="s">
        <v>34</v>
      </c>
      <c r="E18" s="50"/>
      <c r="F18" s="50"/>
      <c r="G18" s="50"/>
      <c r="H18" s="50"/>
      <c r="I18" s="50"/>
      <c r="J18" s="50"/>
      <c r="K18" s="50"/>
      <c r="L18" s="50"/>
      <c r="M18" s="41" t="s">
        <v>29</v>
      </c>
      <c r="N18" s="50"/>
      <c r="O18" s="36" t="str">
        <f>IF('Rekapitulace stavby'!AN16="","",'Rekapitulace stavby'!AN16)</f>
        <v/>
      </c>
      <c r="P18" s="36"/>
      <c r="Q18" s="50"/>
      <c r="R18" s="51"/>
    </row>
    <row r="19" spans="2:18" s="1" customFormat="1" ht="18" customHeight="1">
      <c r="B19" s="49"/>
      <c r="C19" s="50"/>
      <c r="D19" s="50"/>
      <c r="E19" s="36" t="str">
        <f>IF('Rekapitulace stavby'!E17="","",'Rekapitulace stavby'!E17)</f>
        <v>FORWOOD s.r.o.</v>
      </c>
      <c r="F19" s="50"/>
      <c r="G19" s="50"/>
      <c r="H19" s="50"/>
      <c r="I19" s="50"/>
      <c r="J19" s="50"/>
      <c r="K19" s="50"/>
      <c r="L19" s="50"/>
      <c r="M19" s="41" t="s">
        <v>31</v>
      </c>
      <c r="N19" s="50"/>
      <c r="O19" s="36" t="str">
        <f>IF('Rekapitulace stavby'!AN17="","",'Rekapitulace stavby'!AN17)</f>
        <v/>
      </c>
      <c r="P19" s="36"/>
      <c r="Q19" s="50"/>
      <c r="R19" s="51"/>
    </row>
    <row r="20" spans="2:18" s="1" customFormat="1" ht="6.9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2:18" s="1" customFormat="1" ht="14.4" customHeight="1">
      <c r="B21" s="49"/>
      <c r="C21" s="50"/>
      <c r="D21" s="41" t="s">
        <v>37</v>
      </c>
      <c r="E21" s="50"/>
      <c r="F21" s="50"/>
      <c r="G21" s="50"/>
      <c r="H21" s="50"/>
      <c r="I21" s="50"/>
      <c r="J21" s="50"/>
      <c r="K21" s="50"/>
      <c r="L21" s="50"/>
      <c r="M21" s="41" t="s">
        <v>29</v>
      </c>
      <c r="N21" s="50"/>
      <c r="O21" s="36" t="str">
        <f>IF('Rekapitulace stavby'!AN19="","",'Rekapitulace stavby'!AN19)</f>
        <v/>
      </c>
      <c r="P21" s="36"/>
      <c r="Q21" s="50"/>
      <c r="R21" s="51"/>
    </row>
    <row r="22" spans="2:18" s="1" customFormat="1" ht="18" customHeight="1">
      <c r="B22" s="49"/>
      <c r="C22" s="50"/>
      <c r="D22" s="50"/>
      <c r="E22" s="36" t="str">
        <f>IF('Rekapitulace stavby'!E20="","",'Rekapitulace stavby'!E20)</f>
        <v>Bc. Zuzana Kosáková</v>
      </c>
      <c r="F22" s="50"/>
      <c r="G22" s="50"/>
      <c r="H22" s="50"/>
      <c r="I22" s="50"/>
      <c r="J22" s="50"/>
      <c r="K22" s="50"/>
      <c r="L22" s="50"/>
      <c r="M22" s="41" t="s">
        <v>31</v>
      </c>
      <c r="N22" s="50"/>
      <c r="O22" s="36" t="str">
        <f>IF('Rekapitulace stavby'!AN20="","",'Rekapitulace stavby'!AN20)</f>
        <v/>
      </c>
      <c r="P22" s="36"/>
      <c r="Q22" s="50"/>
      <c r="R22" s="51"/>
    </row>
    <row r="23" spans="2:18" s="1" customFormat="1" ht="6.9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4.4" customHeight="1">
      <c r="B24" s="49"/>
      <c r="C24" s="50"/>
      <c r="D24" s="41" t="s">
        <v>39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6.5" customHeight="1">
      <c r="B25" s="49"/>
      <c r="C25" s="50"/>
      <c r="D25" s="50"/>
      <c r="E25" s="45" t="s">
        <v>22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pans="2:18" s="1" customFormat="1" ht="14.4" customHeight="1">
      <c r="B28" s="49"/>
      <c r="C28" s="50"/>
      <c r="D28" s="170" t="s">
        <v>116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pans="2:18" s="1" customFormat="1" ht="14.4" customHeight="1">
      <c r="B29" s="49"/>
      <c r="C29" s="50"/>
      <c r="D29" s="47" t="s">
        <v>102</v>
      </c>
      <c r="E29" s="50"/>
      <c r="F29" s="50"/>
      <c r="G29" s="50"/>
      <c r="H29" s="50"/>
      <c r="I29" s="50"/>
      <c r="J29" s="50"/>
      <c r="K29" s="50"/>
      <c r="L29" s="50"/>
      <c r="M29" s="48">
        <f>N98</f>
        <v>0</v>
      </c>
      <c r="N29" s="48"/>
      <c r="O29" s="48"/>
      <c r="P29" s="48"/>
      <c r="Q29" s="50"/>
      <c r="R29" s="51"/>
    </row>
    <row r="30" spans="2:18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2:18" s="1" customFormat="1" ht="25.4" customHeight="1">
      <c r="B31" s="49"/>
      <c r="C31" s="50"/>
      <c r="D31" s="171" t="s">
        <v>42</v>
      </c>
      <c r="E31" s="50"/>
      <c r="F31" s="50"/>
      <c r="G31" s="50"/>
      <c r="H31" s="50"/>
      <c r="I31" s="50"/>
      <c r="J31" s="50"/>
      <c r="K31" s="50"/>
      <c r="L31" s="50"/>
      <c r="M31" s="172">
        <f>ROUND(M28+M29,2)</f>
        <v>0</v>
      </c>
      <c r="N31" s="50"/>
      <c r="O31" s="50"/>
      <c r="P31" s="50"/>
      <c r="Q31" s="50"/>
      <c r="R31" s="51"/>
    </row>
    <row r="32" spans="2:18" s="1" customFormat="1" ht="6.95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pans="2:18" s="1" customFormat="1" ht="14.4" customHeight="1">
      <c r="B33" s="49"/>
      <c r="C33" s="50"/>
      <c r="D33" s="57" t="s">
        <v>43</v>
      </c>
      <c r="E33" s="57" t="s">
        <v>44</v>
      </c>
      <c r="F33" s="58">
        <v>0.21</v>
      </c>
      <c r="G33" s="173" t="s">
        <v>45</v>
      </c>
      <c r="H33" s="174">
        <f>ROUND((((SUM(BE98:BE105)+SUM(BE124:BE198))+SUM(BE200:BE204))),2)</f>
        <v>0</v>
      </c>
      <c r="I33" s="50"/>
      <c r="J33" s="50"/>
      <c r="K33" s="50"/>
      <c r="L33" s="50"/>
      <c r="M33" s="174">
        <f>ROUND(((ROUND((SUM(BE98:BE105)+SUM(BE124:BE198)),2)*F33)+SUM(BE200:BE204)*F33),2)</f>
        <v>0</v>
      </c>
      <c r="N33" s="50"/>
      <c r="O33" s="50"/>
      <c r="P33" s="50"/>
      <c r="Q33" s="50"/>
      <c r="R33" s="51"/>
    </row>
    <row r="34" spans="2:18" s="1" customFormat="1" ht="14.4" customHeight="1">
      <c r="B34" s="49"/>
      <c r="C34" s="50"/>
      <c r="D34" s="50"/>
      <c r="E34" s="57" t="s">
        <v>46</v>
      </c>
      <c r="F34" s="58">
        <v>0.15</v>
      </c>
      <c r="G34" s="173" t="s">
        <v>45</v>
      </c>
      <c r="H34" s="174">
        <f>ROUND((((SUM(BF98:BF105)+SUM(BF124:BF198))+SUM(BF200:BF204))),2)</f>
        <v>0</v>
      </c>
      <c r="I34" s="50"/>
      <c r="J34" s="50"/>
      <c r="K34" s="50"/>
      <c r="L34" s="50"/>
      <c r="M34" s="174">
        <f>ROUND(((ROUND((SUM(BF98:BF105)+SUM(BF124:BF198)),2)*F34)+SUM(BF200:BF204)*F34),2)</f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47</v>
      </c>
      <c r="F35" s="58">
        <v>0.21</v>
      </c>
      <c r="G35" s="173" t="s">
        <v>45</v>
      </c>
      <c r="H35" s="174">
        <f>ROUND((((SUM(BG98:BG105)+SUM(BG124:BG198))+SUM(BG200:BG204))),2)</f>
        <v>0</v>
      </c>
      <c r="I35" s="50"/>
      <c r="J35" s="50"/>
      <c r="K35" s="50"/>
      <c r="L35" s="50"/>
      <c r="M35" s="174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48</v>
      </c>
      <c r="F36" s="58">
        <v>0.15</v>
      </c>
      <c r="G36" s="173" t="s">
        <v>45</v>
      </c>
      <c r="H36" s="174">
        <f>ROUND((((SUM(BH98:BH105)+SUM(BH124:BH198))+SUM(BH200:BH204))),2)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49</v>
      </c>
      <c r="F37" s="58">
        <v>0</v>
      </c>
      <c r="G37" s="173" t="s">
        <v>45</v>
      </c>
      <c r="H37" s="174">
        <f>ROUND((((SUM(BI98:BI105)+SUM(BI124:BI198))+SUM(BI200:BI204))),2)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2:18" s="1" customFormat="1" ht="25.4" customHeight="1">
      <c r="B39" s="49"/>
      <c r="C39" s="163"/>
      <c r="D39" s="175" t="s">
        <v>50</v>
      </c>
      <c r="E39" s="106"/>
      <c r="F39" s="106"/>
      <c r="G39" s="176" t="s">
        <v>51</v>
      </c>
      <c r="H39" s="177" t="s">
        <v>52</v>
      </c>
      <c r="I39" s="106"/>
      <c r="J39" s="106"/>
      <c r="K39" s="106"/>
      <c r="L39" s="178">
        <f>SUM(M31:M37)</f>
        <v>0</v>
      </c>
      <c r="M39" s="178"/>
      <c r="N39" s="178"/>
      <c r="O39" s="178"/>
      <c r="P39" s="179"/>
      <c r="Q39" s="163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53</v>
      </c>
      <c r="E50" s="70"/>
      <c r="F50" s="70"/>
      <c r="G50" s="70"/>
      <c r="H50" s="71"/>
      <c r="I50" s="50"/>
      <c r="J50" s="69" t="s">
        <v>54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55</v>
      </c>
      <c r="E59" s="75"/>
      <c r="F59" s="75"/>
      <c r="G59" s="76" t="s">
        <v>56</v>
      </c>
      <c r="H59" s="77"/>
      <c r="I59" s="50"/>
      <c r="J59" s="74" t="s">
        <v>55</v>
      </c>
      <c r="K59" s="75"/>
      <c r="L59" s="75"/>
      <c r="M59" s="75"/>
      <c r="N59" s="76" t="s">
        <v>56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57</v>
      </c>
      <c r="E61" s="70"/>
      <c r="F61" s="70"/>
      <c r="G61" s="70"/>
      <c r="H61" s="71"/>
      <c r="I61" s="50"/>
      <c r="J61" s="69" t="s">
        <v>58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55</v>
      </c>
      <c r="E70" s="75"/>
      <c r="F70" s="75"/>
      <c r="G70" s="76" t="s">
        <v>56</v>
      </c>
      <c r="H70" s="77"/>
      <c r="I70" s="50"/>
      <c r="J70" s="74" t="s">
        <v>55</v>
      </c>
      <c r="K70" s="75"/>
      <c r="L70" s="75"/>
      <c r="M70" s="75"/>
      <c r="N70" s="76" t="s">
        <v>56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117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ZŠ Karlova Varnsdorf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114</v>
      </c>
      <c r="D79" s="34"/>
      <c r="E79" s="34"/>
      <c r="F79" s="167" t="s">
        <v>115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300"/>
      <c r="U79" s="300"/>
    </row>
    <row r="80" spans="2:21" s="1" customFormat="1" ht="36.95" customHeight="1">
      <c r="B80" s="49"/>
      <c r="C80" s="88" t="s">
        <v>741</v>
      </c>
      <c r="D80" s="50"/>
      <c r="E80" s="50"/>
      <c r="F80" s="90" t="str">
        <f>F8</f>
        <v>M21 - D+M Hromosvodu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83"/>
      <c r="U80" s="183"/>
    </row>
    <row r="81" spans="2:2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18" customHeight="1">
      <c r="B82" s="49"/>
      <c r="C82" s="41" t="s">
        <v>24</v>
      </c>
      <c r="D82" s="50"/>
      <c r="E82" s="50"/>
      <c r="F82" s="36" t="str">
        <f>F10</f>
        <v xml:space="preserve"> </v>
      </c>
      <c r="G82" s="50"/>
      <c r="H82" s="50"/>
      <c r="I82" s="50"/>
      <c r="J82" s="50"/>
      <c r="K82" s="41" t="s">
        <v>26</v>
      </c>
      <c r="L82" s="50"/>
      <c r="M82" s="93" t="str">
        <f>IF(O10="","",O10)</f>
        <v>30. 7. 2018</v>
      </c>
      <c r="N82" s="93"/>
      <c r="O82" s="93"/>
      <c r="P82" s="93"/>
      <c r="Q82" s="50"/>
      <c r="R82" s="51"/>
      <c r="T82" s="183"/>
      <c r="U82" s="183"/>
    </row>
    <row r="83" spans="2:21" s="1" customFormat="1" ht="6.95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  <c r="T83" s="183"/>
      <c r="U83" s="183"/>
    </row>
    <row r="84" spans="2:21" s="1" customFormat="1" ht="13.5">
      <c r="B84" s="49"/>
      <c r="C84" s="41" t="s">
        <v>28</v>
      </c>
      <c r="D84" s="50"/>
      <c r="E84" s="50"/>
      <c r="F84" s="36" t="str">
        <f>E13</f>
        <v>Město Varnsdorf</v>
      </c>
      <c r="G84" s="50"/>
      <c r="H84" s="50"/>
      <c r="I84" s="50"/>
      <c r="J84" s="50"/>
      <c r="K84" s="41" t="s">
        <v>34</v>
      </c>
      <c r="L84" s="50"/>
      <c r="M84" s="36" t="str">
        <f>E19</f>
        <v>FORWOOD s.r.o.</v>
      </c>
      <c r="N84" s="36"/>
      <c r="O84" s="36"/>
      <c r="P84" s="36"/>
      <c r="Q84" s="36"/>
      <c r="R84" s="51"/>
      <c r="T84" s="183"/>
      <c r="U84" s="183"/>
    </row>
    <row r="85" spans="2:21" s="1" customFormat="1" ht="14.4" customHeight="1">
      <c r="B85" s="49"/>
      <c r="C85" s="41" t="s">
        <v>32</v>
      </c>
      <c r="D85" s="50"/>
      <c r="E85" s="50"/>
      <c r="F85" s="36" t="str">
        <f>IF(E16="","",E16)</f>
        <v>Vyplň údaj</v>
      </c>
      <c r="G85" s="50"/>
      <c r="H85" s="50"/>
      <c r="I85" s="50"/>
      <c r="J85" s="50"/>
      <c r="K85" s="41" t="s">
        <v>37</v>
      </c>
      <c r="L85" s="50"/>
      <c r="M85" s="36" t="str">
        <f>E22</f>
        <v>Bc. Zuzana Kosáková</v>
      </c>
      <c r="N85" s="36"/>
      <c r="O85" s="36"/>
      <c r="P85" s="36"/>
      <c r="Q85" s="36"/>
      <c r="R85" s="51"/>
      <c r="T85" s="183"/>
      <c r="U85" s="183"/>
    </row>
    <row r="86" spans="2:21" s="1" customFormat="1" ht="10.3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  <c r="T86" s="183"/>
      <c r="U86" s="183"/>
    </row>
    <row r="87" spans="2:21" s="1" customFormat="1" ht="29.25" customHeight="1">
      <c r="B87" s="49"/>
      <c r="C87" s="184" t="s">
        <v>118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84" t="s">
        <v>119</v>
      </c>
      <c r="O87" s="163"/>
      <c r="P87" s="163"/>
      <c r="Q87" s="163"/>
      <c r="R87" s="51"/>
      <c r="T87" s="183"/>
      <c r="U87" s="183"/>
    </row>
    <row r="88" spans="2:21" s="1" customFormat="1" ht="10.3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  <c r="T88" s="183"/>
      <c r="U88" s="183"/>
    </row>
    <row r="89" spans="2:47" s="1" customFormat="1" ht="29.25" customHeight="1">
      <c r="B89" s="49"/>
      <c r="C89" s="185" t="s">
        <v>120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6">
        <f>N124</f>
        <v>0</v>
      </c>
      <c r="O89" s="186"/>
      <c r="P89" s="186"/>
      <c r="Q89" s="186"/>
      <c r="R89" s="51"/>
      <c r="T89" s="183"/>
      <c r="U89" s="183"/>
      <c r="AU89" s="25" t="s">
        <v>121</v>
      </c>
    </row>
    <row r="90" spans="2:21" s="7" customFormat="1" ht="24.95" customHeight="1">
      <c r="B90" s="187"/>
      <c r="C90" s="188"/>
      <c r="D90" s="189" t="s">
        <v>744</v>
      </c>
      <c r="E90" s="188"/>
      <c r="F90" s="188"/>
      <c r="G90" s="188"/>
      <c r="H90" s="188"/>
      <c r="I90" s="188"/>
      <c r="J90" s="188"/>
      <c r="K90" s="188"/>
      <c r="L90" s="188"/>
      <c r="M90" s="188"/>
      <c r="N90" s="190">
        <f>N125</f>
        <v>0</v>
      </c>
      <c r="O90" s="188"/>
      <c r="P90" s="188"/>
      <c r="Q90" s="188"/>
      <c r="R90" s="191"/>
      <c r="T90" s="192"/>
      <c r="U90" s="192"/>
    </row>
    <row r="91" spans="2:21" s="7" customFormat="1" ht="24.95" customHeight="1">
      <c r="B91" s="187"/>
      <c r="C91" s="188"/>
      <c r="D91" s="189" t="s">
        <v>745</v>
      </c>
      <c r="E91" s="188"/>
      <c r="F91" s="188"/>
      <c r="G91" s="188"/>
      <c r="H91" s="188"/>
      <c r="I91" s="188"/>
      <c r="J91" s="188"/>
      <c r="K91" s="188"/>
      <c r="L91" s="188"/>
      <c r="M91" s="188"/>
      <c r="N91" s="190">
        <f>N161</f>
        <v>0</v>
      </c>
      <c r="O91" s="188"/>
      <c r="P91" s="188"/>
      <c r="Q91" s="188"/>
      <c r="R91" s="191"/>
      <c r="T91" s="192"/>
      <c r="U91" s="192"/>
    </row>
    <row r="92" spans="2:21" s="7" customFormat="1" ht="24.95" customHeight="1">
      <c r="B92" s="187"/>
      <c r="C92" s="188"/>
      <c r="D92" s="189" t="s">
        <v>746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90">
        <f>N165</f>
        <v>0</v>
      </c>
      <c r="O92" s="188"/>
      <c r="P92" s="188"/>
      <c r="Q92" s="188"/>
      <c r="R92" s="191"/>
      <c r="T92" s="192"/>
      <c r="U92" s="192"/>
    </row>
    <row r="93" spans="2:21" s="7" customFormat="1" ht="24.95" customHeight="1">
      <c r="B93" s="187"/>
      <c r="C93" s="188"/>
      <c r="D93" s="189" t="s">
        <v>747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90">
        <f>N184</f>
        <v>0</v>
      </c>
      <c r="O93" s="188"/>
      <c r="P93" s="188"/>
      <c r="Q93" s="188"/>
      <c r="R93" s="191"/>
      <c r="T93" s="192"/>
      <c r="U93" s="192"/>
    </row>
    <row r="94" spans="2:21" s="7" customFormat="1" ht="24.95" customHeight="1">
      <c r="B94" s="187"/>
      <c r="C94" s="188"/>
      <c r="D94" s="189" t="s">
        <v>748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90">
        <f>N194</f>
        <v>0</v>
      </c>
      <c r="O94" s="188"/>
      <c r="P94" s="188"/>
      <c r="Q94" s="188"/>
      <c r="R94" s="191"/>
      <c r="T94" s="192"/>
      <c r="U94" s="192"/>
    </row>
    <row r="95" spans="2:21" s="7" customFormat="1" ht="24.95" customHeight="1">
      <c r="B95" s="187"/>
      <c r="C95" s="188"/>
      <c r="D95" s="189" t="s">
        <v>749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90">
        <f>N196</f>
        <v>0</v>
      </c>
      <c r="O95" s="188"/>
      <c r="P95" s="188"/>
      <c r="Q95" s="188"/>
      <c r="R95" s="191"/>
      <c r="T95" s="192"/>
      <c r="U95" s="192"/>
    </row>
    <row r="96" spans="2:21" s="7" customFormat="1" ht="21.8" customHeight="1">
      <c r="B96" s="187"/>
      <c r="C96" s="188"/>
      <c r="D96" s="189" t="s">
        <v>140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96">
        <f>N199</f>
        <v>0</v>
      </c>
      <c r="O96" s="188"/>
      <c r="P96" s="188"/>
      <c r="Q96" s="188"/>
      <c r="R96" s="191"/>
      <c r="T96" s="192"/>
      <c r="U96" s="192"/>
    </row>
    <row r="97" spans="2:21" s="1" customFormat="1" ht="21.8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  <c r="T97" s="183"/>
      <c r="U97" s="183"/>
    </row>
    <row r="98" spans="2:21" s="1" customFormat="1" ht="29.25" customHeight="1">
      <c r="B98" s="49"/>
      <c r="C98" s="185" t="s">
        <v>141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86">
        <f>ROUND(N99+N100+N101+N102+N103+N104,2)</f>
        <v>0</v>
      </c>
      <c r="O98" s="197"/>
      <c r="P98" s="197"/>
      <c r="Q98" s="197"/>
      <c r="R98" s="51"/>
      <c r="T98" s="198"/>
      <c r="U98" s="199" t="s">
        <v>43</v>
      </c>
    </row>
    <row r="99" spans="2:65" s="1" customFormat="1" ht="18" customHeight="1">
      <c r="B99" s="49"/>
      <c r="C99" s="50"/>
      <c r="D99" s="156" t="s">
        <v>142</v>
      </c>
      <c r="E99" s="150"/>
      <c r="F99" s="150"/>
      <c r="G99" s="150"/>
      <c r="H99" s="150"/>
      <c r="I99" s="50"/>
      <c r="J99" s="50"/>
      <c r="K99" s="50"/>
      <c r="L99" s="50"/>
      <c r="M99" s="50"/>
      <c r="N99" s="151">
        <f>ROUND(N89*T99,2)</f>
        <v>0</v>
      </c>
      <c r="O99" s="139"/>
      <c r="P99" s="139"/>
      <c r="Q99" s="139"/>
      <c r="R99" s="51"/>
      <c r="S99" s="200"/>
      <c r="T99" s="201"/>
      <c r="U99" s="202" t="s">
        <v>44</v>
      </c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3" t="s">
        <v>97</v>
      </c>
      <c r="AZ99" s="200"/>
      <c r="BA99" s="200"/>
      <c r="BB99" s="200"/>
      <c r="BC99" s="200"/>
      <c r="BD99" s="200"/>
      <c r="BE99" s="204">
        <f>IF(U99="základní",N99,0)</f>
        <v>0</v>
      </c>
      <c r="BF99" s="204">
        <f>IF(U99="snížená",N99,0)</f>
        <v>0</v>
      </c>
      <c r="BG99" s="204">
        <f>IF(U99="zákl. přenesená",N99,0)</f>
        <v>0</v>
      </c>
      <c r="BH99" s="204">
        <f>IF(U99="sníž. přenesená",N99,0)</f>
        <v>0</v>
      </c>
      <c r="BI99" s="204">
        <f>IF(U99="nulová",N99,0)</f>
        <v>0</v>
      </c>
      <c r="BJ99" s="203" t="s">
        <v>86</v>
      </c>
      <c r="BK99" s="200"/>
      <c r="BL99" s="200"/>
      <c r="BM99" s="200"/>
    </row>
    <row r="100" spans="2:65" s="1" customFormat="1" ht="18" customHeight="1">
      <c r="B100" s="49"/>
      <c r="C100" s="50"/>
      <c r="D100" s="156" t="s">
        <v>143</v>
      </c>
      <c r="E100" s="150"/>
      <c r="F100" s="150"/>
      <c r="G100" s="150"/>
      <c r="H100" s="150"/>
      <c r="I100" s="50"/>
      <c r="J100" s="50"/>
      <c r="K100" s="50"/>
      <c r="L100" s="50"/>
      <c r="M100" s="50"/>
      <c r="N100" s="151">
        <f>ROUND(N89*T100,2)</f>
        <v>0</v>
      </c>
      <c r="O100" s="139"/>
      <c r="P100" s="139"/>
      <c r="Q100" s="139"/>
      <c r="R100" s="51"/>
      <c r="S100" s="200"/>
      <c r="T100" s="201"/>
      <c r="U100" s="202" t="s">
        <v>44</v>
      </c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3" t="s">
        <v>97</v>
      </c>
      <c r="AZ100" s="200"/>
      <c r="BA100" s="200"/>
      <c r="BB100" s="200"/>
      <c r="BC100" s="200"/>
      <c r="BD100" s="200"/>
      <c r="BE100" s="204">
        <f>IF(U100="základní",N100,0)</f>
        <v>0</v>
      </c>
      <c r="BF100" s="204">
        <f>IF(U100="snížená",N100,0)</f>
        <v>0</v>
      </c>
      <c r="BG100" s="204">
        <f>IF(U100="zákl. přenesená",N100,0)</f>
        <v>0</v>
      </c>
      <c r="BH100" s="204">
        <f>IF(U100="sníž. přenesená",N100,0)</f>
        <v>0</v>
      </c>
      <c r="BI100" s="204">
        <f>IF(U100="nulová",N100,0)</f>
        <v>0</v>
      </c>
      <c r="BJ100" s="203" t="s">
        <v>86</v>
      </c>
      <c r="BK100" s="200"/>
      <c r="BL100" s="200"/>
      <c r="BM100" s="200"/>
    </row>
    <row r="101" spans="2:65" s="1" customFormat="1" ht="18" customHeight="1">
      <c r="B101" s="49"/>
      <c r="C101" s="50"/>
      <c r="D101" s="156" t="s">
        <v>144</v>
      </c>
      <c r="E101" s="150"/>
      <c r="F101" s="150"/>
      <c r="G101" s="150"/>
      <c r="H101" s="150"/>
      <c r="I101" s="50"/>
      <c r="J101" s="50"/>
      <c r="K101" s="50"/>
      <c r="L101" s="50"/>
      <c r="M101" s="50"/>
      <c r="N101" s="151">
        <f>ROUND(N89*T101,2)</f>
        <v>0</v>
      </c>
      <c r="O101" s="139"/>
      <c r="P101" s="139"/>
      <c r="Q101" s="139"/>
      <c r="R101" s="51"/>
      <c r="S101" s="200"/>
      <c r="T101" s="201"/>
      <c r="U101" s="202" t="s">
        <v>44</v>
      </c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3" t="s">
        <v>97</v>
      </c>
      <c r="AZ101" s="200"/>
      <c r="BA101" s="200"/>
      <c r="BB101" s="200"/>
      <c r="BC101" s="200"/>
      <c r="BD101" s="200"/>
      <c r="BE101" s="204">
        <f>IF(U101="základní",N101,0)</f>
        <v>0</v>
      </c>
      <c r="BF101" s="204">
        <f>IF(U101="snížená",N101,0)</f>
        <v>0</v>
      </c>
      <c r="BG101" s="204">
        <f>IF(U101="zákl. přenesená",N101,0)</f>
        <v>0</v>
      </c>
      <c r="BH101" s="204">
        <f>IF(U101="sníž. přenesená",N101,0)</f>
        <v>0</v>
      </c>
      <c r="BI101" s="204">
        <f>IF(U101="nulová",N101,0)</f>
        <v>0</v>
      </c>
      <c r="BJ101" s="203" t="s">
        <v>86</v>
      </c>
      <c r="BK101" s="200"/>
      <c r="BL101" s="200"/>
      <c r="BM101" s="200"/>
    </row>
    <row r="102" spans="2:65" s="1" customFormat="1" ht="18" customHeight="1">
      <c r="B102" s="49"/>
      <c r="C102" s="50"/>
      <c r="D102" s="156" t="s">
        <v>145</v>
      </c>
      <c r="E102" s="150"/>
      <c r="F102" s="150"/>
      <c r="G102" s="150"/>
      <c r="H102" s="150"/>
      <c r="I102" s="50"/>
      <c r="J102" s="50"/>
      <c r="K102" s="50"/>
      <c r="L102" s="50"/>
      <c r="M102" s="50"/>
      <c r="N102" s="151">
        <f>ROUND(N89*T102,2)</f>
        <v>0</v>
      </c>
      <c r="O102" s="139"/>
      <c r="P102" s="139"/>
      <c r="Q102" s="139"/>
      <c r="R102" s="51"/>
      <c r="S102" s="200"/>
      <c r="T102" s="201"/>
      <c r="U102" s="202" t="s">
        <v>44</v>
      </c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97</v>
      </c>
      <c r="AZ102" s="200"/>
      <c r="BA102" s="200"/>
      <c r="BB102" s="200"/>
      <c r="BC102" s="200"/>
      <c r="BD102" s="200"/>
      <c r="BE102" s="204">
        <f>IF(U102="základní",N102,0)</f>
        <v>0</v>
      </c>
      <c r="BF102" s="204">
        <f>IF(U102="snížená",N102,0)</f>
        <v>0</v>
      </c>
      <c r="BG102" s="204">
        <f>IF(U102="zákl. přenesená",N102,0)</f>
        <v>0</v>
      </c>
      <c r="BH102" s="204">
        <f>IF(U102="sníž. přenesená",N102,0)</f>
        <v>0</v>
      </c>
      <c r="BI102" s="204">
        <f>IF(U102="nulová",N102,0)</f>
        <v>0</v>
      </c>
      <c r="BJ102" s="203" t="s">
        <v>86</v>
      </c>
      <c r="BK102" s="200"/>
      <c r="BL102" s="200"/>
      <c r="BM102" s="200"/>
    </row>
    <row r="103" spans="2:65" s="1" customFormat="1" ht="18" customHeight="1">
      <c r="B103" s="49"/>
      <c r="C103" s="50"/>
      <c r="D103" s="156" t="s">
        <v>146</v>
      </c>
      <c r="E103" s="150"/>
      <c r="F103" s="150"/>
      <c r="G103" s="150"/>
      <c r="H103" s="150"/>
      <c r="I103" s="50"/>
      <c r="J103" s="50"/>
      <c r="K103" s="50"/>
      <c r="L103" s="50"/>
      <c r="M103" s="50"/>
      <c r="N103" s="151">
        <f>ROUND(N89*T103,2)</f>
        <v>0</v>
      </c>
      <c r="O103" s="139"/>
      <c r="P103" s="139"/>
      <c r="Q103" s="139"/>
      <c r="R103" s="51"/>
      <c r="S103" s="200"/>
      <c r="T103" s="201"/>
      <c r="U103" s="202" t="s">
        <v>44</v>
      </c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97</v>
      </c>
      <c r="AZ103" s="200"/>
      <c r="BA103" s="200"/>
      <c r="BB103" s="200"/>
      <c r="BC103" s="200"/>
      <c r="BD103" s="200"/>
      <c r="BE103" s="204">
        <f>IF(U103="základní",N103,0)</f>
        <v>0</v>
      </c>
      <c r="BF103" s="204">
        <f>IF(U103="snížená",N103,0)</f>
        <v>0</v>
      </c>
      <c r="BG103" s="204">
        <f>IF(U103="zákl. přenesená",N103,0)</f>
        <v>0</v>
      </c>
      <c r="BH103" s="204">
        <f>IF(U103="sníž. přenesená",N103,0)</f>
        <v>0</v>
      </c>
      <c r="BI103" s="204">
        <f>IF(U103="nulová",N103,0)</f>
        <v>0</v>
      </c>
      <c r="BJ103" s="203" t="s">
        <v>86</v>
      </c>
      <c r="BK103" s="200"/>
      <c r="BL103" s="200"/>
      <c r="BM103" s="200"/>
    </row>
    <row r="104" spans="2:65" s="1" customFormat="1" ht="18" customHeight="1">
      <c r="B104" s="49"/>
      <c r="C104" s="50"/>
      <c r="D104" s="150" t="s">
        <v>147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151">
        <f>ROUND(N89*T104,2)</f>
        <v>0</v>
      </c>
      <c r="O104" s="139"/>
      <c r="P104" s="139"/>
      <c r="Q104" s="139"/>
      <c r="R104" s="51"/>
      <c r="S104" s="200"/>
      <c r="T104" s="205"/>
      <c r="U104" s="206" t="s">
        <v>44</v>
      </c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148</v>
      </c>
      <c r="AZ104" s="200"/>
      <c r="BA104" s="200"/>
      <c r="BB104" s="200"/>
      <c r="BC104" s="200"/>
      <c r="BD104" s="200"/>
      <c r="BE104" s="204">
        <f>IF(U104="základní",N104,0)</f>
        <v>0</v>
      </c>
      <c r="BF104" s="204">
        <f>IF(U104="snížená",N104,0)</f>
        <v>0</v>
      </c>
      <c r="BG104" s="204">
        <f>IF(U104="zákl. přenesená",N104,0)</f>
        <v>0</v>
      </c>
      <c r="BH104" s="204">
        <f>IF(U104="sníž. přenesená",N104,0)</f>
        <v>0</v>
      </c>
      <c r="BI104" s="204">
        <f>IF(U104="nulová",N104,0)</f>
        <v>0</v>
      </c>
      <c r="BJ104" s="203" t="s">
        <v>86</v>
      </c>
      <c r="BK104" s="200"/>
      <c r="BL104" s="200"/>
      <c r="BM104" s="200"/>
    </row>
    <row r="105" spans="2:21" s="1" customFormat="1" ht="13.5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  <c r="T105" s="183"/>
      <c r="U105" s="183"/>
    </row>
    <row r="106" spans="2:21" s="1" customFormat="1" ht="29.25" customHeight="1">
      <c r="B106" s="49"/>
      <c r="C106" s="162" t="s">
        <v>107</v>
      </c>
      <c r="D106" s="163"/>
      <c r="E106" s="163"/>
      <c r="F106" s="163"/>
      <c r="G106" s="163"/>
      <c r="H106" s="163"/>
      <c r="I106" s="163"/>
      <c r="J106" s="163"/>
      <c r="K106" s="163"/>
      <c r="L106" s="164">
        <f>ROUND(SUM(N89+N98),2)</f>
        <v>0</v>
      </c>
      <c r="M106" s="164"/>
      <c r="N106" s="164"/>
      <c r="O106" s="164"/>
      <c r="P106" s="164"/>
      <c r="Q106" s="164"/>
      <c r="R106" s="51"/>
      <c r="T106" s="183"/>
      <c r="U106" s="183"/>
    </row>
    <row r="107" spans="2:21" s="1" customFormat="1" ht="6.95" customHeight="1"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  <c r="T107" s="183"/>
      <c r="U107" s="183"/>
    </row>
    <row r="111" spans="2:18" s="1" customFormat="1" ht="6.95" customHeight="1">
      <c r="B111" s="81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</row>
    <row r="112" spans="2:18" s="1" customFormat="1" ht="36.95" customHeight="1">
      <c r="B112" s="49"/>
      <c r="C112" s="30" t="s">
        <v>149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30" customHeight="1">
      <c r="B114" s="49"/>
      <c r="C114" s="41" t="s">
        <v>19</v>
      </c>
      <c r="D114" s="50"/>
      <c r="E114" s="50"/>
      <c r="F114" s="167" t="str">
        <f>F6</f>
        <v>ZŠ Karlova Varnsdorf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0"/>
      <c r="R114" s="51"/>
    </row>
    <row r="115" spans="2:18" ht="30" customHeight="1">
      <c r="B115" s="29"/>
      <c r="C115" s="41" t="s">
        <v>114</v>
      </c>
      <c r="D115" s="34"/>
      <c r="E115" s="34"/>
      <c r="F115" s="167" t="s">
        <v>115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2"/>
    </row>
    <row r="116" spans="2:18" s="1" customFormat="1" ht="36.95" customHeight="1">
      <c r="B116" s="49"/>
      <c r="C116" s="88" t="s">
        <v>741</v>
      </c>
      <c r="D116" s="50"/>
      <c r="E116" s="50"/>
      <c r="F116" s="90" t="str">
        <f>F8</f>
        <v>M21 - D+M Hromosvodu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1" customFormat="1" ht="6.95" customHeight="1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</row>
    <row r="118" spans="2:18" s="1" customFormat="1" ht="18" customHeight="1">
      <c r="B118" s="49"/>
      <c r="C118" s="41" t="s">
        <v>24</v>
      </c>
      <c r="D118" s="50"/>
      <c r="E118" s="50"/>
      <c r="F118" s="36" t="str">
        <f>F10</f>
        <v xml:space="preserve"> </v>
      </c>
      <c r="G118" s="50"/>
      <c r="H118" s="50"/>
      <c r="I118" s="50"/>
      <c r="J118" s="50"/>
      <c r="K118" s="41" t="s">
        <v>26</v>
      </c>
      <c r="L118" s="50"/>
      <c r="M118" s="93" t="str">
        <f>IF(O10="","",O10)</f>
        <v>30. 7. 2018</v>
      </c>
      <c r="N118" s="93"/>
      <c r="O118" s="93"/>
      <c r="P118" s="93"/>
      <c r="Q118" s="50"/>
      <c r="R118" s="51"/>
    </row>
    <row r="119" spans="2:18" s="1" customFormat="1" ht="6.9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1" customFormat="1" ht="13.5">
      <c r="B120" s="49"/>
      <c r="C120" s="41" t="s">
        <v>28</v>
      </c>
      <c r="D120" s="50"/>
      <c r="E120" s="50"/>
      <c r="F120" s="36" t="str">
        <f>E13</f>
        <v>Město Varnsdorf</v>
      </c>
      <c r="G120" s="50"/>
      <c r="H120" s="50"/>
      <c r="I120" s="50"/>
      <c r="J120" s="50"/>
      <c r="K120" s="41" t="s">
        <v>34</v>
      </c>
      <c r="L120" s="50"/>
      <c r="M120" s="36" t="str">
        <f>E19</f>
        <v>FORWOOD s.r.o.</v>
      </c>
      <c r="N120" s="36"/>
      <c r="O120" s="36"/>
      <c r="P120" s="36"/>
      <c r="Q120" s="36"/>
      <c r="R120" s="51"/>
    </row>
    <row r="121" spans="2:18" s="1" customFormat="1" ht="14.4" customHeight="1">
      <c r="B121" s="49"/>
      <c r="C121" s="41" t="s">
        <v>32</v>
      </c>
      <c r="D121" s="50"/>
      <c r="E121" s="50"/>
      <c r="F121" s="36" t="str">
        <f>IF(E16="","",E16)</f>
        <v>Vyplň údaj</v>
      </c>
      <c r="G121" s="50"/>
      <c r="H121" s="50"/>
      <c r="I121" s="50"/>
      <c r="J121" s="50"/>
      <c r="K121" s="41" t="s">
        <v>37</v>
      </c>
      <c r="L121" s="50"/>
      <c r="M121" s="36" t="str">
        <f>E22</f>
        <v>Bc. Zuzana Kosáková</v>
      </c>
      <c r="N121" s="36"/>
      <c r="O121" s="36"/>
      <c r="P121" s="36"/>
      <c r="Q121" s="36"/>
      <c r="R121" s="51"/>
    </row>
    <row r="122" spans="2:18" s="1" customFormat="1" ht="10.3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</row>
    <row r="123" spans="2:27" s="9" customFormat="1" ht="29.25" customHeight="1">
      <c r="B123" s="207"/>
      <c r="C123" s="208" t="s">
        <v>150</v>
      </c>
      <c r="D123" s="209" t="s">
        <v>151</v>
      </c>
      <c r="E123" s="209" t="s">
        <v>61</v>
      </c>
      <c r="F123" s="209" t="s">
        <v>152</v>
      </c>
      <c r="G123" s="209"/>
      <c r="H123" s="209"/>
      <c r="I123" s="209"/>
      <c r="J123" s="209" t="s">
        <v>153</v>
      </c>
      <c r="K123" s="209" t="s">
        <v>154</v>
      </c>
      <c r="L123" s="209" t="s">
        <v>155</v>
      </c>
      <c r="M123" s="209"/>
      <c r="N123" s="209" t="s">
        <v>119</v>
      </c>
      <c r="O123" s="209"/>
      <c r="P123" s="209"/>
      <c r="Q123" s="210"/>
      <c r="R123" s="211"/>
      <c r="T123" s="109" t="s">
        <v>156</v>
      </c>
      <c r="U123" s="110" t="s">
        <v>43</v>
      </c>
      <c r="V123" s="110" t="s">
        <v>157</v>
      </c>
      <c r="W123" s="110" t="s">
        <v>158</v>
      </c>
      <c r="X123" s="110" t="s">
        <v>159</v>
      </c>
      <c r="Y123" s="110" t="s">
        <v>160</v>
      </c>
      <c r="Z123" s="110" t="s">
        <v>161</v>
      </c>
      <c r="AA123" s="111" t="s">
        <v>162</v>
      </c>
    </row>
    <row r="124" spans="2:63" s="1" customFormat="1" ht="29.25" customHeight="1">
      <c r="B124" s="49"/>
      <c r="C124" s="113" t="s">
        <v>116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212">
        <f>BK124</f>
        <v>0</v>
      </c>
      <c r="O124" s="213"/>
      <c r="P124" s="213"/>
      <c r="Q124" s="213"/>
      <c r="R124" s="51"/>
      <c r="T124" s="112"/>
      <c r="U124" s="70"/>
      <c r="V124" s="70"/>
      <c r="W124" s="214">
        <f>W125+W161+W165+W184+W194+W196+W199</f>
        <v>0</v>
      </c>
      <c r="X124" s="70"/>
      <c r="Y124" s="214">
        <f>Y125+Y161+Y165+Y184+Y194+Y196+Y199</f>
        <v>0</v>
      </c>
      <c r="Z124" s="70"/>
      <c r="AA124" s="215">
        <f>AA125+AA161+AA165+AA184+AA194+AA196+AA199</f>
        <v>0</v>
      </c>
      <c r="AT124" s="25" t="s">
        <v>78</v>
      </c>
      <c r="AU124" s="25" t="s">
        <v>121</v>
      </c>
      <c r="BK124" s="216">
        <f>BK125+BK161+BK165+BK184+BK194+BK196+BK199</f>
        <v>0</v>
      </c>
    </row>
    <row r="125" spans="2:63" s="10" customFormat="1" ht="37.4" customHeight="1">
      <c r="B125" s="217"/>
      <c r="C125" s="218"/>
      <c r="D125" s="219" t="s">
        <v>744</v>
      </c>
      <c r="E125" s="219"/>
      <c r="F125" s="219"/>
      <c r="G125" s="219"/>
      <c r="H125" s="219"/>
      <c r="I125" s="219"/>
      <c r="J125" s="219"/>
      <c r="K125" s="219"/>
      <c r="L125" s="219"/>
      <c r="M125" s="219"/>
      <c r="N125" s="301">
        <f>BK125</f>
        <v>0</v>
      </c>
      <c r="O125" s="302"/>
      <c r="P125" s="302"/>
      <c r="Q125" s="302"/>
      <c r="R125" s="220"/>
      <c r="T125" s="221"/>
      <c r="U125" s="218"/>
      <c r="V125" s="218"/>
      <c r="W125" s="222">
        <f>SUM(W126:W160)</f>
        <v>0</v>
      </c>
      <c r="X125" s="218"/>
      <c r="Y125" s="222">
        <f>SUM(Y126:Y160)</f>
        <v>0</v>
      </c>
      <c r="Z125" s="218"/>
      <c r="AA125" s="223">
        <f>SUM(AA126:AA160)</f>
        <v>0</v>
      </c>
      <c r="AR125" s="224" t="s">
        <v>177</v>
      </c>
      <c r="AT125" s="225" t="s">
        <v>78</v>
      </c>
      <c r="AU125" s="225" t="s">
        <v>79</v>
      </c>
      <c r="AY125" s="224" t="s">
        <v>163</v>
      </c>
      <c r="BK125" s="226">
        <f>SUM(BK126:BK160)</f>
        <v>0</v>
      </c>
    </row>
    <row r="126" spans="2:65" s="1" customFormat="1" ht="16.5" customHeight="1">
      <c r="B126" s="49"/>
      <c r="C126" s="230" t="s">
        <v>86</v>
      </c>
      <c r="D126" s="230" t="s">
        <v>164</v>
      </c>
      <c r="E126" s="231" t="s">
        <v>750</v>
      </c>
      <c r="F126" s="232" t="s">
        <v>751</v>
      </c>
      <c r="G126" s="232"/>
      <c r="H126" s="232"/>
      <c r="I126" s="232"/>
      <c r="J126" s="233" t="s">
        <v>317</v>
      </c>
      <c r="K126" s="234">
        <v>480</v>
      </c>
      <c r="L126" s="235">
        <v>0</v>
      </c>
      <c r="M126" s="236"/>
      <c r="N126" s="237">
        <f>ROUND(L126*K126,2)</f>
        <v>0</v>
      </c>
      <c r="O126" s="237"/>
      <c r="P126" s="237"/>
      <c r="Q126" s="237"/>
      <c r="R126" s="51"/>
      <c r="T126" s="238" t="s">
        <v>22</v>
      </c>
      <c r="U126" s="59" t="s">
        <v>44</v>
      </c>
      <c r="V126" s="50"/>
      <c r="W126" s="239">
        <f>V126*K126</f>
        <v>0</v>
      </c>
      <c r="X126" s="239">
        <v>0</v>
      </c>
      <c r="Y126" s="239">
        <f>X126*K126</f>
        <v>0</v>
      </c>
      <c r="Z126" s="239">
        <v>0</v>
      </c>
      <c r="AA126" s="240">
        <f>Z126*K126</f>
        <v>0</v>
      </c>
      <c r="AR126" s="25" t="s">
        <v>496</v>
      </c>
      <c r="AT126" s="25" t="s">
        <v>164</v>
      </c>
      <c r="AU126" s="25" t="s">
        <v>86</v>
      </c>
      <c r="AY126" s="25" t="s">
        <v>163</v>
      </c>
      <c r="BE126" s="155">
        <f>IF(U126="základní",N126,0)</f>
        <v>0</v>
      </c>
      <c r="BF126" s="155">
        <f>IF(U126="snížená",N126,0)</f>
        <v>0</v>
      </c>
      <c r="BG126" s="155">
        <f>IF(U126="zákl. přenesená",N126,0)</f>
        <v>0</v>
      </c>
      <c r="BH126" s="155">
        <f>IF(U126="sníž. přenesená",N126,0)</f>
        <v>0</v>
      </c>
      <c r="BI126" s="155">
        <f>IF(U126="nulová",N126,0)</f>
        <v>0</v>
      </c>
      <c r="BJ126" s="25" t="s">
        <v>86</v>
      </c>
      <c r="BK126" s="155">
        <f>ROUND(L126*K126,2)</f>
        <v>0</v>
      </c>
      <c r="BL126" s="25" t="s">
        <v>496</v>
      </c>
      <c r="BM126" s="25" t="s">
        <v>89</v>
      </c>
    </row>
    <row r="127" spans="2:65" s="1" customFormat="1" ht="25.5" customHeight="1">
      <c r="B127" s="49"/>
      <c r="C127" s="230" t="s">
        <v>89</v>
      </c>
      <c r="D127" s="230" t="s">
        <v>164</v>
      </c>
      <c r="E127" s="231" t="s">
        <v>752</v>
      </c>
      <c r="F127" s="232" t="s">
        <v>753</v>
      </c>
      <c r="G127" s="232"/>
      <c r="H127" s="232"/>
      <c r="I127" s="232"/>
      <c r="J127" s="233" t="s">
        <v>199</v>
      </c>
      <c r="K127" s="234">
        <v>10</v>
      </c>
      <c r="L127" s="235">
        <v>0</v>
      </c>
      <c r="M127" s="236"/>
      <c r="N127" s="237">
        <f>ROUND(L127*K127,2)</f>
        <v>0</v>
      </c>
      <c r="O127" s="237"/>
      <c r="P127" s="237"/>
      <c r="Q127" s="237"/>
      <c r="R127" s="51"/>
      <c r="T127" s="238" t="s">
        <v>22</v>
      </c>
      <c r="U127" s="59" t="s">
        <v>44</v>
      </c>
      <c r="V127" s="50"/>
      <c r="W127" s="239">
        <f>V127*K127</f>
        <v>0</v>
      </c>
      <c r="X127" s="239">
        <v>0</v>
      </c>
      <c r="Y127" s="239">
        <f>X127*K127</f>
        <v>0</v>
      </c>
      <c r="Z127" s="239">
        <v>0</v>
      </c>
      <c r="AA127" s="240">
        <f>Z127*K127</f>
        <v>0</v>
      </c>
      <c r="AR127" s="25" t="s">
        <v>496</v>
      </c>
      <c r="AT127" s="25" t="s">
        <v>164</v>
      </c>
      <c r="AU127" s="25" t="s">
        <v>86</v>
      </c>
      <c r="AY127" s="25" t="s">
        <v>163</v>
      </c>
      <c r="BE127" s="155">
        <f>IF(U127="základní",N127,0)</f>
        <v>0</v>
      </c>
      <c r="BF127" s="155">
        <f>IF(U127="snížená",N127,0)</f>
        <v>0</v>
      </c>
      <c r="BG127" s="155">
        <f>IF(U127="zákl. přenesená",N127,0)</f>
        <v>0</v>
      </c>
      <c r="BH127" s="155">
        <f>IF(U127="sníž. přenesená",N127,0)</f>
        <v>0</v>
      </c>
      <c r="BI127" s="155">
        <f>IF(U127="nulová",N127,0)</f>
        <v>0</v>
      </c>
      <c r="BJ127" s="25" t="s">
        <v>86</v>
      </c>
      <c r="BK127" s="155">
        <f>ROUND(L127*K127,2)</f>
        <v>0</v>
      </c>
      <c r="BL127" s="25" t="s">
        <v>496</v>
      </c>
      <c r="BM127" s="25" t="s">
        <v>168</v>
      </c>
    </row>
    <row r="128" spans="2:65" s="1" customFormat="1" ht="25.5" customHeight="1">
      <c r="B128" s="49"/>
      <c r="C128" s="230" t="s">
        <v>177</v>
      </c>
      <c r="D128" s="230" t="s">
        <v>164</v>
      </c>
      <c r="E128" s="231" t="s">
        <v>754</v>
      </c>
      <c r="F128" s="232" t="s">
        <v>755</v>
      </c>
      <c r="G128" s="232"/>
      <c r="H128" s="232"/>
      <c r="I128" s="232"/>
      <c r="J128" s="233" t="s">
        <v>199</v>
      </c>
      <c r="K128" s="234">
        <v>3</v>
      </c>
      <c r="L128" s="235">
        <v>0</v>
      </c>
      <c r="M128" s="236"/>
      <c r="N128" s="237">
        <f>ROUND(L128*K128,2)</f>
        <v>0</v>
      </c>
      <c r="O128" s="237"/>
      <c r="P128" s="237"/>
      <c r="Q128" s="237"/>
      <c r="R128" s="51"/>
      <c r="T128" s="238" t="s">
        <v>22</v>
      </c>
      <c r="U128" s="59" t="s">
        <v>44</v>
      </c>
      <c r="V128" s="50"/>
      <c r="W128" s="239">
        <f>V128*K128</f>
        <v>0</v>
      </c>
      <c r="X128" s="239">
        <v>0</v>
      </c>
      <c r="Y128" s="239">
        <f>X128*K128</f>
        <v>0</v>
      </c>
      <c r="Z128" s="239">
        <v>0</v>
      </c>
      <c r="AA128" s="240">
        <f>Z128*K128</f>
        <v>0</v>
      </c>
      <c r="AR128" s="25" t="s">
        <v>496</v>
      </c>
      <c r="AT128" s="25" t="s">
        <v>164</v>
      </c>
      <c r="AU128" s="25" t="s">
        <v>86</v>
      </c>
      <c r="AY128" s="25" t="s">
        <v>163</v>
      </c>
      <c r="BE128" s="155">
        <f>IF(U128="základní",N128,0)</f>
        <v>0</v>
      </c>
      <c r="BF128" s="155">
        <f>IF(U128="snížená",N128,0)</f>
        <v>0</v>
      </c>
      <c r="BG128" s="155">
        <f>IF(U128="zákl. přenesená",N128,0)</f>
        <v>0</v>
      </c>
      <c r="BH128" s="155">
        <f>IF(U128="sníž. přenesená",N128,0)</f>
        <v>0</v>
      </c>
      <c r="BI128" s="155">
        <f>IF(U128="nulová",N128,0)</f>
        <v>0</v>
      </c>
      <c r="BJ128" s="25" t="s">
        <v>86</v>
      </c>
      <c r="BK128" s="155">
        <f>ROUND(L128*K128,2)</f>
        <v>0</v>
      </c>
      <c r="BL128" s="25" t="s">
        <v>496</v>
      </c>
      <c r="BM128" s="25" t="s">
        <v>190</v>
      </c>
    </row>
    <row r="129" spans="2:65" s="1" customFormat="1" ht="16.5" customHeight="1">
      <c r="B129" s="49"/>
      <c r="C129" s="230" t="s">
        <v>168</v>
      </c>
      <c r="D129" s="230" t="s">
        <v>164</v>
      </c>
      <c r="E129" s="231" t="s">
        <v>756</v>
      </c>
      <c r="F129" s="232" t="s">
        <v>757</v>
      </c>
      <c r="G129" s="232"/>
      <c r="H129" s="232"/>
      <c r="I129" s="232"/>
      <c r="J129" s="233" t="s">
        <v>199</v>
      </c>
      <c r="K129" s="234">
        <v>3</v>
      </c>
      <c r="L129" s="235">
        <v>0</v>
      </c>
      <c r="M129" s="236"/>
      <c r="N129" s="237">
        <f>ROUND(L129*K129,2)</f>
        <v>0</v>
      </c>
      <c r="O129" s="237"/>
      <c r="P129" s="237"/>
      <c r="Q129" s="237"/>
      <c r="R129" s="51"/>
      <c r="T129" s="238" t="s">
        <v>22</v>
      </c>
      <c r="U129" s="59" t="s">
        <v>44</v>
      </c>
      <c r="V129" s="50"/>
      <c r="W129" s="239">
        <f>V129*K129</f>
        <v>0</v>
      </c>
      <c r="X129" s="239">
        <v>0</v>
      </c>
      <c r="Y129" s="239">
        <f>X129*K129</f>
        <v>0</v>
      </c>
      <c r="Z129" s="239">
        <v>0</v>
      </c>
      <c r="AA129" s="240">
        <f>Z129*K129</f>
        <v>0</v>
      </c>
      <c r="AR129" s="25" t="s">
        <v>496</v>
      </c>
      <c r="AT129" s="25" t="s">
        <v>164</v>
      </c>
      <c r="AU129" s="25" t="s">
        <v>86</v>
      </c>
      <c r="AY129" s="25" t="s">
        <v>163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25" t="s">
        <v>86</v>
      </c>
      <c r="BK129" s="155">
        <f>ROUND(L129*K129,2)</f>
        <v>0</v>
      </c>
      <c r="BL129" s="25" t="s">
        <v>496</v>
      </c>
      <c r="BM129" s="25" t="s">
        <v>201</v>
      </c>
    </row>
    <row r="130" spans="2:65" s="1" customFormat="1" ht="16.5" customHeight="1">
      <c r="B130" s="49"/>
      <c r="C130" s="230" t="s">
        <v>172</v>
      </c>
      <c r="D130" s="230" t="s">
        <v>164</v>
      </c>
      <c r="E130" s="231" t="s">
        <v>758</v>
      </c>
      <c r="F130" s="232" t="s">
        <v>759</v>
      </c>
      <c r="G130" s="232"/>
      <c r="H130" s="232"/>
      <c r="I130" s="232"/>
      <c r="J130" s="233" t="s">
        <v>199</v>
      </c>
      <c r="K130" s="234">
        <v>3</v>
      </c>
      <c r="L130" s="235">
        <v>0</v>
      </c>
      <c r="M130" s="236"/>
      <c r="N130" s="237">
        <f>ROUND(L130*K130,2)</f>
        <v>0</v>
      </c>
      <c r="O130" s="237"/>
      <c r="P130" s="237"/>
      <c r="Q130" s="237"/>
      <c r="R130" s="51"/>
      <c r="T130" s="238" t="s">
        <v>22</v>
      </c>
      <c r="U130" s="59" t="s">
        <v>44</v>
      </c>
      <c r="V130" s="50"/>
      <c r="W130" s="239">
        <f>V130*K130</f>
        <v>0</v>
      </c>
      <c r="X130" s="239">
        <v>0</v>
      </c>
      <c r="Y130" s="239">
        <f>X130*K130</f>
        <v>0</v>
      </c>
      <c r="Z130" s="239">
        <v>0</v>
      </c>
      <c r="AA130" s="240">
        <f>Z130*K130</f>
        <v>0</v>
      </c>
      <c r="AR130" s="25" t="s">
        <v>496</v>
      </c>
      <c r="AT130" s="25" t="s">
        <v>164</v>
      </c>
      <c r="AU130" s="25" t="s">
        <v>86</v>
      </c>
      <c r="AY130" s="25" t="s">
        <v>163</v>
      </c>
      <c r="BE130" s="155">
        <f>IF(U130="základní",N130,0)</f>
        <v>0</v>
      </c>
      <c r="BF130" s="155">
        <f>IF(U130="snížená",N130,0)</f>
        <v>0</v>
      </c>
      <c r="BG130" s="155">
        <f>IF(U130="zákl. přenesená",N130,0)</f>
        <v>0</v>
      </c>
      <c r="BH130" s="155">
        <f>IF(U130="sníž. přenesená",N130,0)</f>
        <v>0</v>
      </c>
      <c r="BI130" s="155">
        <f>IF(U130="nulová",N130,0)</f>
        <v>0</v>
      </c>
      <c r="BJ130" s="25" t="s">
        <v>86</v>
      </c>
      <c r="BK130" s="155">
        <f>ROUND(L130*K130,2)</f>
        <v>0</v>
      </c>
      <c r="BL130" s="25" t="s">
        <v>496</v>
      </c>
      <c r="BM130" s="25" t="s">
        <v>212</v>
      </c>
    </row>
    <row r="131" spans="2:65" s="1" customFormat="1" ht="25.5" customHeight="1">
      <c r="B131" s="49"/>
      <c r="C131" s="230" t="s">
        <v>190</v>
      </c>
      <c r="D131" s="230" t="s">
        <v>164</v>
      </c>
      <c r="E131" s="231" t="s">
        <v>760</v>
      </c>
      <c r="F131" s="232" t="s">
        <v>761</v>
      </c>
      <c r="G131" s="232"/>
      <c r="H131" s="232"/>
      <c r="I131" s="232"/>
      <c r="J131" s="233" t="s">
        <v>199</v>
      </c>
      <c r="K131" s="234">
        <v>3</v>
      </c>
      <c r="L131" s="235">
        <v>0</v>
      </c>
      <c r="M131" s="236"/>
      <c r="N131" s="237">
        <f>ROUND(L131*K131,2)</f>
        <v>0</v>
      </c>
      <c r="O131" s="237"/>
      <c r="P131" s="237"/>
      <c r="Q131" s="237"/>
      <c r="R131" s="51"/>
      <c r="T131" s="238" t="s">
        <v>22</v>
      </c>
      <c r="U131" s="59" t="s">
        <v>44</v>
      </c>
      <c r="V131" s="50"/>
      <c r="W131" s="239">
        <f>V131*K131</f>
        <v>0</v>
      </c>
      <c r="X131" s="239">
        <v>0</v>
      </c>
      <c r="Y131" s="239">
        <f>X131*K131</f>
        <v>0</v>
      </c>
      <c r="Z131" s="239">
        <v>0</v>
      </c>
      <c r="AA131" s="240">
        <f>Z131*K131</f>
        <v>0</v>
      </c>
      <c r="AR131" s="25" t="s">
        <v>496</v>
      </c>
      <c r="AT131" s="25" t="s">
        <v>164</v>
      </c>
      <c r="AU131" s="25" t="s">
        <v>86</v>
      </c>
      <c r="AY131" s="25" t="s">
        <v>163</v>
      </c>
      <c r="BE131" s="155">
        <f>IF(U131="základní",N131,0)</f>
        <v>0</v>
      </c>
      <c r="BF131" s="155">
        <f>IF(U131="snížená",N131,0)</f>
        <v>0</v>
      </c>
      <c r="BG131" s="155">
        <f>IF(U131="zákl. přenesená",N131,0)</f>
        <v>0</v>
      </c>
      <c r="BH131" s="155">
        <f>IF(U131="sníž. přenesená",N131,0)</f>
        <v>0</v>
      </c>
      <c r="BI131" s="155">
        <f>IF(U131="nulová",N131,0)</f>
        <v>0</v>
      </c>
      <c r="BJ131" s="25" t="s">
        <v>86</v>
      </c>
      <c r="BK131" s="155">
        <f>ROUND(L131*K131,2)</f>
        <v>0</v>
      </c>
      <c r="BL131" s="25" t="s">
        <v>496</v>
      </c>
      <c r="BM131" s="25" t="s">
        <v>221</v>
      </c>
    </row>
    <row r="132" spans="2:65" s="1" customFormat="1" ht="25.5" customHeight="1">
      <c r="B132" s="49"/>
      <c r="C132" s="230" t="s">
        <v>196</v>
      </c>
      <c r="D132" s="230" t="s">
        <v>164</v>
      </c>
      <c r="E132" s="231" t="s">
        <v>762</v>
      </c>
      <c r="F132" s="232" t="s">
        <v>763</v>
      </c>
      <c r="G132" s="232"/>
      <c r="H132" s="232"/>
      <c r="I132" s="232"/>
      <c r="J132" s="233" t="s">
        <v>199</v>
      </c>
      <c r="K132" s="234">
        <v>3</v>
      </c>
      <c r="L132" s="235">
        <v>0</v>
      </c>
      <c r="M132" s="236"/>
      <c r="N132" s="237">
        <f>ROUND(L132*K132,2)</f>
        <v>0</v>
      </c>
      <c r="O132" s="237"/>
      <c r="P132" s="237"/>
      <c r="Q132" s="237"/>
      <c r="R132" s="51"/>
      <c r="T132" s="238" t="s">
        <v>22</v>
      </c>
      <c r="U132" s="59" t="s">
        <v>44</v>
      </c>
      <c r="V132" s="50"/>
      <c r="W132" s="239">
        <f>V132*K132</f>
        <v>0</v>
      </c>
      <c r="X132" s="239">
        <v>0</v>
      </c>
      <c r="Y132" s="239">
        <f>X132*K132</f>
        <v>0</v>
      </c>
      <c r="Z132" s="239">
        <v>0</v>
      </c>
      <c r="AA132" s="240">
        <f>Z132*K132</f>
        <v>0</v>
      </c>
      <c r="AR132" s="25" t="s">
        <v>496</v>
      </c>
      <c r="AT132" s="25" t="s">
        <v>164</v>
      </c>
      <c r="AU132" s="25" t="s">
        <v>86</v>
      </c>
      <c r="AY132" s="25" t="s">
        <v>163</v>
      </c>
      <c r="BE132" s="155">
        <f>IF(U132="základní",N132,0)</f>
        <v>0</v>
      </c>
      <c r="BF132" s="155">
        <f>IF(U132="snížená",N132,0)</f>
        <v>0</v>
      </c>
      <c r="BG132" s="155">
        <f>IF(U132="zákl. přenesená",N132,0)</f>
        <v>0</v>
      </c>
      <c r="BH132" s="155">
        <f>IF(U132="sníž. přenesená",N132,0)</f>
        <v>0</v>
      </c>
      <c r="BI132" s="155">
        <f>IF(U132="nulová",N132,0)</f>
        <v>0</v>
      </c>
      <c r="BJ132" s="25" t="s">
        <v>86</v>
      </c>
      <c r="BK132" s="155">
        <f>ROUND(L132*K132,2)</f>
        <v>0</v>
      </c>
      <c r="BL132" s="25" t="s">
        <v>496</v>
      </c>
      <c r="BM132" s="25" t="s">
        <v>229</v>
      </c>
    </row>
    <row r="133" spans="2:65" s="1" customFormat="1" ht="25.5" customHeight="1">
      <c r="B133" s="49"/>
      <c r="C133" s="230" t="s">
        <v>201</v>
      </c>
      <c r="D133" s="230" t="s">
        <v>164</v>
      </c>
      <c r="E133" s="231" t="s">
        <v>764</v>
      </c>
      <c r="F133" s="232" t="s">
        <v>765</v>
      </c>
      <c r="G133" s="232"/>
      <c r="H133" s="232"/>
      <c r="I133" s="232"/>
      <c r="J133" s="233" t="s">
        <v>199</v>
      </c>
      <c r="K133" s="234">
        <v>3</v>
      </c>
      <c r="L133" s="235">
        <v>0</v>
      </c>
      <c r="M133" s="236"/>
      <c r="N133" s="237">
        <f>ROUND(L133*K133,2)</f>
        <v>0</v>
      </c>
      <c r="O133" s="237"/>
      <c r="P133" s="237"/>
      <c r="Q133" s="237"/>
      <c r="R133" s="51"/>
      <c r="T133" s="238" t="s">
        <v>22</v>
      </c>
      <c r="U133" s="59" t="s">
        <v>44</v>
      </c>
      <c r="V133" s="50"/>
      <c r="W133" s="239">
        <f>V133*K133</f>
        <v>0</v>
      </c>
      <c r="X133" s="239">
        <v>0</v>
      </c>
      <c r="Y133" s="239">
        <f>X133*K133</f>
        <v>0</v>
      </c>
      <c r="Z133" s="239">
        <v>0</v>
      </c>
      <c r="AA133" s="240">
        <f>Z133*K133</f>
        <v>0</v>
      </c>
      <c r="AR133" s="25" t="s">
        <v>496</v>
      </c>
      <c r="AT133" s="25" t="s">
        <v>164</v>
      </c>
      <c r="AU133" s="25" t="s">
        <v>86</v>
      </c>
      <c r="AY133" s="25" t="s">
        <v>163</v>
      </c>
      <c r="BE133" s="155">
        <f>IF(U133="základní",N133,0)</f>
        <v>0</v>
      </c>
      <c r="BF133" s="155">
        <f>IF(U133="snížená",N133,0)</f>
        <v>0</v>
      </c>
      <c r="BG133" s="155">
        <f>IF(U133="zákl. přenesená",N133,0)</f>
        <v>0</v>
      </c>
      <c r="BH133" s="155">
        <f>IF(U133="sníž. přenesená",N133,0)</f>
        <v>0</v>
      </c>
      <c r="BI133" s="155">
        <f>IF(U133="nulová",N133,0)</f>
        <v>0</v>
      </c>
      <c r="BJ133" s="25" t="s">
        <v>86</v>
      </c>
      <c r="BK133" s="155">
        <f>ROUND(L133*K133,2)</f>
        <v>0</v>
      </c>
      <c r="BL133" s="25" t="s">
        <v>496</v>
      </c>
      <c r="BM133" s="25" t="s">
        <v>236</v>
      </c>
    </row>
    <row r="134" spans="2:65" s="1" customFormat="1" ht="25.5" customHeight="1">
      <c r="B134" s="49"/>
      <c r="C134" s="230" t="s">
        <v>208</v>
      </c>
      <c r="D134" s="230" t="s">
        <v>164</v>
      </c>
      <c r="E134" s="231" t="s">
        <v>766</v>
      </c>
      <c r="F134" s="232" t="s">
        <v>767</v>
      </c>
      <c r="G134" s="232"/>
      <c r="H134" s="232"/>
      <c r="I134" s="232"/>
      <c r="J134" s="233" t="s">
        <v>199</v>
      </c>
      <c r="K134" s="234">
        <v>2</v>
      </c>
      <c r="L134" s="235">
        <v>0</v>
      </c>
      <c r="M134" s="236"/>
      <c r="N134" s="237">
        <f>ROUND(L134*K134,2)</f>
        <v>0</v>
      </c>
      <c r="O134" s="237"/>
      <c r="P134" s="237"/>
      <c r="Q134" s="237"/>
      <c r="R134" s="51"/>
      <c r="T134" s="238" t="s">
        <v>22</v>
      </c>
      <c r="U134" s="59" t="s">
        <v>44</v>
      </c>
      <c r="V134" s="50"/>
      <c r="W134" s="239">
        <f>V134*K134</f>
        <v>0</v>
      </c>
      <c r="X134" s="239">
        <v>0</v>
      </c>
      <c r="Y134" s="239">
        <f>X134*K134</f>
        <v>0</v>
      </c>
      <c r="Z134" s="239">
        <v>0</v>
      </c>
      <c r="AA134" s="240">
        <f>Z134*K134</f>
        <v>0</v>
      </c>
      <c r="AR134" s="25" t="s">
        <v>496</v>
      </c>
      <c r="AT134" s="25" t="s">
        <v>164</v>
      </c>
      <c r="AU134" s="25" t="s">
        <v>86</v>
      </c>
      <c r="AY134" s="25" t="s">
        <v>163</v>
      </c>
      <c r="BE134" s="155">
        <f>IF(U134="základní",N134,0)</f>
        <v>0</v>
      </c>
      <c r="BF134" s="155">
        <f>IF(U134="snížená",N134,0)</f>
        <v>0</v>
      </c>
      <c r="BG134" s="155">
        <f>IF(U134="zákl. přenesená",N134,0)</f>
        <v>0</v>
      </c>
      <c r="BH134" s="155">
        <f>IF(U134="sníž. přenesená",N134,0)</f>
        <v>0</v>
      </c>
      <c r="BI134" s="155">
        <f>IF(U134="nulová",N134,0)</f>
        <v>0</v>
      </c>
      <c r="BJ134" s="25" t="s">
        <v>86</v>
      </c>
      <c r="BK134" s="155">
        <f>ROUND(L134*K134,2)</f>
        <v>0</v>
      </c>
      <c r="BL134" s="25" t="s">
        <v>496</v>
      </c>
      <c r="BM134" s="25" t="s">
        <v>247</v>
      </c>
    </row>
    <row r="135" spans="2:65" s="1" customFormat="1" ht="16.5" customHeight="1">
      <c r="B135" s="49"/>
      <c r="C135" s="230" t="s">
        <v>212</v>
      </c>
      <c r="D135" s="230" t="s">
        <v>164</v>
      </c>
      <c r="E135" s="231" t="s">
        <v>756</v>
      </c>
      <c r="F135" s="232" t="s">
        <v>757</v>
      </c>
      <c r="G135" s="232"/>
      <c r="H135" s="232"/>
      <c r="I135" s="232"/>
      <c r="J135" s="233" t="s">
        <v>199</v>
      </c>
      <c r="K135" s="234">
        <v>2</v>
      </c>
      <c r="L135" s="235">
        <v>0</v>
      </c>
      <c r="M135" s="236"/>
      <c r="N135" s="237">
        <f>ROUND(L135*K135,2)</f>
        <v>0</v>
      </c>
      <c r="O135" s="237"/>
      <c r="P135" s="237"/>
      <c r="Q135" s="237"/>
      <c r="R135" s="51"/>
      <c r="T135" s="238" t="s">
        <v>22</v>
      </c>
      <c r="U135" s="59" t="s">
        <v>44</v>
      </c>
      <c r="V135" s="50"/>
      <c r="W135" s="239">
        <f>V135*K135</f>
        <v>0</v>
      </c>
      <c r="X135" s="239">
        <v>0</v>
      </c>
      <c r="Y135" s="239">
        <f>X135*K135</f>
        <v>0</v>
      </c>
      <c r="Z135" s="239">
        <v>0</v>
      </c>
      <c r="AA135" s="240">
        <f>Z135*K135</f>
        <v>0</v>
      </c>
      <c r="AR135" s="25" t="s">
        <v>496</v>
      </c>
      <c r="AT135" s="25" t="s">
        <v>164</v>
      </c>
      <c r="AU135" s="25" t="s">
        <v>86</v>
      </c>
      <c r="AY135" s="25" t="s">
        <v>163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25" t="s">
        <v>86</v>
      </c>
      <c r="BK135" s="155">
        <f>ROUND(L135*K135,2)</f>
        <v>0</v>
      </c>
      <c r="BL135" s="25" t="s">
        <v>496</v>
      </c>
      <c r="BM135" s="25" t="s">
        <v>259</v>
      </c>
    </row>
    <row r="136" spans="2:65" s="1" customFormat="1" ht="16.5" customHeight="1">
      <c r="B136" s="49"/>
      <c r="C136" s="230" t="s">
        <v>217</v>
      </c>
      <c r="D136" s="230" t="s">
        <v>164</v>
      </c>
      <c r="E136" s="231" t="s">
        <v>758</v>
      </c>
      <c r="F136" s="232" t="s">
        <v>759</v>
      </c>
      <c r="G136" s="232"/>
      <c r="H136" s="232"/>
      <c r="I136" s="232"/>
      <c r="J136" s="233" t="s">
        <v>199</v>
      </c>
      <c r="K136" s="234">
        <v>2</v>
      </c>
      <c r="L136" s="235">
        <v>0</v>
      </c>
      <c r="M136" s="236"/>
      <c r="N136" s="237">
        <f>ROUND(L136*K136,2)</f>
        <v>0</v>
      </c>
      <c r="O136" s="237"/>
      <c r="P136" s="237"/>
      <c r="Q136" s="237"/>
      <c r="R136" s="51"/>
      <c r="T136" s="238" t="s">
        <v>22</v>
      </c>
      <c r="U136" s="59" t="s">
        <v>44</v>
      </c>
      <c r="V136" s="50"/>
      <c r="W136" s="239">
        <f>V136*K136</f>
        <v>0</v>
      </c>
      <c r="X136" s="239">
        <v>0</v>
      </c>
      <c r="Y136" s="239">
        <f>X136*K136</f>
        <v>0</v>
      </c>
      <c r="Z136" s="239">
        <v>0</v>
      </c>
      <c r="AA136" s="240">
        <f>Z136*K136</f>
        <v>0</v>
      </c>
      <c r="AR136" s="25" t="s">
        <v>496</v>
      </c>
      <c r="AT136" s="25" t="s">
        <v>164</v>
      </c>
      <c r="AU136" s="25" t="s">
        <v>86</v>
      </c>
      <c r="AY136" s="25" t="s">
        <v>163</v>
      </c>
      <c r="BE136" s="155">
        <f>IF(U136="základní",N136,0)</f>
        <v>0</v>
      </c>
      <c r="BF136" s="155">
        <f>IF(U136="snížená",N136,0)</f>
        <v>0</v>
      </c>
      <c r="BG136" s="155">
        <f>IF(U136="zákl. přenesená",N136,0)</f>
        <v>0</v>
      </c>
      <c r="BH136" s="155">
        <f>IF(U136="sníž. přenesená",N136,0)</f>
        <v>0</v>
      </c>
      <c r="BI136" s="155">
        <f>IF(U136="nulová",N136,0)</f>
        <v>0</v>
      </c>
      <c r="BJ136" s="25" t="s">
        <v>86</v>
      </c>
      <c r="BK136" s="155">
        <f>ROUND(L136*K136,2)</f>
        <v>0</v>
      </c>
      <c r="BL136" s="25" t="s">
        <v>496</v>
      </c>
      <c r="BM136" s="25" t="s">
        <v>267</v>
      </c>
    </row>
    <row r="137" spans="2:65" s="1" customFormat="1" ht="25.5" customHeight="1">
      <c r="B137" s="49"/>
      <c r="C137" s="230" t="s">
        <v>221</v>
      </c>
      <c r="D137" s="230" t="s">
        <v>164</v>
      </c>
      <c r="E137" s="231" t="s">
        <v>760</v>
      </c>
      <c r="F137" s="232" t="s">
        <v>761</v>
      </c>
      <c r="G137" s="232"/>
      <c r="H137" s="232"/>
      <c r="I137" s="232"/>
      <c r="J137" s="233" t="s">
        <v>199</v>
      </c>
      <c r="K137" s="234">
        <v>2</v>
      </c>
      <c r="L137" s="235">
        <v>0</v>
      </c>
      <c r="M137" s="236"/>
      <c r="N137" s="237">
        <f>ROUND(L137*K137,2)</f>
        <v>0</v>
      </c>
      <c r="O137" s="237"/>
      <c r="P137" s="237"/>
      <c r="Q137" s="237"/>
      <c r="R137" s="51"/>
      <c r="T137" s="238" t="s">
        <v>22</v>
      </c>
      <c r="U137" s="59" t="s">
        <v>44</v>
      </c>
      <c r="V137" s="50"/>
      <c r="W137" s="239">
        <f>V137*K137</f>
        <v>0</v>
      </c>
      <c r="X137" s="239">
        <v>0</v>
      </c>
      <c r="Y137" s="239">
        <f>X137*K137</f>
        <v>0</v>
      </c>
      <c r="Z137" s="239">
        <v>0</v>
      </c>
      <c r="AA137" s="240">
        <f>Z137*K137</f>
        <v>0</v>
      </c>
      <c r="AR137" s="25" t="s">
        <v>496</v>
      </c>
      <c r="AT137" s="25" t="s">
        <v>164</v>
      </c>
      <c r="AU137" s="25" t="s">
        <v>86</v>
      </c>
      <c r="AY137" s="25" t="s">
        <v>163</v>
      </c>
      <c r="BE137" s="155">
        <f>IF(U137="základní",N137,0)</f>
        <v>0</v>
      </c>
      <c r="BF137" s="155">
        <f>IF(U137="snížená",N137,0)</f>
        <v>0</v>
      </c>
      <c r="BG137" s="155">
        <f>IF(U137="zákl. přenesená",N137,0)</f>
        <v>0</v>
      </c>
      <c r="BH137" s="155">
        <f>IF(U137="sníž. přenesená",N137,0)</f>
        <v>0</v>
      </c>
      <c r="BI137" s="155">
        <f>IF(U137="nulová",N137,0)</f>
        <v>0</v>
      </c>
      <c r="BJ137" s="25" t="s">
        <v>86</v>
      </c>
      <c r="BK137" s="155">
        <f>ROUND(L137*K137,2)</f>
        <v>0</v>
      </c>
      <c r="BL137" s="25" t="s">
        <v>496</v>
      </c>
      <c r="BM137" s="25" t="s">
        <v>276</v>
      </c>
    </row>
    <row r="138" spans="2:65" s="1" customFormat="1" ht="25.5" customHeight="1">
      <c r="B138" s="49"/>
      <c r="C138" s="230" t="s">
        <v>225</v>
      </c>
      <c r="D138" s="230" t="s">
        <v>164</v>
      </c>
      <c r="E138" s="231" t="s">
        <v>768</v>
      </c>
      <c r="F138" s="232" t="s">
        <v>769</v>
      </c>
      <c r="G138" s="232"/>
      <c r="H138" s="232"/>
      <c r="I138" s="232"/>
      <c r="J138" s="233" t="s">
        <v>199</v>
      </c>
      <c r="K138" s="234">
        <v>4</v>
      </c>
      <c r="L138" s="235">
        <v>0</v>
      </c>
      <c r="M138" s="236"/>
      <c r="N138" s="237">
        <f>ROUND(L138*K138,2)</f>
        <v>0</v>
      </c>
      <c r="O138" s="237"/>
      <c r="P138" s="237"/>
      <c r="Q138" s="237"/>
      <c r="R138" s="51"/>
      <c r="T138" s="238" t="s">
        <v>22</v>
      </c>
      <c r="U138" s="59" t="s">
        <v>44</v>
      </c>
      <c r="V138" s="50"/>
      <c r="W138" s="239">
        <f>V138*K138</f>
        <v>0</v>
      </c>
      <c r="X138" s="239">
        <v>0</v>
      </c>
      <c r="Y138" s="239">
        <f>X138*K138</f>
        <v>0</v>
      </c>
      <c r="Z138" s="239">
        <v>0</v>
      </c>
      <c r="AA138" s="240">
        <f>Z138*K138</f>
        <v>0</v>
      </c>
      <c r="AR138" s="25" t="s">
        <v>496</v>
      </c>
      <c r="AT138" s="25" t="s">
        <v>164</v>
      </c>
      <c r="AU138" s="25" t="s">
        <v>86</v>
      </c>
      <c r="AY138" s="25" t="s">
        <v>163</v>
      </c>
      <c r="BE138" s="155">
        <f>IF(U138="základní",N138,0)</f>
        <v>0</v>
      </c>
      <c r="BF138" s="155">
        <f>IF(U138="snížená",N138,0)</f>
        <v>0</v>
      </c>
      <c r="BG138" s="155">
        <f>IF(U138="zákl. přenesená",N138,0)</f>
        <v>0</v>
      </c>
      <c r="BH138" s="155">
        <f>IF(U138="sníž. přenesená",N138,0)</f>
        <v>0</v>
      </c>
      <c r="BI138" s="155">
        <f>IF(U138="nulová",N138,0)</f>
        <v>0</v>
      </c>
      <c r="BJ138" s="25" t="s">
        <v>86</v>
      </c>
      <c r="BK138" s="155">
        <f>ROUND(L138*K138,2)</f>
        <v>0</v>
      </c>
      <c r="BL138" s="25" t="s">
        <v>496</v>
      </c>
      <c r="BM138" s="25" t="s">
        <v>284</v>
      </c>
    </row>
    <row r="139" spans="2:65" s="1" customFormat="1" ht="25.5" customHeight="1">
      <c r="B139" s="49"/>
      <c r="C139" s="230" t="s">
        <v>229</v>
      </c>
      <c r="D139" s="230" t="s">
        <v>164</v>
      </c>
      <c r="E139" s="231" t="s">
        <v>770</v>
      </c>
      <c r="F139" s="232" t="s">
        <v>771</v>
      </c>
      <c r="G139" s="232"/>
      <c r="H139" s="232"/>
      <c r="I139" s="232"/>
      <c r="J139" s="233" t="s">
        <v>199</v>
      </c>
      <c r="K139" s="234">
        <v>2</v>
      </c>
      <c r="L139" s="235">
        <v>0</v>
      </c>
      <c r="M139" s="236"/>
      <c r="N139" s="237">
        <f>ROUND(L139*K139,2)</f>
        <v>0</v>
      </c>
      <c r="O139" s="237"/>
      <c r="P139" s="237"/>
      <c r="Q139" s="237"/>
      <c r="R139" s="51"/>
      <c r="T139" s="238" t="s">
        <v>22</v>
      </c>
      <c r="U139" s="59" t="s">
        <v>44</v>
      </c>
      <c r="V139" s="50"/>
      <c r="W139" s="239">
        <f>V139*K139</f>
        <v>0</v>
      </c>
      <c r="X139" s="239">
        <v>0</v>
      </c>
      <c r="Y139" s="239">
        <f>X139*K139</f>
        <v>0</v>
      </c>
      <c r="Z139" s="239">
        <v>0</v>
      </c>
      <c r="AA139" s="240">
        <f>Z139*K139</f>
        <v>0</v>
      </c>
      <c r="AR139" s="25" t="s">
        <v>496</v>
      </c>
      <c r="AT139" s="25" t="s">
        <v>164</v>
      </c>
      <c r="AU139" s="25" t="s">
        <v>86</v>
      </c>
      <c r="AY139" s="25" t="s">
        <v>163</v>
      </c>
      <c r="BE139" s="155">
        <f>IF(U139="základní",N139,0)</f>
        <v>0</v>
      </c>
      <c r="BF139" s="155">
        <f>IF(U139="snížená",N139,0)</f>
        <v>0</v>
      </c>
      <c r="BG139" s="155">
        <f>IF(U139="zákl. přenesená",N139,0)</f>
        <v>0</v>
      </c>
      <c r="BH139" s="155">
        <f>IF(U139="sníž. přenesená",N139,0)</f>
        <v>0</v>
      </c>
      <c r="BI139" s="155">
        <f>IF(U139="nulová",N139,0)</f>
        <v>0</v>
      </c>
      <c r="BJ139" s="25" t="s">
        <v>86</v>
      </c>
      <c r="BK139" s="155">
        <f>ROUND(L139*K139,2)</f>
        <v>0</v>
      </c>
      <c r="BL139" s="25" t="s">
        <v>496</v>
      </c>
      <c r="BM139" s="25" t="s">
        <v>292</v>
      </c>
    </row>
    <row r="140" spans="2:65" s="1" customFormat="1" ht="16.5" customHeight="1">
      <c r="B140" s="49"/>
      <c r="C140" s="230" t="s">
        <v>11</v>
      </c>
      <c r="D140" s="230" t="s">
        <v>164</v>
      </c>
      <c r="E140" s="231" t="s">
        <v>756</v>
      </c>
      <c r="F140" s="232" t="s">
        <v>757</v>
      </c>
      <c r="G140" s="232"/>
      <c r="H140" s="232"/>
      <c r="I140" s="232"/>
      <c r="J140" s="233" t="s">
        <v>199</v>
      </c>
      <c r="K140" s="234">
        <v>2</v>
      </c>
      <c r="L140" s="235">
        <v>0</v>
      </c>
      <c r="M140" s="236"/>
      <c r="N140" s="237">
        <f>ROUND(L140*K140,2)</f>
        <v>0</v>
      </c>
      <c r="O140" s="237"/>
      <c r="P140" s="237"/>
      <c r="Q140" s="237"/>
      <c r="R140" s="51"/>
      <c r="T140" s="238" t="s">
        <v>22</v>
      </c>
      <c r="U140" s="59" t="s">
        <v>44</v>
      </c>
      <c r="V140" s="50"/>
      <c r="W140" s="239">
        <f>V140*K140</f>
        <v>0</v>
      </c>
      <c r="X140" s="239">
        <v>0</v>
      </c>
      <c r="Y140" s="239">
        <f>X140*K140</f>
        <v>0</v>
      </c>
      <c r="Z140" s="239">
        <v>0</v>
      </c>
      <c r="AA140" s="240">
        <f>Z140*K140</f>
        <v>0</v>
      </c>
      <c r="AR140" s="25" t="s">
        <v>496</v>
      </c>
      <c r="AT140" s="25" t="s">
        <v>164</v>
      </c>
      <c r="AU140" s="25" t="s">
        <v>86</v>
      </c>
      <c r="AY140" s="25" t="s">
        <v>163</v>
      </c>
      <c r="BE140" s="155">
        <f>IF(U140="základní",N140,0)</f>
        <v>0</v>
      </c>
      <c r="BF140" s="155">
        <f>IF(U140="snížená",N140,0)</f>
        <v>0</v>
      </c>
      <c r="BG140" s="155">
        <f>IF(U140="zákl. přenesená",N140,0)</f>
        <v>0</v>
      </c>
      <c r="BH140" s="155">
        <f>IF(U140="sníž. přenesená",N140,0)</f>
        <v>0</v>
      </c>
      <c r="BI140" s="155">
        <f>IF(U140="nulová",N140,0)</f>
        <v>0</v>
      </c>
      <c r="BJ140" s="25" t="s">
        <v>86</v>
      </c>
      <c r="BK140" s="155">
        <f>ROUND(L140*K140,2)</f>
        <v>0</v>
      </c>
      <c r="BL140" s="25" t="s">
        <v>496</v>
      </c>
      <c r="BM140" s="25" t="s">
        <v>303</v>
      </c>
    </row>
    <row r="141" spans="2:65" s="1" customFormat="1" ht="16.5" customHeight="1">
      <c r="B141" s="49"/>
      <c r="C141" s="230" t="s">
        <v>236</v>
      </c>
      <c r="D141" s="230" t="s">
        <v>164</v>
      </c>
      <c r="E141" s="231" t="s">
        <v>758</v>
      </c>
      <c r="F141" s="232" t="s">
        <v>759</v>
      </c>
      <c r="G141" s="232"/>
      <c r="H141" s="232"/>
      <c r="I141" s="232"/>
      <c r="J141" s="233" t="s">
        <v>199</v>
      </c>
      <c r="K141" s="234">
        <v>2</v>
      </c>
      <c r="L141" s="235">
        <v>0</v>
      </c>
      <c r="M141" s="236"/>
      <c r="N141" s="237">
        <f>ROUND(L141*K141,2)</f>
        <v>0</v>
      </c>
      <c r="O141" s="237"/>
      <c r="P141" s="237"/>
      <c r="Q141" s="237"/>
      <c r="R141" s="51"/>
      <c r="T141" s="238" t="s">
        <v>22</v>
      </c>
      <c r="U141" s="59" t="s">
        <v>44</v>
      </c>
      <c r="V141" s="50"/>
      <c r="W141" s="239">
        <f>V141*K141</f>
        <v>0</v>
      </c>
      <c r="X141" s="239">
        <v>0</v>
      </c>
      <c r="Y141" s="239">
        <f>X141*K141</f>
        <v>0</v>
      </c>
      <c r="Z141" s="239">
        <v>0</v>
      </c>
      <c r="AA141" s="240">
        <f>Z141*K141</f>
        <v>0</v>
      </c>
      <c r="AR141" s="25" t="s">
        <v>496</v>
      </c>
      <c r="AT141" s="25" t="s">
        <v>164</v>
      </c>
      <c r="AU141" s="25" t="s">
        <v>86</v>
      </c>
      <c r="AY141" s="25" t="s">
        <v>163</v>
      </c>
      <c r="BE141" s="155">
        <f>IF(U141="základní",N141,0)</f>
        <v>0</v>
      </c>
      <c r="BF141" s="155">
        <f>IF(U141="snížená",N141,0)</f>
        <v>0</v>
      </c>
      <c r="BG141" s="155">
        <f>IF(U141="zákl. přenesená",N141,0)</f>
        <v>0</v>
      </c>
      <c r="BH141" s="155">
        <f>IF(U141="sníž. přenesená",N141,0)</f>
        <v>0</v>
      </c>
      <c r="BI141" s="155">
        <f>IF(U141="nulová",N141,0)</f>
        <v>0</v>
      </c>
      <c r="BJ141" s="25" t="s">
        <v>86</v>
      </c>
      <c r="BK141" s="155">
        <f>ROUND(L141*K141,2)</f>
        <v>0</v>
      </c>
      <c r="BL141" s="25" t="s">
        <v>496</v>
      </c>
      <c r="BM141" s="25" t="s">
        <v>257</v>
      </c>
    </row>
    <row r="142" spans="2:65" s="1" customFormat="1" ht="25.5" customHeight="1">
      <c r="B142" s="49"/>
      <c r="C142" s="230" t="s">
        <v>240</v>
      </c>
      <c r="D142" s="230" t="s">
        <v>164</v>
      </c>
      <c r="E142" s="231" t="s">
        <v>760</v>
      </c>
      <c r="F142" s="232" t="s">
        <v>761</v>
      </c>
      <c r="G142" s="232"/>
      <c r="H142" s="232"/>
      <c r="I142" s="232"/>
      <c r="J142" s="233" t="s">
        <v>199</v>
      </c>
      <c r="K142" s="234">
        <v>2</v>
      </c>
      <c r="L142" s="235">
        <v>0</v>
      </c>
      <c r="M142" s="236"/>
      <c r="N142" s="237">
        <f>ROUND(L142*K142,2)</f>
        <v>0</v>
      </c>
      <c r="O142" s="237"/>
      <c r="P142" s="237"/>
      <c r="Q142" s="237"/>
      <c r="R142" s="51"/>
      <c r="T142" s="238" t="s">
        <v>22</v>
      </c>
      <c r="U142" s="59" t="s">
        <v>44</v>
      </c>
      <c r="V142" s="50"/>
      <c r="W142" s="239">
        <f>V142*K142</f>
        <v>0</v>
      </c>
      <c r="X142" s="239">
        <v>0</v>
      </c>
      <c r="Y142" s="239">
        <f>X142*K142</f>
        <v>0</v>
      </c>
      <c r="Z142" s="239">
        <v>0</v>
      </c>
      <c r="AA142" s="240">
        <f>Z142*K142</f>
        <v>0</v>
      </c>
      <c r="AR142" s="25" t="s">
        <v>496</v>
      </c>
      <c r="AT142" s="25" t="s">
        <v>164</v>
      </c>
      <c r="AU142" s="25" t="s">
        <v>86</v>
      </c>
      <c r="AY142" s="25" t="s">
        <v>163</v>
      </c>
      <c r="BE142" s="155">
        <f>IF(U142="základní",N142,0)</f>
        <v>0</v>
      </c>
      <c r="BF142" s="155">
        <f>IF(U142="snížená",N142,0)</f>
        <v>0</v>
      </c>
      <c r="BG142" s="155">
        <f>IF(U142="zákl. přenesená",N142,0)</f>
        <v>0</v>
      </c>
      <c r="BH142" s="155">
        <f>IF(U142="sníž. přenesená",N142,0)</f>
        <v>0</v>
      </c>
      <c r="BI142" s="155">
        <f>IF(U142="nulová",N142,0)</f>
        <v>0</v>
      </c>
      <c r="BJ142" s="25" t="s">
        <v>86</v>
      </c>
      <c r="BK142" s="155">
        <f>ROUND(L142*K142,2)</f>
        <v>0</v>
      </c>
      <c r="BL142" s="25" t="s">
        <v>496</v>
      </c>
      <c r="BM142" s="25" t="s">
        <v>322</v>
      </c>
    </row>
    <row r="143" spans="2:65" s="1" customFormat="1" ht="16.5" customHeight="1">
      <c r="B143" s="49"/>
      <c r="C143" s="230" t="s">
        <v>247</v>
      </c>
      <c r="D143" s="230" t="s">
        <v>164</v>
      </c>
      <c r="E143" s="231" t="s">
        <v>772</v>
      </c>
      <c r="F143" s="232" t="s">
        <v>773</v>
      </c>
      <c r="G143" s="232"/>
      <c r="H143" s="232"/>
      <c r="I143" s="232"/>
      <c r="J143" s="233" t="s">
        <v>199</v>
      </c>
      <c r="K143" s="234">
        <v>240</v>
      </c>
      <c r="L143" s="235">
        <v>0</v>
      </c>
      <c r="M143" s="236"/>
      <c r="N143" s="237">
        <f>ROUND(L143*K143,2)</f>
        <v>0</v>
      </c>
      <c r="O143" s="237"/>
      <c r="P143" s="237"/>
      <c r="Q143" s="237"/>
      <c r="R143" s="51"/>
      <c r="T143" s="238" t="s">
        <v>22</v>
      </c>
      <c r="U143" s="59" t="s">
        <v>44</v>
      </c>
      <c r="V143" s="50"/>
      <c r="W143" s="239">
        <f>V143*K143</f>
        <v>0</v>
      </c>
      <c r="X143" s="239">
        <v>0</v>
      </c>
      <c r="Y143" s="239">
        <f>X143*K143</f>
        <v>0</v>
      </c>
      <c r="Z143" s="239">
        <v>0</v>
      </c>
      <c r="AA143" s="240">
        <f>Z143*K143</f>
        <v>0</v>
      </c>
      <c r="AR143" s="25" t="s">
        <v>496</v>
      </c>
      <c r="AT143" s="25" t="s">
        <v>164</v>
      </c>
      <c r="AU143" s="25" t="s">
        <v>86</v>
      </c>
      <c r="AY143" s="25" t="s">
        <v>163</v>
      </c>
      <c r="BE143" s="155">
        <f>IF(U143="základní",N143,0)</f>
        <v>0</v>
      </c>
      <c r="BF143" s="155">
        <f>IF(U143="snížená",N143,0)</f>
        <v>0</v>
      </c>
      <c r="BG143" s="155">
        <f>IF(U143="zákl. přenesená",N143,0)</f>
        <v>0</v>
      </c>
      <c r="BH143" s="155">
        <f>IF(U143="sníž. přenesená",N143,0)</f>
        <v>0</v>
      </c>
      <c r="BI143" s="155">
        <f>IF(U143="nulová",N143,0)</f>
        <v>0</v>
      </c>
      <c r="BJ143" s="25" t="s">
        <v>86</v>
      </c>
      <c r="BK143" s="155">
        <f>ROUND(L143*K143,2)</f>
        <v>0</v>
      </c>
      <c r="BL143" s="25" t="s">
        <v>496</v>
      </c>
      <c r="BM143" s="25" t="s">
        <v>335</v>
      </c>
    </row>
    <row r="144" spans="2:65" s="1" customFormat="1" ht="16.5" customHeight="1">
      <c r="B144" s="49"/>
      <c r="C144" s="230" t="s">
        <v>253</v>
      </c>
      <c r="D144" s="230" t="s">
        <v>164</v>
      </c>
      <c r="E144" s="231" t="s">
        <v>774</v>
      </c>
      <c r="F144" s="232" t="s">
        <v>775</v>
      </c>
      <c r="G144" s="232"/>
      <c r="H144" s="232"/>
      <c r="I144" s="232"/>
      <c r="J144" s="233" t="s">
        <v>199</v>
      </c>
      <c r="K144" s="234">
        <v>50</v>
      </c>
      <c r="L144" s="235">
        <v>0</v>
      </c>
      <c r="M144" s="236"/>
      <c r="N144" s="237">
        <f>ROUND(L144*K144,2)</f>
        <v>0</v>
      </c>
      <c r="O144" s="237"/>
      <c r="P144" s="237"/>
      <c r="Q144" s="237"/>
      <c r="R144" s="51"/>
      <c r="T144" s="238" t="s">
        <v>22</v>
      </c>
      <c r="U144" s="59" t="s">
        <v>44</v>
      </c>
      <c r="V144" s="50"/>
      <c r="W144" s="239">
        <f>V144*K144</f>
        <v>0</v>
      </c>
      <c r="X144" s="239">
        <v>0</v>
      </c>
      <c r="Y144" s="239">
        <f>X144*K144</f>
        <v>0</v>
      </c>
      <c r="Z144" s="239">
        <v>0</v>
      </c>
      <c r="AA144" s="240">
        <f>Z144*K144</f>
        <v>0</v>
      </c>
      <c r="AR144" s="25" t="s">
        <v>496</v>
      </c>
      <c r="AT144" s="25" t="s">
        <v>164</v>
      </c>
      <c r="AU144" s="25" t="s">
        <v>86</v>
      </c>
      <c r="AY144" s="25" t="s">
        <v>163</v>
      </c>
      <c r="BE144" s="155">
        <f>IF(U144="základní",N144,0)</f>
        <v>0</v>
      </c>
      <c r="BF144" s="155">
        <f>IF(U144="snížená",N144,0)</f>
        <v>0</v>
      </c>
      <c r="BG144" s="155">
        <f>IF(U144="zákl. přenesená",N144,0)</f>
        <v>0</v>
      </c>
      <c r="BH144" s="155">
        <f>IF(U144="sníž. přenesená",N144,0)</f>
        <v>0</v>
      </c>
      <c r="BI144" s="155">
        <f>IF(U144="nulová",N144,0)</f>
        <v>0</v>
      </c>
      <c r="BJ144" s="25" t="s">
        <v>86</v>
      </c>
      <c r="BK144" s="155">
        <f>ROUND(L144*K144,2)</f>
        <v>0</v>
      </c>
      <c r="BL144" s="25" t="s">
        <v>496</v>
      </c>
      <c r="BM144" s="25" t="s">
        <v>349</v>
      </c>
    </row>
    <row r="145" spans="2:65" s="1" customFormat="1" ht="16.5" customHeight="1">
      <c r="B145" s="49"/>
      <c r="C145" s="230" t="s">
        <v>259</v>
      </c>
      <c r="D145" s="230" t="s">
        <v>164</v>
      </c>
      <c r="E145" s="231" t="s">
        <v>776</v>
      </c>
      <c r="F145" s="232" t="s">
        <v>777</v>
      </c>
      <c r="G145" s="232"/>
      <c r="H145" s="232"/>
      <c r="I145" s="232"/>
      <c r="J145" s="233" t="s">
        <v>199</v>
      </c>
      <c r="K145" s="234">
        <v>70</v>
      </c>
      <c r="L145" s="235">
        <v>0</v>
      </c>
      <c r="M145" s="236"/>
      <c r="N145" s="237">
        <f>ROUND(L145*K145,2)</f>
        <v>0</v>
      </c>
      <c r="O145" s="237"/>
      <c r="P145" s="237"/>
      <c r="Q145" s="237"/>
      <c r="R145" s="51"/>
      <c r="T145" s="238" t="s">
        <v>22</v>
      </c>
      <c r="U145" s="59" t="s">
        <v>44</v>
      </c>
      <c r="V145" s="50"/>
      <c r="W145" s="239">
        <f>V145*K145</f>
        <v>0</v>
      </c>
      <c r="X145" s="239">
        <v>0</v>
      </c>
      <c r="Y145" s="239">
        <f>X145*K145</f>
        <v>0</v>
      </c>
      <c r="Z145" s="239">
        <v>0</v>
      </c>
      <c r="AA145" s="240">
        <f>Z145*K145</f>
        <v>0</v>
      </c>
      <c r="AR145" s="25" t="s">
        <v>496</v>
      </c>
      <c r="AT145" s="25" t="s">
        <v>164</v>
      </c>
      <c r="AU145" s="25" t="s">
        <v>86</v>
      </c>
      <c r="AY145" s="25" t="s">
        <v>163</v>
      </c>
      <c r="BE145" s="155">
        <f>IF(U145="základní",N145,0)</f>
        <v>0</v>
      </c>
      <c r="BF145" s="155">
        <f>IF(U145="snížená",N145,0)</f>
        <v>0</v>
      </c>
      <c r="BG145" s="155">
        <f>IF(U145="zákl. přenesená",N145,0)</f>
        <v>0</v>
      </c>
      <c r="BH145" s="155">
        <f>IF(U145="sníž. přenesená",N145,0)</f>
        <v>0</v>
      </c>
      <c r="BI145" s="155">
        <f>IF(U145="nulová",N145,0)</f>
        <v>0</v>
      </c>
      <c r="BJ145" s="25" t="s">
        <v>86</v>
      </c>
      <c r="BK145" s="155">
        <f>ROUND(L145*K145,2)</f>
        <v>0</v>
      </c>
      <c r="BL145" s="25" t="s">
        <v>496</v>
      </c>
      <c r="BM145" s="25" t="s">
        <v>360</v>
      </c>
    </row>
    <row r="146" spans="2:65" s="1" customFormat="1" ht="16.5" customHeight="1">
      <c r="B146" s="49"/>
      <c r="C146" s="230" t="s">
        <v>10</v>
      </c>
      <c r="D146" s="230" t="s">
        <v>164</v>
      </c>
      <c r="E146" s="231" t="s">
        <v>778</v>
      </c>
      <c r="F146" s="232" t="s">
        <v>779</v>
      </c>
      <c r="G146" s="232"/>
      <c r="H146" s="232"/>
      <c r="I146" s="232"/>
      <c r="J146" s="233" t="s">
        <v>199</v>
      </c>
      <c r="K146" s="234">
        <v>40</v>
      </c>
      <c r="L146" s="235">
        <v>0</v>
      </c>
      <c r="M146" s="236"/>
      <c r="N146" s="237">
        <f>ROUND(L146*K146,2)</f>
        <v>0</v>
      </c>
      <c r="O146" s="237"/>
      <c r="P146" s="237"/>
      <c r="Q146" s="237"/>
      <c r="R146" s="51"/>
      <c r="T146" s="238" t="s">
        <v>22</v>
      </c>
      <c r="U146" s="59" t="s">
        <v>44</v>
      </c>
      <c r="V146" s="50"/>
      <c r="W146" s="239">
        <f>V146*K146</f>
        <v>0</v>
      </c>
      <c r="X146" s="239">
        <v>0</v>
      </c>
      <c r="Y146" s="239">
        <f>X146*K146</f>
        <v>0</v>
      </c>
      <c r="Z146" s="239">
        <v>0</v>
      </c>
      <c r="AA146" s="240">
        <f>Z146*K146</f>
        <v>0</v>
      </c>
      <c r="AR146" s="25" t="s">
        <v>496</v>
      </c>
      <c r="AT146" s="25" t="s">
        <v>164</v>
      </c>
      <c r="AU146" s="25" t="s">
        <v>86</v>
      </c>
      <c r="AY146" s="25" t="s">
        <v>163</v>
      </c>
      <c r="BE146" s="155">
        <f>IF(U146="základní",N146,0)</f>
        <v>0</v>
      </c>
      <c r="BF146" s="155">
        <f>IF(U146="snížená",N146,0)</f>
        <v>0</v>
      </c>
      <c r="BG146" s="155">
        <f>IF(U146="zákl. přenesená",N146,0)</f>
        <v>0</v>
      </c>
      <c r="BH146" s="155">
        <f>IF(U146="sníž. přenesená",N146,0)</f>
        <v>0</v>
      </c>
      <c r="BI146" s="155">
        <f>IF(U146="nulová",N146,0)</f>
        <v>0</v>
      </c>
      <c r="BJ146" s="25" t="s">
        <v>86</v>
      </c>
      <c r="BK146" s="155">
        <f>ROUND(L146*K146,2)</f>
        <v>0</v>
      </c>
      <c r="BL146" s="25" t="s">
        <v>496</v>
      </c>
      <c r="BM146" s="25" t="s">
        <v>372</v>
      </c>
    </row>
    <row r="147" spans="2:65" s="1" customFormat="1" ht="16.5" customHeight="1">
      <c r="B147" s="49"/>
      <c r="C147" s="230" t="s">
        <v>267</v>
      </c>
      <c r="D147" s="230" t="s">
        <v>164</v>
      </c>
      <c r="E147" s="231" t="s">
        <v>780</v>
      </c>
      <c r="F147" s="232" t="s">
        <v>781</v>
      </c>
      <c r="G147" s="232"/>
      <c r="H147" s="232"/>
      <c r="I147" s="232"/>
      <c r="J147" s="233" t="s">
        <v>199</v>
      </c>
      <c r="K147" s="234">
        <v>120</v>
      </c>
      <c r="L147" s="235">
        <v>0</v>
      </c>
      <c r="M147" s="236"/>
      <c r="N147" s="237">
        <f>ROUND(L147*K147,2)</f>
        <v>0</v>
      </c>
      <c r="O147" s="237"/>
      <c r="P147" s="237"/>
      <c r="Q147" s="237"/>
      <c r="R147" s="51"/>
      <c r="T147" s="238" t="s">
        <v>22</v>
      </c>
      <c r="U147" s="59" t="s">
        <v>44</v>
      </c>
      <c r="V147" s="50"/>
      <c r="W147" s="239">
        <f>V147*K147</f>
        <v>0</v>
      </c>
      <c r="X147" s="239">
        <v>0</v>
      </c>
      <c r="Y147" s="239">
        <f>X147*K147</f>
        <v>0</v>
      </c>
      <c r="Z147" s="239">
        <v>0</v>
      </c>
      <c r="AA147" s="240">
        <f>Z147*K147</f>
        <v>0</v>
      </c>
      <c r="AR147" s="25" t="s">
        <v>496</v>
      </c>
      <c r="AT147" s="25" t="s">
        <v>164</v>
      </c>
      <c r="AU147" s="25" t="s">
        <v>86</v>
      </c>
      <c r="AY147" s="25" t="s">
        <v>163</v>
      </c>
      <c r="BE147" s="155">
        <f>IF(U147="základní",N147,0)</f>
        <v>0</v>
      </c>
      <c r="BF147" s="155">
        <f>IF(U147="snížená",N147,0)</f>
        <v>0</v>
      </c>
      <c r="BG147" s="155">
        <f>IF(U147="zákl. přenesená",N147,0)</f>
        <v>0</v>
      </c>
      <c r="BH147" s="155">
        <f>IF(U147="sníž. přenesená",N147,0)</f>
        <v>0</v>
      </c>
      <c r="BI147" s="155">
        <f>IF(U147="nulová",N147,0)</f>
        <v>0</v>
      </c>
      <c r="BJ147" s="25" t="s">
        <v>86</v>
      </c>
      <c r="BK147" s="155">
        <f>ROUND(L147*K147,2)</f>
        <v>0</v>
      </c>
      <c r="BL147" s="25" t="s">
        <v>496</v>
      </c>
      <c r="BM147" s="25" t="s">
        <v>384</v>
      </c>
    </row>
    <row r="148" spans="2:65" s="1" customFormat="1" ht="16.5" customHeight="1">
      <c r="B148" s="49"/>
      <c r="C148" s="230" t="s">
        <v>272</v>
      </c>
      <c r="D148" s="230" t="s">
        <v>164</v>
      </c>
      <c r="E148" s="231" t="s">
        <v>782</v>
      </c>
      <c r="F148" s="232" t="s">
        <v>783</v>
      </c>
      <c r="G148" s="232"/>
      <c r="H148" s="232"/>
      <c r="I148" s="232"/>
      <c r="J148" s="233" t="s">
        <v>199</v>
      </c>
      <c r="K148" s="234">
        <v>15</v>
      </c>
      <c r="L148" s="235">
        <v>0</v>
      </c>
      <c r="M148" s="236"/>
      <c r="N148" s="237">
        <f>ROUND(L148*K148,2)</f>
        <v>0</v>
      </c>
      <c r="O148" s="237"/>
      <c r="P148" s="237"/>
      <c r="Q148" s="237"/>
      <c r="R148" s="51"/>
      <c r="T148" s="238" t="s">
        <v>22</v>
      </c>
      <c r="U148" s="59" t="s">
        <v>44</v>
      </c>
      <c r="V148" s="50"/>
      <c r="W148" s="239">
        <f>V148*K148</f>
        <v>0</v>
      </c>
      <c r="X148" s="239">
        <v>0</v>
      </c>
      <c r="Y148" s="239">
        <f>X148*K148</f>
        <v>0</v>
      </c>
      <c r="Z148" s="239">
        <v>0</v>
      </c>
      <c r="AA148" s="240">
        <f>Z148*K148</f>
        <v>0</v>
      </c>
      <c r="AR148" s="25" t="s">
        <v>496</v>
      </c>
      <c r="AT148" s="25" t="s">
        <v>164</v>
      </c>
      <c r="AU148" s="25" t="s">
        <v>86</v>
      </c>
      <c r="AY148" s="25" t="s">
        <v>163</v>
      </c>
      <c r="BE148" s="155">
        <f>IF(U148="základní",N148,0)</f>
        <v>0</v>
      </c>
      <c r="BF148" s="155">
        <f>IF(U148="snížená",N148,0)</f>
        <v>0</v>
      </c>
      <c r="BG148" s="155">
        <f>IF(U148="zákl. přenesená",N148,0)</f>
        <v>0</v>
      </c>
      <c r="BH148" s="155">
        <f>IF(U148="sníž. přenesená",N148,0)</f>
        <v>0</v>
      </c>
      <c r="BI148" s="155">
        <f>IF(U148="nulová",N148,0)</f>
        <v>0</v>
      </c>
      <c r="BJ148" s="25" t="s">
        <v>86</v>
      </c>
      <c r="BK148" s="155">
        <f>ROUND(L148*K148,2)</f>
        <v>0</v>
      </c>
      <c r="BL148" s="25" t="s">
        <v>496</v>
      </c>
      <c r="BM148" s="25" t="s">
        <v>398</v>
      </c>
    </row>
    <row r="149" spans="2:65" s="1" customFormat="1" ht="16.5" customHeight="1">
      <c r="B149" s="49"/>
      <c r="C149" s="230" t="s">
        <v>276</v>
      </c>
      <c r="D149" s="230" t="s">
        <v>164</v>
      </c>
      <c r="E149" s="231" t="s">
        <v>784</v>
      </c>
      <c r="F149" s="232" t="s">
        <v>785</v>
      </c>
      <c r="G149" s="232"/>
      <c r="H149" s="232"/>
      <c r="I149" s="232"/>
      <c r="J149" s="233" t="s">
        <v>199</v>
      </c>
      <c r="K149" s="234">
        <v>8</v>
      </c>
      <c r="L149" s="235">
        <v>0</v>
      </c>
      <c r="M149" s="236"/>
      <c r="N149" s="237">
        <f>ROUND(L149*K149,2)</f>
        <v>0</v>
      </c>
      <c r="O149" s="237"/>
      <c r="P149" s="237"/>
      <c r="Q149" s="237"/>
      <c r="R149" s="51"/>
      <c r="T149" s="238" t="s">
        <v>22</v>
      </c>
      <c r="U149" s="59" t="s">
        <v>44</v>
      </c>
      <c r="V149" s="50"/>
      <c r="W149" s="239">
        <f>V149*K149</f>
        <v>0</v>
      </c>
      <c r="X149" s="239">
        <v>0</v>
      </c>
      <c r="Y149" s="239">
        <f>X149*K149</f>
        <v>0</v>
      </c>
      <c r="Z149" s="239">
        <v>0</v>
      </c>
      <c r="AA149" s="240">
        <f>Z149*K149</f>
        <v>0</v>
      </c>
      <c r="AR149" s="25" t="s">
        <v>496</v>
      </c>
      <c r="AT149" s="25" t="s">
        <v>164</v>
      </c>
      <c r="AU149" s="25" t="s">
        <v>86</v>
      </c>
      <c r="AY149" s="25" t="s">
        <v>163</v>
      </c>
      <c r="BE149" s="155">
        <f>IF(U149="základní",N149,0)</f>
        <v>0</v>
      </c>
      <c r="BF149" s="155">
        <f>IF(U149="snížená",N149,0)</f>
        <v>0</v>
      </c>
      <c r="BG149" s="155">
        <f>IF(U149="zákl. přenesená",N149,0)</f>
        <v>0</v>
      </c>
      <c r="BH149" s="155">
        <f>IF(U149="sníž. přenesená",N149,0)</f>
        <v>0</v>
      </c>
      <c r="BI149" s="155">
        <f>IF(U149="nulová",N149,0)</f>
        <v>0</v>
      </c>
      <c r="BJ149" s="25" t="s">
        <v>86</v>
      </c>
      <c r="BK149" s="155">
        <f>ROUND(L149*K149,2)</f>
        <v>0</v>
      </c>
      <c r="BL149" s="25" t="s">
        <v>496</v>
      </c>
      <c r="BM149" s="25" t="s">
        <v>410</v>
      </c>
    </row>
    <row r="150" spans="2:65" s="1" customFormat="1" ht="25.5" customHeight="1">
      <c r="B150" s="49"/>
      <c r="C150" s="230" t="s">
        <v>280</v>
      </c>
      <c r="D150" s="230" t="s">
        <v>164</v>
      </c>
      <c r="E150" s="231" t="s">
        <v>786</v>
      </c>
      <c r="F150" s="232" t="s">
        <v>787</v>
      </c>
      <c r="G150" s="232"/>
      <c r="H150" s="232"/>
      <c r="I150" s="232"/>
      <c r="J150" s="233" t="s">
        <v>199</v>
      </c>
      <c r="K150" s="234">
        <v>5</v>
      </c>
      <c r="L150" s="235">
        <v>0</v>
      </c>
      <c r="M150" s="236"/>
      <c r="N150" s="237">
        <f>ROUND(L150*K150,2)</f>
        <v>0</v>
      </c>
      <c r="O150" s="237"/>
      <c r="P150" s="237"/>
      <c r="Q150" s="237"/>
      <c r="R150" s="51"/>
      <c r="T150" s="238" t="s">
        <v>22</v>
      </c>
      <c r="U150" s="59" t="s">
        <v>44</v>
      </c>
      <c r="V150" s="50"/>
      <c r="W150" s="239">
        <f>V150*K150</f>
        <v>0</v>
      </c>
      <c r="X150" s="239">
        <v>0</v>
      </c>
      <c r="Y150" s="239">
        <f>X150*K150</f>
        <v>0</v>
      </c>
      <c r="Z150" s="239">
        <v>0</v>
      </c>
      <c r="AA150" s="240">
        <f>Z150*K150</f>
        <v>0</v>
      </c>
      <c r="AR150" s="25" t="s">
        <v>496</v>
      </c>
      <c r="AT150" s="25" t="s">
        <v>164</v>
      </c>
      <c r="AU150" s="25" t="s">
        <v>86</v>
      </c>
      <c r="AY150" s="25" t="s">
        <v>163</v>
      </c>
      <c r="BE150" s="155">
        <f>IF(U150="základní",N150,0)</f>
        <v>0</v>
      </c>
      <c r="BF150" s="155">
        <f>IF(U150="snížená",N150,0)</f>
        <v>0</v>
      </c>
      <c r="BG150" s="155">
        <f>IF(U150="zákl. přenesená",N150,0)</f>
        <v>0</v>
      </c>
      <c r="BH150" s="155">
        <f>IF(U150="sníž. přenesená",N150,0)</f>
        <v>0</v>
      </c>
      <c r="BI150" s="155">
        <f>IF(U150="nulová",N150,0)</f>
        <v>0</v>
      </c>
      <c r="BJ150" s="25" t="s">
        <v>86</v>
      </c>
      <c r="BK150" s="155">
        <f>ROUND(L150*K150,2)</f>
        <v>0</v>
      </c>
      <c r="BL150" s="25" t="s">
        <v>496</v>
      </c>
      <c r="BM150" s="25" t="s">
        <v>429</v>
      </c>
    </row>
    <row r="151" spans="2:65" s="1" customFormat="1" ht="16.5" customHeight="1">
      <c r="B151" s="49"/>
      <c r="C151" s="230" t="s">
        <v>284</v>
      </c>
      <c r="D151" s="230" t="s">
        <v>164</v>
      </c>
      <c r="E151" s="231" t="s">
        <v>788</v>
      </c>
      <c r="F151" s="232" t="s">
        <v>789</v>
      </c>
      <c r="G151" s="232"/>
      <c r="H151" s="232"/>
      <c r="I151" s="232"/>
      <c r="J151" s="233" t="s">
        <v>199</v>
      </c>
      <c r="K151" s="234">
        <v>20</v>
      </c>
      <c r="L151" s="235">
        <v>0</v>
      </c>
      <c r="M151" s="236"/>
      <c r="N151" s="237">
        <f>ROUND(L151*K151,2)</f>
        <v>0</v>
      </c>
      <c r="O151" s="237"/>
      <c r="P151" s="237"/>
      <c r="Q151" s="237"/>
      <c r="R151" s="51"/>
      <c r="T151" s="238" t="s">
        <v>22</v>
      </c>
      <c r="U151" s="59" t="s">
        <v>44</v>
      </c>
      <c r="V151" s="50"/>
      <c r="W151" s="239">
        <f>V151*K151</f>
        <v>0</v>
      </c>
      <c r="X151" s="239">
        <v>0</v>
      </c>
      <c r="Y151" s="239">
        <f>X151*K151</f>
        <v>0</v>
      </c>
      <c r="Z151" s="239">
        <v>0</v>
      </c>
      <c r="AA151" s="240">
        <f>Z151*K151</f>
        <v>0</v>
      </c>
      <c r="AR151" s="25" t="s">
        <v>496</v>
      </c>
      <c r="AT151" s="25" t="s">
        <v>164</v>
      </c>
      <c r="AU151" s="25" t="s">
        <v>86</v>
      </c>
      <c r="AY151" s="25" t="s">
        <v>163</v>
      </c>
      <c r="BE151" s="155">
        <f>IF(U151="základní",N151,0)</f>
        <v>0</v>
      </c>
      <c r="BF151" s="155">
        <f>IF(U151="snížená",N151,0)</f>
        <v>0</v>
      </c>
      <c r="BG151" s="155">
        <f>IF(U151="zákl. přenesená",N151,0)</f>
        <v>0</v>
      </c>
      <c r="BH151" s="155">
        <f>IF(U151="sníž. přenesená",N151,0)</f>
        <v>0</v>
      </c>
      <c r="BI151" s="155">
        <f>IF(U151="nulová",N151,0)</f>
        <v>0</v>
      </c>
      <c r="BJ151" s="25" t="s">
        <v>86</v>
      </c>
      <c r="BK151" s="155">
        <f>ROUND(L151*K151,2)</f>
        <v>0</v>
      </c>
      <c r="BL151" s="25" t="s">
        <v>496</v>
      </c>
      <c r="BM151" s="25" t="s">
        <v>439</v>
      </c>
    </row>
    <row r="152" spans="2:65" s="1" customFormat="1" ht="16.5" customHeight="1">
      <c r="B152" s="49"/>
      <c r="C152" s="230" t="s">
        <v>288</v>
      </c>
      <c r="D152" s="230" t="s">
        <v>164</v>
      </c>
      <c r="E152" s="231" t="s">
        <v>790</v>
      </c>
      <c r="F152" s="232" t="s">
        <v>791</v>
      </c>
      <c r="G152" s="232"/>
      <c r="H152" s="232"/>
      <c r="I152" s="232"/>
      <c r="J152" s="233" t="s">
        <v>199</v>
      </c>
      <c r="K152" s="234">
        <v>11</v>
      </c>
      <c r="L152" s="235">
        <v>0</v>
      </c>
      <c r="M152" s="236"/>
      <c r="N152" s="237">
        <f>ROUND(L152*K152,2)</f>
        <v>0</v>
      </c>
      <c r="O152" s="237"/>
      <c r="P152" s="237"/>
      <c r="Q152" s="237"/>
      <c r="R152" s="51"/>
      <c r="T152" s="238" t="s">
        <v>22</v>
      </c>
      <c r="U152" s="59" t="s">
        <v>44</v>
      </c>
      <c r="V152" s="50"/>
      <c r="W152" s="239">
        <f>V152*K152</f>
        <v>0</v>
      </c>
      <c r="X152" s="239">
        <v>0</v>
      </c>
      <c r="Y152" s="239">
        <f>X152*K152</f>
        <v>0</v>
      </c>
      <c r="Z152" s="239">
        <v>0</v>
      </c>
      <c r="AA152" s="240">
        <f>Z152*K152</f>
        <v>0</v>
      </c>
      <c r="AR152" s="25" t="s">
        <v>496</v>
      </c>
      <c r="AT152" s="25" t="s">
        <v>164</v>
      </c>
      <c r="AU152" s="25" t="s">
        <v>86</v>
      </c>
      <c r="AY152" s="25" t="s">
        <v>163</v>
      </c>
      <c r="BE152" s="155">
        <f>IF(U152="základní",N152,0)</f>
        <v>0</v>
      </c>
      <c r="BF152" s="155">
        <f>IF(U152="snížená",N152,0)</f>
        <v>0</v>
      </c>
      <c r="BG152" s="155">
        <f>IF(U152="zákl. přenesená",N152,0)</f>
        <v>0</v>
      </c>
      <c r="BH152" s="155">
        <f>IF(U152="sníž. přenesená",N152,0)</f>
        <v>0</v>
      </c>
      <c r="BI152" s="155">
        <f>IF(U152="nulová",N152,0)</f>
        <v>0</v>
      </c>
      <c r="BJ152" s="25" t="s">
        <v>86</v>
      </c>
      <c r="BK152" s="155">
        <f>ROUND(L152*K152,2)</f>
        <v>0</v>
      </c>
      <c r="BL152" s="25" t="s">
        <v>496</v>
      </c>
      <c r="BM152" s="25" t="s">
        <v>449</v>
      </c>
    </row>
    <row r="153" spans="2:65" s="1" customFormat="1" ht="25.5" customHeight="1">
      <c r="B153" s="49"/>
      <c r="C153" s="230" t="s">
        <v>292</v>
      </c>
      <c r="D153" s="230" t="s">
        <v>164</v>
      </c>
      <c r="E153" s="231" t="s">
        <v>792</v>
      </c>
      <c r="F153" s="232" t="s">
        <v>793</v>
      </c>
      <c r="G153" s="232"/>
      <c r="H153" s="232"/>
      <c r="I153" s="232"/>
      <c r="J153" s="233" t="s">
        <v>199</v>
      </c>
      <c r="K153" s="234">
        <v>22</v>
      </c>
      <c r="L153" s="235">
        <v>0</v>
      </c>
      <c r="M153" s="236"/>
      <c r="N153" s="237">
        <f>ROUND(L153*K153,2)</f>
        <v>0</v>
      </c>
      <c r="O153" s="237"/>
      <c r="P153" s="237"/>
      <c r="Q153" s="237"/>
      <c r="R153" s="51"/>
      <c r="T153" s="238" t="s">
        <v>22</v>
      </c>
      <c r="U153" s="59" t="s">
        <v>44</v>
      </c>
      <c r="V153" s="50"/>
      <c r="W153" s="239">
        <f>V153*K153</f>
        <v>0</v>
      </c>
      <c r="X153" s="239">
        <v>0</v>
      </c>
      <c r="Y153" s="239">
        <f>X153*K153</f>
        <v>0</v>
      </c>
      <c r="Z153" s="239">
        <v>0</v>
      </c>
      <c r="AA153" s="240">
        <f>Z153*K153</f>
        <v>0</v>
      </c>
      <c r="AR153" s="25" t="s">
        <v>496</v>
      </c>
      <c r="AT153" s="25" t="s">
        <v>164</v>
      </c>
      <c r="AU153" s="25" t="s">
        <v>86</v>
      </c>
      <c r="AY153" s="25" t="s">
        <v>163</v>
      </c>
      <c r="BE153" s="155">
        <f>IF(U153="základní",N153,0)</f>
        <v>0</v>
      </c>
      <c r="BF153" s="155">
        <f>IF(U153="snížená",N153,0)</f>
        <v>0</v>
      </c>
      <c r="BG153" s="155">
        <f>IF(U153="zákl. přenesená",N153,0)</f>
        <v>0</v>
      </c>
      <c r="BH153" s="155">
        <f>IF(U153="sníž. přenesená",N153,0)</f>
        <v>0</v>
      </c>
      <c r="BI153" s="155">
        <f>IF(U153="nulová",N153,0)</f>
        <v>0</v>
      </c>
      <c r="BJ153" s="25" t="s">
        <v>86</v>
      </c>
      <c r="BK153" s="155">
        <f>ROUND(L153*K153,2)</f>
        <v>0</v>
      </c>
      <c r="BL153" s="25" t="s">
        <v>496</v>
      </c>
      <c r="BM153" s="25" t="s">
        <v>458</v>
      </c>
    </row>
    <row r="154" spans="2:65" s="1" customFormat="1" ht="16.5" customHeight="1">
      <c r="B154" s="49"/>
      <c r="C154" s="230" t="s">
        <v>297</v>
      </c>
      <c r="D154" s="230" t="s">
        <v>164</v>
      </c>
      <c r="E154" s="231" t="s">
        <v>794</v>
      </c>
      <c r="F154" s="232" t="s">
        <v>795</v>
      </c>
      <c r="G154" s="232"/>
      <c r="H154" s="232"/>
      <c r="I154" s="232"/>
      <c r="J154" s="233" t="s">
        <v>199</v>
      </c>
      <c r="K154" s="234">
        <v>11</v>
      </c>
      <c r="L154" s="235">
        <v>0</v>
      </c>
      <c r="M154" s="236"/>
      <c r="N154" s="237">
        <f>ROUND(L154*K154,2)</f>
        <v>0</v>
      </c>
      <c r="O154" s="237"/>
      <c r="P154" s="237"/>
      <c r="Q154" s="237"/>
      <c r="R154" s="51"/>
      <c r="T154" s="238" t="s">
        <v>22</v>
      </c>
      <c r="U154" s="59" t="s">
        <v>44</v>
      </c>
      <c r="V154" s="50"/>
      <c r="W154" s="239">
        <f>V154*K154</f>
        <v>0</v>
      </c>
      <c r="X154" s="239">
        <v>0</v>
      </c>
      <c r="Y154" s="239">
        <f>X154*K154</f>
        <v>0</v>
      </c>
      <c r="Z154" s="239">
        <v>0</v>
      </c>
      <c r="AA154" s="240">
        <f>Z154*K154</f>
        <v>0</v>
      </c>
      <c r="AR154" s="25" t="s">
        <v>496</v>
      </c>
      <c r="AT154" s="25" t="s">
        <v>164</v>
      </c>
      <c r="AU154" s="25" t="s">
        <v>86</v>
      </c>
      <c r="AY154" s="25" t="s">
        <v>163</v>
      </c>
      <c r="BE154" s="155">
        <f>IF(U154="základní",N154,0)</f>
        <v>0</v>
      </c>
      <c r="BF154" s="155">
        <f>IF(U154="snížená",N154,0)</f>
        <v>0</v>
      </c>
      <c r="BG154" s="155">
        <f>IF(U154="zákl. přenesená",N154,0)</f>
        <v>0</v>
      </c>
      <c r="BH154" s="155">
        <f>IF(U154="sníž. přenesená",N154,0)</f>
        <v>0</v>
      </c>
      <c r="BI154" s="155">
        <f>IF(U154="nulová",N154,0)</f>
        <v>0</v>
      </c>
      <c r="BJ154" s="25" t="s">
        <v>86</v>
      </c>
      <c r="BK154" s="155">
        <f>ROUND(L154*K154,2)</f>
        <v>0</v>
      </c>
      <c r="BL154" s="25" t="s">
        <v>496</v>
      </c>
      <c r="BM154" s="25" t="s">
        <v>468</v>
      </c>
    </row>
    <row r="155" spans="2:65" s="1" customFormat="1" ht="25.5" customHeight="1">
      <c r="B155" s="49"/>
      <c r="C155" s="230" t="s">
        <v>303</v>
      </c>
      <c r="D155" s="230" t="s">
        <v>164</v>
      </c>
      <c r="E155" s="231" t="s">
        <v>796</v>
      </c>
      <c r="F155" s="232" t="s">
        <v>797</v>
      </c>
      <c r="G155" s="232"/>
      <c r="H155" s="232"/>
      <c r="I155" s="232"/>
      <c r="J155" s="233" t="s">
        <v>199</v>
      </c>
      <c r="K155" s="234">
        <v>11</v>
      </c>
      <c r="L155" s="235">
        <v>0</v>
      </c>
      <c r="M155" s="236"/>
      <c r="N155" s="237">
        <f>ROUND(L155*K155,2)</f>
        <v>0</v>
      </c>
      <c r="O155" s="237"/>
      <c r="P155" s="237"/>
      <c r="Q155" s="237"/>
      <c r="R155" s="51"/>
      <c r="T155" s="238" t="s">
        <v>22</v>
      </c>
      <c r="U155" s="59" t="s">
        <v>44</v>
      </c>
      <c r="V155" s="50"/>
      <c r="W155" s="239">
        <f>V155*K155</f>
        <v>0</v>
      </c>
      <c r="X155" s="239">
        <v>0</v>
      </c>
      <c r="Y155" s="239">
        <f>X155*K155</f>
        <v>0</v>
      </c>
      <c r="Z155" s="239">
        <v>0</v>
      </c>
      <c r="AA155" s="240">
        <f>Z155*K155</f>
        <v>0</v>
      </c>
      <c r="AR155" s="25" t="s">
        <v>496</v>
      </c>
      <c r="AT155" s="25" t="s">
        <v>164</v>
      </c>
      <c r="AU155" s="25" t="s">
        <v>86</v>
      </c>
      <c r="AY155" s="25" t="s">
        <v>163</v>
      </c>
      <c r="BE155" s="155">
        <f>IF(U155="základní",N155,0)</f>
        <v>0</v>
      </c>
      <c r="BF155" s="155">
        <f>IF(U155="snížená",N155,0)</f>
        <v>0</v>
      </c>
      <c r="BG155" s="155">
        <f>IF(U155="zákl. přenesená",N155,0)</f>
        <v>0</v>
      </c>
      <c r="BH155" s="155">
        <f>IF(U155="sníž. přenesená",N155,0)</f>
        <v>0</v>
      </c>
      <c r="BI155" s="155">
        <f>IF(U155="nulová",N155,0)</f>
        <v>0</v>
      </c>
      <c r="BJ155" s="25" t="s">
        <v>86</v>
      </c>
      <c r="BK155" s="155">
        <f>ROUND(L155*K155,2)</f>
        <v>0</v>
      </c>
      <c r="BL155" s="25" t="s">
        <v>496</v>
      </c>
      <c r="BM155" s="25" t="s">
        <v>476</v>
      </c>
    </row>
    <row r="156" spans="2:65" s="1" customFormat="1" ht="16.5" customHeight="1">
      <c r="B156" s="49"/>
      <c r="C156" s="230" t="s">
        <v>307</v>
      </c>
      <c r="D156" s="230" t="s">
        <v>164</v>
      </c>
      <c r="E156" s="231" t="s">
        <v>798</v>
      </c>
      <c r="F156" s="232" t="s">
        <v>799</v>
      </c>
      <c r="G156" s="232"/>
      <c r="H156" s="232"/>
      <c r="I156" s="232"/>
      <c r="J156" s="233" t="s">
        <v>317</v>
      </c>
      <c r="K156" s="234">
        <v>45</v>
      </c>
      <c r="L156" s="235">
        <v>0</v>
      </c>
      <c r="M156" s="236"/>
      <c r="N156" s="237">
        <f>ROUND(L156*K156,2)</f>
        <v>0</v>
      </c>
      <c r="O156" s="237"/>
      <c r="P156" s="237"/>
      <c r="Q156" s="237"/>
      <c r="R156" s="51"/>
      <c r="T156" s="238" t="s">
        <v>22</v>
      </c>
      <c r="U156" s="59" t="s">
        <v>44</v>
      </c>
      <c r="V156" s="50"/>
      <c r="W156" s="239">
        <f>V156*K156</f>
        <v>0</v>
      </c>
      <c r="X156" s="239">
        <v>0</v>
      </c>
      <c r="Y156" s="239">
        <f>X156*K156</f>
        <v>0</v>
      </c>
      <c r="Z156" s="239">
        <v>0</v>
      </c>
      <c r="AA156" s="240">
        <f>Z156*K156</f>
        <v>0</v>
      </c>
      <c r="AR156" s="25" t="s">
        <v>496</v>
      </c>
      <c r="AT156" s="25" t="s">
        <v>164</v>
      </c>
      <c r="AU156" s="25" t="s">
        <v>86</v>
      </c>
      <c r="AY156" s="25" t="s">
        <v>163</v>
      </c>
      <c r="BE156" s="155">
        <f>IF(U156="základní",N156,0)</f>
        <v>0</v>
      </c>
      <c r="BF156" s="155">
        <f>IF(U156="snížená",N156,0)</f>
        <v>0</v>
      </c>
      <c r="BG156" s="155">
        <f>IF(U156="zákl. přenesená",N156,0)</f>
        <v>0</v>
      </c>
      <c r="BH156" s="155">
        <f>IF(U156="sníž. přenesená",N156,0)</f>
        <v>0</v>
      </c>
      <c r="BI156" s="155">
        <f>IF(U156="nulová",N156,0)</f>
        <v>0</v>
      </c>
      <c r="BJ156" s="25" t="s">
        <v>86</v>
      </c>
      <c r="BK156" s="155">
        <f>ROUND(L156*K156,2)</f>
        <v>0</v>
      </c>
      <c r="BL156" s="25" t="s">
        <v>496</v>
      </c>
      <c r="BM156" s="25" t="s">
        <v>487</v>
      </c>
    </row>
    <row r="157" spans="2:65" s="1" customFormat="1" ht="16.5" customHeight="1">
      <c r="B157" s="49"/>
      <c r="C157" s="230" t="s">
        <v>257</v>
      </c>
      <c r="D157" s="230" t="s">
        <v>164</v>
      </c>
      <c r="E157" s="231" t="s">
        <v>800</v>
      </c>
      <c r="F157" s="232" t="s">
        <v>801</v>
      </c>
      <c r="G157" s="232"/>
      <c r="H157" s="232"/>
      <c r="I157" s="232"/>
      <c r="J157" s="233" t="s">
        <v>317</v>
      </c>
      <c r="K157" s="234">
        <v>30</v>
      </c>
      <c r="L157" s="235">
        <v>0</v>
      </c>
      <c r="M157" s="236"/>
      <c r="N157" s="237">
        <f>ROUND(L157*K157,2)</f>
        <v>0</v>
      </c>
      <c r="O157" s="237"/>
      <c r="P157" s="237"/>
      <c r="Q157" s="237"/>
      <c r="R157" s="51"/>
      <c r="T157" s="238" t="s">
        <v>22</v>
      </c>
      <c r="U157" s="59" t="s">
        <v>44</v>
      </c>
      <c r="V157" s="50"/>
      <c r="W157" s="239">
        <f>V157*K157</f>
        <v>0</v>
      </c>
      <c r="X157" s="239">
        <v>0</v>
      </c>
      <c r="Y157" s="239">
        <f>X157*K157</f>
        <v>0</v>
      </c>
      <c r="Z157" s="239">
        <v>0</v>
      </c>
      <c r="AA157" s="240">
        <f>Z157*K157</f>
        <v>0</v>
      </c>
      <c r="AR157" s="25" t="s">
        <v>496</v>
      </c>
      <c r="AT157" s="25" t="s">
        <v>164</v>
      </c>
      <c r="AU157" s="25" t="s">
        <v>86</v>
      </c>
      <c r="AY157" s="25" t="s">
        <v>163</v>
      </c>
      <c r="BE157" s="155">
        <f>IF(U157="základní",N157,0)</f>
        <v>0</v>
      </c>
      <c r="BF157" s="155">
        <f>IF(U157="snížená",N157,0)</f>
        <v>0</v>
      </c>
      <c r="BG157" s="155">
        <f>IF(U157="zákl. přenesená",N157,0)</f>
        <v>0</v>
      </c>
      <c r="BH157" s="155">
        <f>IF(U157="sníž. přenesená",N157,0)</f>
        <v>0</v>
      </c>
      <c r="BI157" s="155">
        <f>IF(U157="nulová",N157,0)</f>
        <v>0</v>
      </c>
      <c r="BJ157" s="25" t="s">
        <v>86</v>
      </c>
      <c r="BK157" s="155">
        <f>ROUND(L157*K157,2)</f>
        <v>0</v>
      </c>
      <c r="BL157" s="25" t="s">
        <v>496</v>
      </c>
      <c r="BM157" s="25" t="s">
        <v>496</v>
      </c>
    </row>
    <row r="158" spans="2:65" s="1" customFormat="1" ht="25.5" customHeight="1">
      <c r="B158" s="49"/>
      <c r="C158" s="230" t="s">
        <v>314</v>
      </c>
      <c r="D158" s="230" t="s">
        <v>164</v>
      </c>
      <c r="E158" s="231" t="s">
        <v>802</v>
      </c>
      <c r="F158" s="232" t="s">
        <v>803</v>
      </c>
      <c r="G158" s="232"/>
      <c r="H158" s="232"/>
      <c r="I158" s="232"/>
      <c r="J158" s="233" t="s">
        <v>199</v>
      </c>
      <c r="K158" s="234">
        <v>6</v>
      </c>
      <c r="L158" s="235">
        <v>0</v>
      </c>
      <c r="M158" s="236"/>
      <c r="N158" s="237">
        <f>ROUND(L158*K158,2)</f>
        <v>0</v>
      </c>
      <c r="O158" s="237"/>
      <c r="P158" s="237"/>
      <c r="Q158" s="237"/>
      <c r="R158" s="51"/>
      <c r="T158" s="238" t="s">
        <v>22</v>
      </c>
      <c r="U158" s="59" t="s">
        <v>44</v>
      </c>
      <c r="V158" s="50"/>
      <c r="W158" s="239">
        <f>V158*K158</f>
        <v>0</v>
      </c>
      <c r="X158" s="239">
        <v>0</v>
      </c>
      <c r="Y158" s="239">
        <f>X158*K158</f>
        <v>0</v>
      </c>
      <c r="Z158" s="239">
        <v>0</v>
      </c>
      <c r="AA158" s="240">
        <f>Z158*K158</f>
        <v>0</v>
      </c>
      <c r="AR158" s="25" t="s">
        <v>496</v>
      </c>
      <c r="AT158" s="25" t="s">
        <v>164</v>
      </c>
      <c r="AU158" s="25" t="s">
        <v>86</v>
      </c>
      <c r="AY158" s="25" t="s">
        <v>163</v>
      </c>
      <c r="BE158" s="155">
        <f>IF(U158="základní",N158,0)</f>
        <v>0</v>
      </c>
      <c r="BF158" s="155">
        <f>IF(U158="snížená",N158,0)</f>
        <v>0</v>
      </c>
      <c r="BG158" s="155">
        <f>IF(U158="zákl. přenesená",N158,0)</f>
        <v>0</v>
      </c>
      <c r="BH158" s="155">
        <f>IF(U158="sníž. přenesená",N158,0)</f>
        <v>0</v>
      </c>
      <c r="BI158" s="155">
        <f>IF(U158="nulová",N158,0)</f>
        <v>0</v>
      </c>
      <c r="BJ158" s="25" t="s">
        <v>86</v>
      </c>
      <c r="BK158" s="155">
        <f>ROUND(L158*K158,2)</f>
        <v>0</v>
      </c>
      <c r="BL158" s="25" t="s">
        <v>496</v>
      </c>
      <c r="BM158" s="25" t="s">
        <v>504</v>
      </c>
    </row>
    <row r="159" spans="2:65" s="1" customFormat="1" ht="25.5" customHeight="1">
      <c r="B159" s="49"/>
      <c r="C159" s="230" t="s">
        <v>322</v>
      </c>
      <c r="D159" s="230" t="s">
        <v>164</v>
      </c>
      <c r="E159" s="231" t="s">
        <v>804</v>
      </c>
      <c r="F159" s="232" t="s">
        <v>805</v>
      </c>
      <c r="G159" s="232"/>
      <c r="H159" s="232"/>
      <c r="I159" s="232"/>
      <c r="J159" s="233" t="s">
        <v>199</v>
      </c>
      <c r="K159" s="234">
        <v>6</v>
      </c>
      <c r="L159" s="235">
        <v>0</v>
      </c>
      <c r="M159" s="236"/>
      <c r="N159" s="237">
        <f>ROUND(L159*K159,2)</f>
        <v>0</v>
      </c>
      <c r="O159" s="237"/>
      <c r="P159" s="237"/>
      <c r="Q159" s="237"/>
      <c r="R159" s="51"/>
      <c r="T159" s="238" t="s">
        <v>22</v>
      </c>
      <c r="U159" s="59" t="s">
        <v>44</v>
      </c>
      <c r="V159" s="50"/>
      <c r="W159" s="239">
        <f>V159*K159</f>
        <v>0</v>
      </c>
      <c r="X159" s="239">
        <v>0</v>
      </c>
      <c r="Y159" s="239">
        <f>X159*K159</f>
        <v>0</v>
      </c>
      <c r="Z159" s="239">
        <v>0</v>
      </c>
      <c r="AA159" s="240">
        <f>Z159*K159</f>
        <v>0</v>
      </c>
      <c r="AR159" s="25" t="s">
        <v>496</v>
      </c>
      <c r="AT159" s="25" t="s">
        <v>164</v>
      </c>
      <c r="AU159" s="25" t="s">
        <v>86</v>
      </c>
      <c r="AY159" s="25" t="s">
        <v>163</v>
      </c>
      <c r="BE159" s="155">
        <f>IF(U159="základní",N159,0)</f>
        <v>0</v>
      </c>
      <c r="BF159" s="155">
        <f>IF(U159="snížená",N159,0)</f>
        <v>0</v>
      </c>
      <c r="BG159" s="155">
        <f>IF(U159="zákl. přenesená",N159,0)</f>
        <v>0</v>
      </c>
      <c r="BH159" s="155">
        <f>IF(U159="sníž. přenesená",N159,0)</f>
        <v>0</v>
      </c>
      <c r="BI159" s="155">
        <f>IF(U159="nulová",N159,0)</f>
        <v>0</v>
      </c>
      <c r="BJ159" s="25" t="s">
        <v>86</v>
      </c>
      <c r="BK159" s="155">
        <f>ROUND(L159*K159,2)</f>
        <v>0</v>
      </c>
      <c r="BL159" s="25" t="s">
        <v>496</v>
      </c>
      <c r="BM159" s="25" t="s">
        <v>512</v>
      </c>
    </row>
    <row r="160" spans="2:65" s="1" customFormat="1" ht="16.5" customHeight="1">
      <c r="B160" s="49"/>
      <c r="C160" s="230" t="s">
        <v>327</v>
      </c>
      <c r="D160" s="230" t="s">
        <v>164</v>
      </c>
      <c r="E160" s="231" t="s">
        <v>806</v>
      </c>
      <c r="F160" s="232" t="s">
        <v>807</v>
      </c>
      <c r="G160" s="232"/>
      <c r="H160" s="232"/>
      <c r="I160" s="232"/>
      <c r="J160" s="233" t="s">
        <v>808</v>
      </c>
      <c r="K160" s="234">
        <v>1</v>
      </c>
      <c r="L160" s="235">
        <v>0</v>
      </c>
      <c r="M160" s="236"/>
      <c r="N160" s="237">
        <f>ROUND(L160*K160,2)</f>
        <v>0</v>
      </c>
      <c r="O160" s="237"/>
      <c r="P160" s="237"/>
      <c r="Q160" s="237"/>
      <c r="R160" s="51"/>
      <c r="T160" s="238" t="s">
        <v>22</v>
      </c>
      <c r="U160" s="59" t="s">
        <v>44</v>
      </c>
      <c r="V160" s="50"/>
      <c r="W160" s="239">
        <f>V160*K160</f>
        <v>0</v>
      </c>
      <c r="X160" s="239">
        <v>0</v>
      </c>
      <c r="Y160" s="239">
        <f>X160*K160</f>
        <v>0</v>
      </c>
      <c r="Z160" s="239">
        <v>0</v>
      </c>
      <c r="AA160" s="240">
        <f>Z160*K160</f>
        <v>0</v>
      </c>
      <c r="AR160" s="25" t="s">
        <v>496</v>
      </c>
      <c r="AT160" s="25" t="s">
        <v>164</v>
      </c>
      <c r="AU160" s="25" t="s">
        <v>86</v>
      </c>
      <c r="AY160" s="25" t="s">
        <v>163</v>
      </c>
      <c r="BE160" s="155">
        <f>IF(U160="základní",N160,0)</f>
        <v>0</v>
      </c>
      <c r="BF160" s="155">
        <f>IF(U160="snížená",N160,0)</f>
        <v>0</v>
      </c>
      <c r="BG160" s="155">
        <f>IF(U160="zákl. přenesená",N160,0)</f>
        <v>0</v>
      </c>
      <c r="BH160" s="155">
        <f>IF(U160="sníž. přenesená",N160,0)</f>
        <v>0</v>
      </c>
      <c r="BI160" s="155">
        <f>IF(U160="nulová",N160,0)</f>
        <v>0</v>
      </c>
      <c r="BJ160" s="25" t="s">
        <v>86</v>
      </c>
      <c r="BK160" s="155">
        <f>ROUND(L160*K160,2)</f>
        <v>0</v>
      </c>
      <c r="BL160" s="25" t="s">
        <v>496</v>
      </c>
      <c r="BM160" s="25" t="s">
        <v>521</v>
      </c>
    </row>
    <row r="161" spans="2:63" s="10" customFormat="1" ht="37.4" customHeight="1">
      <c r="B161" s="217"/>
      <c r="C161" s="218"/>
      <c r="D161" s="219" t="s">
        <v>745</v>
      </c>
      <c r="E161" s="219"/>
      <c r="F161" s="219"/>
      <c r="G161" s="219"/>
      <c r="H161" s="219"/>
      <c r="I161" s="219"/>
      <c r="J161" s="219"/>
      <c r="K161" s="219"/>
      <c r="L161" s="219"/>
      <c r="M161" s="219"/>
      <c r="N161" s="292">
        <f>BK161</f>
        <v>0</v>
      </c>
      <c r="O161" s="293"/>
      <c r="P161" s="293"/>
      <c r="Q161" s="293"/>
      <c r="R161" s="220"/>
      <c r="T161" s="221"/>
      <c r="U161" s="218"/>
      <c r="V161" s="218"/>
      <c r="W161" s="222">
        <f>SUM(W162:W164)</f>
        <v>0</v>
      </c>
      <c r="X161" s="218"/>
      <c r="Y161" s="222">
        <f>SUM(Y162:Y164)</f>
        <v>0</v>
      </c>
      <c r="Z161" s="218"/>
      <c r="AA161" s="223">
        <f>SUM(AA162:AA164)</f>
        <v>0</v>
      </c>
      <c r="AR161" s="224" t="s">
        <v>177</v>
      </c>
      <c r="AT161" s="225" t="s">
        <v>78</v>
      </c>
      <c r="AU161" s="225" t="s">
        <v>79</v>
      </c>
      <c r="AY161" s="224" t="s">
        <v>163</v>
      </c>
      <c r="BK161" s="226">
        <f>SUM(BK162:BK164)</f>
        <v>0</v>
      </c>
    </row>
    <row r="162" spans="2:65" s="1" customFormat="1" ht="16.5" customHeight="1">
      <c r="B162" s="49"/>
      <c r="C162" s="230" t="s">
        <v>335</v>
      </c>
      <c r="D162" s="230" t="s">
        <v>164</v>
      </c>
      <c r="E162" s="231" t="s">
        <v>809</v>
      </c>
      <c r="F162" s="232" t="s">
        <v>810</v>
      </c>
      <c r="G162" s="232"/>
      <c r="H162" s="232"/>
      <c r="I162" s="232"/>
      <c r="J162" s="233" t="s">
        <v>698</v>
      </c>
      <c r="K162" s="234">
        <v>0.06</v>
      </c>
      <c r="L162" s="235">
        <v>0</v>
      </c>
      <c r="M162" s="236"/>
      <c r="N162" s="237">
        <f>ROUND(L162*K162,2)</f>
        <v>0</v>
      </c>
      <c r="O162" s="237"/>
      <c r="P162" s="237"/>
      <c r="Q162" s="237"/>
      <c r="R162" s="51"/>
      <c r="T162" s="238" t="s">
        <v>22</v>
      </c>
      <c r="U162" s="59" t="s">
        <v>44</v>
      </c>
      <c r="V162" s="50"/>
      <c r="W162" s="239">
        <f>V162*K162</f>
        <v>0</v>
      </c>
      <c r="X162" s="239">
        <v>0</v>
      </c>
      <c r="Y162" s="239">
        <f>X162*K162</f>
        <v>0</v>
      </c>
      <c r="Z162" s="239">
        <v>0</v>
      </c>
      <c r="AA162" s="240">
        <f>Z162*K162</f>
        <v>0</v>
      </c>
      <c r="AR162" s="25" t="s">
        <v>496</v>
      </c>
      <c r="AT162" s="25" t="s">
        <v>164</v>
      </c>
      <c r="AU162" s="25" t="s">
        <v>86</v>
      </c>
      <c r="AY162" s="25" t="s">
        <v>163</v>
      </c>
      <c r="BE162" s="155">
        <f>IF(U162="základní",N162,0)</f>
        <v>0</v>
      </c>
      <c r="BF162" s="155">
        <f>IF(U162="snížená",N162,0)</f>
        <v>0</v>
      </c>
      <c r="BG162" s="155">
        <f>IF(U162="zákl. přenesená",N162,0)</f>
        <v>0</v>
      </c>
      <c r="BH162" s="155">
        <f>IF(U162="sníž. přenesená",N162,0)</f>
        <v>0</v>
      </c>
      <c r="BI162" s="155">
        <f>IF(U162="nulová",N162,0)</f>
        <v>0</v>
      </c>
      <c r="BJ162" s="25" t="s">
        <v>86</v>
      </c>
      <c r="BK162" s="155">
        <f>ROUND(L162*K162,2)</f>
        <v>0</v>
      </c>
      <c r="BL162" s="25" t="s">
        <v>496</v>
      </c>
      <c r="BM162" s="25" t="s">
        <v>529</v>
      </c>
    </row>
    <row r="163" spans="2:65" s="1" customFormat="1" ht="16.5" customHeight="1">
      <c r="B163" s="49"/>
      <c r="C163" s="230" t="s">
        <v>343</v>
      </c>
      <c r="D163" s="230" t="s">
        <v>164</v>
      </c>
      <c r="E163" s="231" t="s">
        <v>811</v>
      </c>
      <c r="F163" s="232" t="s">
        <v>812</v>
      </c>
      <c r="G163" s="232"/>
      <c r="H163" s="232"/>
      <c r="I163" s="232"/>
      <c r="J163" s="233" t="s">
        <v>698</v>
      </c>
      <c r="K163" s="234">
        <v>0.11</v>
      </c>
      <c r="L163" s="235">
        <v>0</v>
      </c>
      <c r="M163" s="236"/>
      <c r="N163" s="237">
        <f>ROUND(L163*K163,2)</f>
        <v>0</v>
      </c>
      <c r="O163" s="237"/>
      <c r="P163" s="237"/>
      <c r="Q163" s="237"/>
      <c r="R163" s="51"/>
      <c r="T163" s="238" t="s">
        <v>22</v>
      </c>
      <c r="U163" s="59" t="s">
        <v>44</v>
      </c>
      <c r="V163" s="50"/>
      <c r="W163" s="239">
        <f>V163*K163</f>
        <v>0</v>
      </c>
      <c r="X163" s="239">
        <v>0</v>
      </c>
      <c r="Y163" s="239">
        <f>X163*K163</f>
        <v>0</v>
      </c>
      <c r="Z163" s="239">
        <v>0</v>
      </c>
      <c r="AA163" s="240">
        <f>Z163*K163</f>
        <v>0</v>
      </c>
      <c r="AR163" s="25" t="s">
        <v>496</v>
      </c>
      <c r="AT163" s="25" t="s">
        <v>164</v>
      </c>
      <c r="AU163" s="25" t="s">
        <v>86</v>
      </c>
      <c r="AY163" s="25" t="s">
        <v>163</v>
      </c>
      <c r="BE163" s="155">
        <f>IF(U163="základní",N163,0)</f>
        <v>0</v>
      </c>
      <c r="BF163" s="155">
        <f>IF(U163="snížená",N163,0)</f>
        <v>0</v>
      </c>
      <c r="BG163" s="155">
        <f>IF(U163="zákl. přenesená",N163,0)</f>
        <v>0</v>
      </c>
      <c r="BH163" s="155">
        <f>IF(U163="sníž. přenesená",N163,0)</f>
        <v>0</v>
      </c>
      <c r="BI163" s="155">
        <f>IF(U163="nulová",N163,0)</f>
        <v>0</v>
      </c>
      <c r="BJ163" s="25" t="s">
        <v>86</v>
      </c>
      <c r="BK163" s="155">
        <f>ROUND(L163*K163,2)</f>
        <v>0</v>
      </c>
      <c r="BL163" s="25" t="s">
        <v>496</v>
      </c>
      <c r="BM163" s="25" t="s">
        <v>537</v>
      </c>
    </row>
    <row r="164" spans="2:65" s="1" customFormat="1" ht="16.5" customHeight="1">
      <c r="B164" s="49"/>
      <c r="C164" s="230" t="s">
        <v>349</v>
      </c>
      <c r="D164" s="230" t="s">
        <v>164</v>
      </c>
      <c r="E164" s="231" t="s">
        <v>813</v>
      </c>
      <c r="F164" s="232" t="s">
        <v>814</v>
      </c>
      <c r="G164" s="232"/>
      <c r="H164" s="232"/>
      <c r="I164" s="232"/>
      <c r="J164" s="233" t="s">
        <v>698</v>
      </c>
      <c r="K164" s="234">
        <v>0.03</v>
      </c>
      <c r="L164" s="235">
        <v>0</v>
      </c>
      <c r="M164" s="236"/>
      <c r="N164" s="237">
        <f>ROUND(L164*K164,2)</f>
        <v>0</v>
      </c>
      <c r="O164" s="237"/>
      <c r="P164" s="237"/>
      <c r="Q164" s="237"/>
      <c r="R164" s="51"/>
      <c r="T164" s="238" t="s">
        <v>22</v>
      </c>
      <c r="U164" s="59" t="s">
        <v>44</v>
      </c>
      <c r="V164" s="50"/>
      <c r="W164" s="239">
        <f>V164*K164</f>
        <v>0</v>
      </c>
      <c r="X164" s="239">
        <v>0</v>
      </c>
      <c r="Y164" s="239">
        <f>X164*K164</f>
        <v>0</v>
      </c>
      <c r="Z164" s="239">
        <v>0</v>
      </c>
      <c r="AA164" s="240">
        <f>Z164*K164</f>
        <v>0</v>
      </c>
      <c r="AR164" s="25" t="s">
        <v>496</v>
      </c>
      <c r="AT164" s="25" t="s">
        <v>164</v>
      </c>
      <c r="AU164" s="25" t="s">
        <v>86</v>
      </c>
      <c r="AY164" s="25" t="s">
        <v>163</v>
      </c>
      <c r="BE164" s="155">
        <f>IF(U164="základní",N164,0)</f>
        <v>0</v>
      </c>
      <c r="BF164" s="155">
        <f>IF(U164="snížená",N164,0)</f>
        <v>0</v>
      </c>
      <c r="BG164" s="155">
        <f>IF(U164="zákl. přenesená",N164,0)</f>
        <v>0</v>
      </c>
      <c r="BH164" s="155">
        <f>IF(U164="sníž. přenesená",N164,0)</f>
        <v>0</v>
      </c>
      <c r="BI164" s="155">
        <f>IF(U164="nulová",N164,0)</f>
        <v>0</v>
      </c>
      <c r="BJ164" s="25" t="s">
        <v>86</v>
      </c>
      <c r="BK164" s="155">
        <f>ROUND(L164*K164,2)</f>
        <v>0</v>
      </c>
      <c r="BL164" s="25" t="s">
        <v>496</v>
      </c>
      <c r="BM164" s="25" t="s">
        <v>545</v>
      </c>
    </row>
    <row r="165" spans="2:63" s="10" customFormat="1" ht="37.4" customHeight="1">
      <c r="B165" s="217"/>
      <c r="C165" s="218"/>
      <c r="D165" s="219" t="s">
        <v>746</v>
      </c>
      <c r="E165" s="219"/>
      <c r="F165" s="219"/>
      <c r="G165" s="219"/>
      <c r="H165" s="219"/>
      <c r="I165" s="219"/>
      <c r="J165" s="219"/>
      <c r="K165" s="219"/>
      <c r="L165" s="219"/>
      <c r="M165" s="219"/>
      <c r="N165" s="292">
        <f>BK165</f>
        <v>0</v>
      </c>
      <c r="O165" s="293"/>
      <c r="P165" s="293"/>
      <c r="Q165" s="293"/>
      <c r="R165" s="220"/>
      <c r="T165" s="221"/>
      <c r="U165" s="218"/>
      <c r="V165" s="218"/>
      <c r="W165" s="222">
        <f>SUM(W166:W183)</f>
        <v>0</v>
      </c>
      <c r="X165" s="218"/>
      <c r="Y165" s="222">
        <f>SUM(Y166:Y183)</f>
        <v>0</v>
      </c>
      <c r="Z165" s="218"/>
      <c r="AA165" s="223">
        <f>SUM(AA166:AA183)</f>
        <v>0</v>
      </c>
      <c r="AR165" s="224" t="s">
        <v>177</v>
      </c>
      <c r="AT165" s="225" t="s">
        <v>78</v>
      </c>
      <c r="AU165" s="225" t="s">
        <v>79</v>
      </c>
      <c r="AY165" s="224" t="s">
        <v>163</v>
      </c>
      <c r="BK165" s="226">
        <f>SUM(BK166:BK183)</f>
        <v>0</v>
      </c>
    </row>
    <row r="166" spans="2:65" s="1" customFormat="1" ht="16.5" customHeight="1">
      <c r="B166" s="49"/>
      <c r="C166" s="230" t="s">
        <v>354</v>
      </c>
      <c r="D166" s="230" t="s">
        <v>164</v>
      </c>
      <c r="E166" s="231" t="s">
        <v>815</v>
      </c>
      <c r="F166" s="232" t="s">
        <v>816</v>
      </c>
      <c r="G166" s="232"/>
      <c r="H166" s="232"/>
      <c r="I166" s="232"/>
      <c r="J166" s="233" t="s">
        <v>317</v>
      </c>
      <c r="K166" s="234">
        <v>480</v>
      </c>
      <c r="L166" s="235">
        <v>0</v>
      </c>
      <c r="M166" s="236"/>
      <c r="N166" s="237">
        <f>ROUND(L166*K166,2)</f>
        <v>0</v>
      </c>
      <c r="O166" s="237"/>
      <c r="P166" s="237"/>
      <c r="Q166" s="237"/>
      <c r="R166" s="51"/>
      <c r="T166" s="238" t="s">
        <v>22</v>
      </c>
      <c r="U166" s="59" t="s">
        <v>44</v>
      </c>
      <c r="V166" s="50"/>
      <c r="W166" s="239">
        <f>V166*K166</f>
        <v>0</v>
      </c>
      <c r="X166" s="239">
        <v>0</v>
      </c>
      <c r="Y166" s="239">
        <f>X166*K166</f>
        <v>0</v>
      </c>
      <c r="Z166" s="239">
        <v>0</v>
      </c>
      <c r="AA166" s="240">
        <f>Z166*K166</f>
        <v>0</v>
      </c>
      <c r="AR166" s="25" t="s">
        <v>496</v>
      </c>
      <c r="AT166" s="25" t="s">
        <v>164</v>
      </c>
      <c r="AU166" s="25" t="s">
        <v>86</v>
      </c>
      <c r="AY166" s="25" t="s">
        <v>163</v>
      </c>
      <c r="BE166" s="155">
        <f>IF(U166="základní",N166,0)</f>
        <v>0</v>
      </c>
      <c r="BF166" s="155">
        <f>IF(U166="snížená",N166,0)</f>
        <v>0</v>
      </c>
      <c r="BG166" s="155">
        <f>IF(U166="zákl. přenesená",N166,0)</f>
        <v>0</v>
      </c>
      <c r="BH166" s="155">
        <f>IF(U166="sníž. přenesená",N166,0)</f>
        <v>0</v>
      </c>
      <c r="BI166" s="155">
        <f>IF(U166="nulová",N166,0)</f>
        <v>0</v>
      </c>
      <c r="BJ166" s="25" t="s">
        <v>86</v>
      </c>
      <c r="BK166" s="155">
        <f>ROUND(L166*K166,2)</f>
        <v>0</v>
      </c>
      <c r="BL166" s="25" t="s">
        <v>496</v>
      </c>
      <c r="BM166" s="25" t="s">
        <v>553</v>
      </c>
    </row>
    <row r="167" spans="2:65" s="1" customFormat="1" ht="16.5" customHeight="1">
      <c r="B167" s="49"/>
      <c r="C167" s="230" t="s">
        <v>360</v>
      </c>
      <c r="D167" s="230" t="s">
        <v>164</v>
      </c>
      <c r="E167" s="231" t="s">
        <v>817</v>
      </c>
      <c r="F167" s="232" t="s">
        <v>818</v>
      </c>
      <c r="G167" s="232"/>
      <c r="H167" s="232"/>
      <c r="I167" s="232"/>
      <c r="J167" s="233" t="s">
        <v>199</v>
      </c>
      <c r="K167" s="234">
        <v>10</v>
      </c>
      <c r="L167" s="235">
        <v>0</v>
      </c>
      <c r="M167" s="236"/>
      <c r="N167" s="237">
        <f>ROUND(L167*K167,2)</f>
        <v>0</v>
      </c>
      <c r="O167" s="237"/>
      <c r="P167" s="237"/>
      <c r="Q167" s="237"/>
      <c r="R167" s="51"/>
      <c r="T167" s="238" t="s">
        <v>22</v>
      </c>
      <c r="U167" s="59" t="s">
        <v>44</v>
      </c>
      <c r="V167" s="50"/>
      <c r="W167" s="239">
        <f>V167*K167</f>
        <v>0</v>
      </c>
      <c r="X167" s="239">
        <v>0</v>
      </c>
      <c r="Y167" s="239">
        <f>X167*K167</f>
        <v>0</v>
      </c>
      <c r="Z167" s="239">
        <v>0</v>
      </c>
      <c r="AA167" s="240">
        <f>Z167*K167</f>
        <v>0</v>
      </c>
      <c r="AR167" s="25" t="s">
        <v>496</v>
      </c>
      <c r="AT167" s="25" t="s">
        <v>164</v>
      </c>
      <c r="AU167" s="25" t="s">
        <v>86</v>
      </c>
      <c r="AY167" s="25" t="s">
        <v>163</v>
      </c>
      <c r="BE167" s="155">
        <f>IF(U167="základní",N167,0)</f>
        <v>0</v>
      </c>
      <c r="BF167" s="155">
        <f>IF(U167="snížená",N167,0)</f>
        <v>0</v>
      </c>
      <c r="BG167" s="155">
        <f>IF(U167="zákl. přenesená",N167,0)</f>
        <v>0</v>
      </c>
      <c r="BH167" s="155">
        <f>IF(U167="sníž. přenesená",N167,0)</f>
        <v>0</v>
      </c>
      <c r="BI167" s="155">
        <f>IF(U167="nulová",N167,0)</f>
        <v>0</v>
      </c>
      <c r="BJ167" s="25" t="s">
        <v>86</v>
      </c>
      <c r="BK167" s="155">
        <f>ROUND(L167*K167,2)</f>
        <v>0</v>
      </c>
      <c r="BL167" s="25" t="s">
        <v>496</v>
      </c>
      <c r="BM167" s="25" t="s">
        <v>561</v>
      </c>
    </row>
    <row r="168" spans="2:65" s="1" customFormat="1" ht="16.5" customHeight="1">
      <c r="B168" s="49"/>
      <c r="C168" s="230" t="s">
        <v>365</v>
      </c>
      <c r="D168" s="230" t="s">
        <v>164</v>
      </c>
      <c r="E168" s="231" t="s">
        <v>819</v>
      </c>
      <c r="F168" s="232" t="s">
        <v>820</v>
      </c>
      <c r="G168" s="232"/>
      <c r="H168" s="232"/>
      <c r="I168" s="232"/>
      <c r="J168" s="233" t="s">
        <v>199</v>
      </c>
      <c r="K168" s="234">
        <v>3</v>
      </c>
      <c r="L168" s="235">
        <v>0</v>
      </c>
      <c r="M168" s="236"/>
      <c r="N168" s="237">
        <f>ROUND(L168*K168,2)</f>
        <v>0</v>
      </c>
      <c r="O168" s="237"/>
      <c r="P168" s="237"/>
      <c r="Q168" s="237"/>
      <c r="R168" s="51"/>
      <c r="T168" s="238" t="s">
        <v>22</v>
      </c>
      <c r="U168" s="59" t="s">
        <v>44</v>
      </c>
      <c r="V168" s="50"/>
      <c r="W168" s="239">
        <f>V168*K168</f>
        <v>0</v>
      </c>
      <c r="X168" s="239">
        <v>0</v>
      </c>
      <c r="Y168" s="239">
        <f>X168*K168</f>
        <v>0</v>
      </c>
      <c r="Z168" s="239">
        <v>0</v>
      </c>
      <c r="AA168" s="240">
        <f>Z168*K168</f>
        <v>0</v>
      </c>
      <c r="AR168" s="25" t="s">
        <v>496</v>
      </c>
      <c r="AT168" s="25" t="s">
        <v>164</v>
      </c>
      <c r="AU168" s="25" t="s">
        <v>86</v>
      </c>
      <c r="AY168" s="25" t="s">
        <v>163</v>
      </c>
      <c r="BE168" s="155">
        <f>IF(U168="základní",N168,0)</f>
        <v>0</v>
      </c>
      <c r="BF168" s="155">
        <f>IF(U168="snížená",N168,0)</f>
        <v>0</v>
      </c>
      <c r="BG168" s="155">
        <f>IF(U168="zákl. přenesená",N168,0)</f>
        <v>0</v>
      </c>
      <c r="BH168" s="155">
        <f>IF(U168="sníž. přenesená",N168,0)</f>
        <v>0</v>
      </c>
      <c r="BI168" s="155">
        <f>IF(U168="nulová",N168,0)</f>
        <v>0</v>
      </c>
      <c r="BJ168" s="25" t="s">
        <v>86</v>
      </c>
      <c r="BK168" s="155">
        <f>ROUND(L168*K168,2)</f>
        <v>0</v>
      </c>
      <c r="BL168" s="25" t="s">
        <v>496</v>
      </c>
      <c r="BM168" s="25" t="s">
        <v>569</v>
      </c>
    </row>
    <row r="169" spans="2:65" s="1" customFormat="1" ht="16.5" customHeight="1">
      <c r="B169" s="49"/>
      <c r="C169" s="230" t="s">
        <v>372</v>
      </c>
      <c r="D169" s="230" t="s">
        <v>164</v>
      </c>
      <c r="E169" s="231" t="s">
        <v>821</v>
      </c>
      <c r="F169" s="232" t="s">
        <v>822</v>
      </c>
      <c r="G169" s="232"/>
      <c r="H169" s="232"/>
      <c r="I169" s="232"/>
      <c r="J169" s="233" t="s">
        <v>199</v>
      </c>
      <c r="K169" s="234">
        <v>2</v>
      </c>
      <c r="L169" s="235">
        <v>0</v>
      </c>
      <c r="M169" s="236"/>
      <c r="N169" s="237">
        <f>ROUND(L169*K169,2)</f>
        <v>0</v>
      </c>
      <c r="O169" s="237"/>
      <c r="P169" s="237"/>
      <c r="Q169" s="237"/>
      <c r="R169" s="51"/>
      <c r="T169" s="238" t="s">
        <v>22</v>
      </c>
      <c r="U169" s="59" t="s">
        <v>44</v>
      </c>
      <c r="V169" s="50"/>
      <c r="W169" s="239">
        <f>V169*K169</f>
        <v>0</v>
      </c>
      <c r="X169" s="239">
        <v>0</v>
      </c>
      <c r="Y169" s="239">
        <f>X169*K169</f>
        <v>0</v>
      </c>
      <c r="Z169" s="239">
        <v>0</v>
      </c>
      <c r="AA169" s="240">
        <f>Z169*K169</f>
        <v>0</v>
      </c>
      <c r="AR169" s="25" t="s">
        <v>496</v>
      </c>
      <c r="AT169" s="25" t="s">
        <v>164</v>
      </c>
      <c r="AU169" s="25" t="s">
        <v>86</v>
      </c>
      <c r="AY169" s="25" t="s">
        <v>163</v>
      </c>
      <c r="BE169" s="155">
        <f>IF(U169="základní",N169,0)</f>
        <v>0</v>
      </c>
      <c r="BF169" s="155">
        <f>IF(U169="snížená",N169,0)</f>
        <v>0</v>
      </c>
      <c r="BG169" s="155">
        <f>IF(U169="zákl. přenesená",N169,0)</f>
        <v>0</v>
      </c>
      <c r="BH169" s="155">
        <f>IF(U169="sníž. přenesená",N169,0)</f>
        <v>0</v>
      </c>
      <c r="BI169" s="155">
        <f>IF(U169="nulová",N169,0)</f>
        <v>0</v>
      </c>
      <c r="BJ169" s="25" t="s">
        <v>86</v>
      </c>
      <c r="BK169" s="155">
        <f>ROUND(L169*K169,2)</f>
        <v>0</v>
      </c>
      <c r="BL169" s="25" t="s">
        <v>496</v>
      </c>
      <c r="BM169" s="25" t="s">
        <v>577</v>
      </c>
    </row>
    <row r="170" spans="2:65" s="1" customFormat="1" ht="16.5" customHeight="1">
      <c r="B170" s="49"/>
      <c r="C170" s="230" t="s">
        <v>379</v>
      </c>
      <c r="D170" s="230" t="s">
        <v>164</v>
      </c>
      <c r="E170" s="231" t="s">
        <v>819</v>
      </c>
      <c r="F170" s="232" t="s">
        <v>820</v>
      </c>
      <c r="G170" s="232"/>
      <c r="H170" s="232"/>
      <c r="I170" s="232"/>
      <c r="J170" s="233" t="s">
        <v>199</v>
      </c>
      <c r="K170" s="234">
        <v>2</v>
      </c>
      <c r="L170" s="235">
        <v>0</v>
      </c>
      <c r="M170" s="236"/>
      <c r="N170" s="237">
        <f>ROUND(L170*K170,2)</f>
        <v>0</v>
      </c>
      <c r="O170" s="237"/>
      <c r="P170" s="237"/>
      <c r="Q170" s="237"/>
      <c r="R170" s="51"/>
      <c r="T170" s="238" t="s">
        <v>22</v>
      </c>
      <c r="U170" s="59" t="s">
        <v>44</v>
      </c>
      <c r="V170" s="50"/>
      <c r="W170" s="239">
        <f>V170*K170</f>
        <v>0</v>
      </c>
      <c r="X170" s="239">
        <v>0</v>
      </c>
      <c r="Y170" s="239">
        <f>X170*K170</f>
        <v>0</v>
      </c>
      <c r="Z170" s="239">
        <v>0</v>
      </c>
      <c r="AA170" s="240">
        <f>Z170*K170</f>
        <v>0</v>
      </c>
      <c r="AR170" s="25" t="s">
        <v>496</v>
      </c>
      <c r="AT170" s="25" t="s">
        <v>164</v>
      </c>
      <c r="AU170" s="25" t="s">
        <v>86</v>
      </c>
      <c r="AY170" s="25" t="s">
        <v>163</v>
      </c>
      <c r="BE170" s="155">
        <f>IF(U170="základní",N170,0)</f>
        <v>0</v>
      </c>
      <c r="BF170" s="155">
        <f>IF(U170="snížená",N170,0)</f>
        <v>0</v>
      </c>
      <c r="BG170" s="155">
        <f>IF(U170="zákl. přenesená",N170,0)</f>
        <v>0</v>
      </c>
      <c r="BH170" s="155">
        <f>IF(U170="sníž. přenesená",N170,0)</f>
        <v>0</v>
      </c>
      <c r="BI170" s="155">
        <f>IF(U170="nulová",N170,0)</f>
        <v>0</v>
      </c>
      <c r="BJ170" s="25" t="s">
        <v>86</v>
      </c>
      <c r="BK170" s="155">
        <f>ROUND(L170*K170,2)</f>
        <v>0</v>
      </c>
      <c r="BL170" s="25" t="s">
        <v>496</v>
      </c>
      <c r="BM170" s="25" t="s">
        <v>586</v>
      </c>
    </row>
    <row r="171" spans="2:65" s="1" customFormat="1" ht="16.5" customHeight="1">
      <c r="B171" s="49"/>
      <c r="C171" s="230" t="s">
        <v>384</v>
      </c>
      <c r="D171" s="230" t="s">
        <v>164</v>
      </c>
      <c r="E171" s="231" t="s">
        <v>823</v>
      </c>
      <c r="F171" s="232" t="s">
        <v>824</v>
      </c>
      <c r="G171" s="232"/>
      <c r="H171" s="232"/>
      <c r="I171" s="232"/>
      <c r="J171" s="233" t="s">
        <v>199</v>
      </c>
      <c r="K171" s="234">
        <v>120</v>
      </c>
      <c r="L171" s="235">
        <v>0</v>
      </c>
      <c r="M171" s="236"/>
      <c r="N171" s="237">
        <f>ROUND(L171*K171,2)</f>
        <v>0</v>
      </c>
      <c r="O171" s="237"/>
      <c r="P171" s="237"/>
      <c r="Q171" s="237"/>
      <c r="R171" s="51"/>
      <c r="T171" s="238" t="s">
        <v>22</v>
      </c>
      <c r="U171" s="59" t="s">
        <v>44</v>
      </c>
      <c r="V171" s="50"/>
      <c r="W171" s="239">
        <f>V171*K171</f>
        <v>0</v>
      </c>
      <c r="X171" s="239">
        <v>0</v>
      </c>
      <c r="Y171" s="239">
        <f>X171*K171</f>
        <v>0</v>
      </c>
      <c r="Z171" s="239">
        <v>0</v>
      </c>
      <c r="AA171" s="240">
        <f>Z171*K171</f>
        <v>0</v>
      </c>
      <c r="AR171" s="25" t="s">
        <v>496</v>
      </c>
      <c r="AT171" s="25" t="s">
        <v>164</v>
      </c>
      <c r="AU171" s="25" t="s">
        <v>86</v>
      </c>
      <c r="AY171" s="25" t="s">
        <v>163</v>
      </c>
      <c r="BE171" s="155">
        <f>IF(U171="základní",N171,0)</f>
        <v>0</v>
      </c>
      <c r="BF171" s="155">
        <f>IF(U171="snížená",N171,0)</f>
        <v>0</v>
      </c>
      <c r="BG171" s="155">
        <f>IF(U171="zákl. přenesená",N171,0)</f>
        <v>0</v>
      </c>
      <c r="BH171" s="155">
        <f>IF(U171="sníž. přenesená",N171,0)</f>
        <v>0</v>
      </c>
      <c r="BI171" s="155">
        <f>IF(U171="nulová",N171,0)</f>
        <v>0</v>
      </c>
      <c r="BJ171" s="25" t="s">
        <v>86</v>
      </c>
      <c r="BK171" s="155">
        <f>ROUND(L171*K171,2)</f>
        <v>0</v>
      </c>
      <c r="BL171" s="25" t="s">
        <v>496</v>
      </c>
      <c r="BM171" s="25" t="s">
        <v>594</v>
      </c>
    </row>
    <row r="172" spans="2:65" s="1" customFormat="1" ht="16.5" customHeight="1">
      <c r="B172" s="49"/>
      <c r="C172" s="230" t="s">
        <v>391</v>
      </c>
      <c r="D172" s="230" t="s">
        <v>164</v>
      </c>
      <c r="E172" s="231" t="s">
        <v>823</v>
      </c>
      <c r="F172" s="232" t="s">
        <v>824</v>
      </c>
      <c r="G172" s="232"/>
      <c r="H172" s="232"/>
      <c r="I172" s="232"/>
      <c r="J172" s="233" t="s">
        <v>199</v>
      </c>
      <c r="K172" s="234">
        <v>15</v>
      </c>
      <c r="L172" s="235">
        <v>0</v>
      </c>
      <c r="M172" s="236"/>
      <c r="N172" s="237">
        <f>ROUND(L172*K172,2)</f>
        <v>0</v>
      </c>
      <c r="O172" s="237"/>
      <c r="P172" s="237"/>
      <c r="Q172" s="237"/>
      <c r="R172" s="51"/>
      <c r="T172" s="238" t="s">
        <v>22</v>
      </c>
      <c r="U172" s="59" t="s">
        <v>44</v>
      </c>
      <c r="V172" s="50"/>
      <c r="W172" s="239">
        <f>V172*K172</f>
        <v>0</v>
      </c>
      <c r="X172" s="239">
        <v>0</v>
      </c>
      <c r="Y172" s="239">
        <f>X172*K172</f>
        <v>0</v>
      </c>
      <c r="Z172" s="239">
        <v>0</v>
      </c>
      <c r="AA172" s="240">
        <f>Z172*K172</f>
        <v>0</v>
      </c>
      <c r="AR172" s="25" t="s">
        <v>496</v>
      </c>
      <c r="AT172" s="25" t="s">
        <v>164</v>
      </c>
      <c r="AU172" s="25" t="s">
        <v>86</v>
      </c>
      <c r="AY172" s="25" t="s">
        <v>163</v>
      </c>
      <c r="BE172" s="155">
        <f>IF(U172="základní",N172,0)</f>
        <v>0</v>
      </c>
      <c r="BF172" s="155">
        <f>IF(U172="snížená",N172,0)</f>
        <v>0</v>
      </c>
      <c r="BG172" s="155">
        <f>IF(U172="zákl. přenesená",N172,0)</f>
        <v>0</v>
      </c>
      <c r="BH172" s="155">
        <f>IF(U172="sníž. přenesená",N172,0)</f>
        <v>0</v>
      </c>
      <c r="BI172" s="155">
        <f>IF(U172="nulová",N172,0)</f>
        <v>0</v>
      </c>
      <c r="BJ172" s="25" t="s">
        <v>86</v>
      </c>
      <c r="BK172" s="155">
        <f>ROUND(L172*K172,2)</f>
        <v>0</v>
      </c>
      <c r="BL172" s="25" t="s">
        <v>496</v>
      </c>
      <c r="BM172" s="25" t="s">
        <v>602</v>
      </c>
    </row>
    <row r="173" spans="2:65" s="1" customFormat="1" ht="16.5" customHeight="1">
      <c r="B173" s="49"/>
      <c r="C173" s="230" t="s">
        <v>398</v>
      </c>
      <c r="D173" s="230" t="s">
        <v>164</v>
      </c>
      <c r="E173" s="231" t="s">
        <v>823</v>
      </c>
      <c r="F173" s="232" t="s">
        <v>824</v>
      </c>
      <c r="G173" s="232"/>
      <c r="H173" s="232"/>
      <c r="I173" s="232"/>
      <c r="J173" s="233" t="s">
        <v>199</v>
      </c>
      <c r="K173" s="234">
        <v>8</v>
      </c>
      <c r="L173" s="235">
        <v>0</v>
      </c>
      <c r="M173" s="236"/>
      <c r="N173" s="237">
        <f>ROUND(L173*K173,2)</f>
        <v>0</v>
      </c>
      <c r="O173" s="237"/>
      <c r="P173" s="237"/>
      <c r="Q173" s="237"/>
      <c r="R173" s="51"/>
      <c r="T173" s="238" t="s">
        <v>22</v>
      </c>
      <c r="U173" s="59" t="s">
        <v>44</v>
      </c>
      <c r="V173" s="50"/>
      <c r="W173" s="239">
        <f>V173*K173</f>
        <v>0</v>
      </c>
      <c r="X173" s="239">
        <v>0</v>
      </c>
      <c r="Y173" s="239">
        <f>X173*K173</f>
        <v>0</v>
      </c>
      <c r="Z173" s="239">
        <v>0</v>
      </c>
      <c r="AA173" s="240">
        <f>Z173*K173</f>
        <v>0</v>
      </c>
      <c r="AR173" s="25" t="s">
        <v>496</v>
      </c>
      <c r="AT173" s="25" t="s">
        <v>164</v>
      </c>
      <c r="AU173" s="25" t="s">
        <v>86</v>
      </c>
      <c r="AY173" s="25" t="s">
        <v>163</v>
      </c>
      <c r="BE173" s="155">
        <f>IF(U173="základní",N173,0)</f>
        <v>0</v>
      </c>
      <c r="BF173" s="155">
        <f>IF(U173="snížená",N173,0)</f>
        <v>0</v>
      </c>
      <c r="BG173" s="155">
        <f>IF(U173="zákl. přenesená",N173,0)</f>
        <v>0</v>
      </c>
      <c r="BH173" s="155">
        <f>IF(U173="sníž. přenesená",N173,0)</f>
        <v>0</v>
      </c>
      <c r="BI173" s="155">
        <f>IF(U173="nulová",N173,0)</f>
        <v>0</v>
      </c>
      <c r="BJ173" s="25" t="s">
        <v>86</v>
      </c>
      <c r="BK173" s="155">
        <f>ROUND(L173*K173,2)</f>
        <v>0</v>
      </c>
      <c r="BL173" s="25" t="s">
        <v>496</v>
      </c>
      <c r="BM173" s="25" t="s">
        <v>610</v>
      </c>
    </row>
    <row r="174" spans="2:65" s="1" customFormat="1" ht="16.5" customHeight="1">
      <c r="B174" s="49"/>
      <c r="C174" s="230" t="s">
        <v>406</v>
      </c>
      <c r="D174" s="230" t="s">
        <v>164</v>
      </c>
      <c r="E174" s="231" t="s">
        <v>825</v>
      </c>
      <c r="F174" s="232" t="s">
        <v>826</v>
      </c>
      <c r="G174" s="232"/>
      <c r="H174" s="232"/>
      <c r="I174" s="232"/>
      <c r="J174" s="233" t="s">
        <v>199</v>
      </c>
      <c r="K174" s="234">
        <v>5</v>
      </c>
      <c r="L174" s="235">
        <v>0</v>
      </c>
      <c r="M174" s="236"/>
      <c r="N174" s="237">
        <f>ROUND(L174*K174,2)</f>
        <v>0</v>
      </c>
      <c r="O174" s="237"/>
      <c r="P174" s="237"/>
      <c r="Q174" s="237"/>
      <c r="R174" s="51"/>
      <c r="T174" s="238" t="s">
        <v>22</v>
      </c>
      <c r="U174" s="59" t="s">
        <v>44</v>
      </c>
      <c r="V174" s="50"/>
      <c r="W174" s="239">
        <f>V174*K174</f>
        <v>0</v>
      </c>
      <c r="X174" s="239">
        <v>0</v>
      </c>
      <c r="Y174" s="239">
        <f>X174*K174</f>
        <v>0</v>
      </c>
      <c r="Z174" s="239">
        <v>0</v>
      </c>
      <c r="AA174" s="240">
        <f>Z174*K174</f>
        <v>0</v>
      </c>
      <c r="AR174" s="25" t="s">
        <v>496</v>
      </c>
      <c r="AT174" s="25" t="s">
        <v>164</v>
      </c>
      <c r="AU174" s="25" t="s">
        <v>86</v>
      </c>
      <c r="AY174" s="25" t="s">
        <v>163</v>
      </c>
      <c r="BE174" s="155">
        <f>IF(U174="základní",N174,0)</f>
        <v>0</v>
      </c>
      <c r="BF174" s="155">
        <f>IF(U174="snížená",N174,0)</f>
        <v>0</v>
      </c>
      <c r="BG174" s="155">
        <f>IF(U174="zákl. přenesená",N174,0)</f>
        <v>0</v>
      </c>
      <c r="BH174" s="155">
        <f>IF(U174="sníž. přenesená",N174,0)</f>
        <v>0</v>
      </c>
      <c r="BI174" s="155">
        <f>IF(U174="nulová",N174,0)</f>
        <v>0</v>
      </c>
      <c r="BJ174" s="25" t="s">
        <v>86</v>
      </c>
      <c r="BK174" s="155">
        <f>ROUND(L174*K174,2)</f>
        <v>0</v>
      </c>
      <c r="BL174" s="25" t="s">
        <v>496</v>
      </c>
      <c r="BM174" s="25" t="s">
        <v>618</v>
      </c>
    </row>
    <row r="175" spans="2:65" s="1" customFormat="1" ht="16.5" customHeight="1">
      <c r="B175" s="49"/>
      <c r="C175" s="230" t="s">
        <v>410</v>
      </c>
      <c r="D175" s="230" t="s">
        <v>164</v>
      </c>
      <c r="E175" s="231" t="s">
        <v>823</v>
      </c>
      <c r="F175" s="232" t="s">
        <v>824</v>
      </c>
      <c r="G175" s="232"/>
      <c r="H175" s="232"/>
      <c r="I175" s="232"/>
      <c r="J175" s="233" t="s">
        <v>199</v>
      </c>
      <c r="K175" s="234">
        <v>20</v>
      </c>
      <c r="L175" s="235">
        <v>0</v>
      </c>
      <c r="M175" s="236"/>
      <c r="N175" s="237">
        <f>ROUND(L175*K175,2)</f>
        <v>0</v>
      </c>
      <c r="O175" s="237"/>
      <c r="P175" s="237"/>
      <c r="Q175" s="237"/>
      <c r="R175" s="51"/>
      <c r="T175" s="238" t="s">
        <v>22</v>
      </c>
      <c r="U175" s="59" t="s">
        <v>44</v>
      </c>
      <c r="V175" s="50"/>
      <c r="W175" s="239">
        <f>V175*K175</f>
        <v>0</v>
      </c>
      <c r="X175" s="239">
        <v>0</v>
      </c>
      <c r="Y175" s="239">
        <f>X175*K175</f>
        <v>0</v>
      </c>
      <c r="Z175" s="239">
        <v>0</v>
      </c>
      <c r="AA175" s="240">
        <f>Z175*K175</f>
        <v>0</v>
      </c>
      <c r="AR175" s="25" t="s">
        <v>496</v>
      </c>
      <c r="AT175" s="25" t="s">
        <v>164</v>
      </c>
      <c r="AU175" s="25" t="s">
        <v>86</v>
      </c>
      <c r="AY175" s="25" t="s">
        <v>163</v>
      </c>
      <c r="BE175" s="155">
        <f>IF(U175="základní",N175,0)</f>
        <v>0</v>
      </c>
      <c r="BF175" s="155">
        <f>IF(U175="snížená",N175,0)</f>
        <v>0</v>
      </c>
      <c r="BG175" s="155">
        <f>IF(U175="zákl. přenesená",N175,0)</f>
        <v>0</v>
      </c>
      <c r="BH175" s="155">
        <f>IF(U175="sníž. přenesená",N175,0)</f>
        <v>0</v>
      </c>
      <c r="BI175" s="155">
        <f>IF(U175="nulová",N175,0)</f>
        <v>0</v>
      </c>
      <c r="BJ175" s="25" t="s">
        <v>86</v>
      </c>
      <c r="BK175" s="155">
        <f>ROUND(L175*K175,2)</f>
        <v>0</v>
      </c>
      <c r="BL175" s="25" t="s">
        <v>496</v>
      </c>
      <c r="BM175" s="25" t="s">
        <v>626</v>
      </c>
    </row>
    <row r="176" spans="2:65" s="1" customFormat="1" ht="25.5" customHeight="1">
      <c r="B176" s="49"/>
      <c r="C176" s="230" t="s">
        <v>425</v>
      </c>
      <c r="D176" s="230" t="s">
        <v>164</v>
      </c>
      <c r="E176" s="231" t="s">
        <v>827</v>
      </c>
      <c r="F176" s="232" t="s">
        <v>828</v>
      </c>
      <c r="G176" s="232"/>
      <c r="H176" s="232"/>
      <c r="I176" s="232"/>
      <c r="J176" s="233" t="s">
        <v>199</v>
      </c>
      <c r="K176" s="234">
        <v>11</v>
      </c>
      <c r="L176" s="235">
        <v>0</v>
      </c>
      <c r="M176" s="236"/>
      <c r="N176" s="237">
        <f>ROUND(L176*K176,2)</f>
        <v>0</v>
      </c>
      <c r="O176" s="237"/>
      <c r="P176" s="237"/>
      <c r="Q176" s="237"/>
      <c r="R176" s="51"/>
      <c r="T176" s="238" t="s">
        <v>22</v>
      </c>
      <c r="U176" s="59" t="s">
        <v>44</v>
      </c>
      <c r="V176" s="50"/>
      <c r="W176" s="239">
        <f>V176*K176</f>
        <v>0</v>
      </c>
      <c r="X176" s="239">
        <v>0</v>
      </c>
      <c r="Y176" s="239">
        <f>X176*K176</f>
        <v>0</v>
      </c>
      <c r="Z176" s="239">
        <v>0</v>
      </c>
      <c r="AA176" s="240">
        <f>Z176*K176</f>
        <v>0</v>
      </c>
      <c r="AR176" s="25" t="s">
        <v>496</v>
      </c>
      <c r="AT176" s="25" t="s">
        <v>164</v>
      </c>
      <c r="AU176" s="25" t="s">
        <v>86</v>
      </c>
      <c r="AY176" s="25" t="s">
        <v>163</v>
      </c>
      <c r="BE176" s="155">
        <f>IF(U176="základní",N176,0)</f>
        <v>0</v>
      </c>
      <c r="BF176" s="155">
        <f>IF(U176="snížená",N176,0)</f>
        <v>0</v>
      </c>
      <c r="BG176" s="155">
        <f>IF(U176="zákl. přenesená",N176,0)</f>
        <v>0</v>
      </c>
      <c r="BH176" s="155">
        <f>IF(U176="sníž. přenesená",N176,0)</f>
        <v>0</v>
      </c>
      <c r="BI176" s="155">
        <f>IF(U176="nulová",N176,0)</f>
        <v>0</v>
      </c>
      <c r="BJ176" s="25" t="s">
        <v>86</v>
      </c>
      <c r="BK176" s="155">
        <f>ROUND(L176*K176,2)</f>
        <v>0</v>
      </c>
      <c r="BL176" s="25" t="s">
        <v>496</v>
      </c>
      <c r="BM176" s="25" t="s">
        <v>632</v>
      </c>
    </row>
    <row r="177" spans="2:65" s="1" customFormat="1" ht="16.5" customHeight="1">
      <c r="B177" s="49"/>
      <c r="C177" s="230" t="s">
        <v>429</v>
      </c>
      <c r="D177" s="230" t="s">
        <v>164</v>
      </c>
      <c r="E177" s="231" t="s">
        <v>829</v>
      </c>
      <c r="F177" s="232" t="s">
        <v>830</v>
      </c>
      <c r="G177" s="232"/>
      <c r="H177" s="232"/>
      <c r="I177" s="232"/>
      <c r="J177" s="233" t="s">
        <v>199</v>
      </c>
      <c r="K177" s="234">
        <v>11</v>
      </c>
      <c r="L177" s="235">
        <v>0</v>
      </c>
      <c r="M177" s="236"/>
      <c r="N177" s="237">
        <f>ROUND(L177*K177,2)</f>
        <v>0</v>
      </c>
      <c r="O177" s="237"/>
      <c r="P177" s="237"/>
      <c r="Q177" s="237"/>
      <c r="R177" s="51"/>
      <c r="T177" s="238" t="s">
        <v>22</v>
      </c>
      <c r="U177" s="59" t="s">
        <v>44</v>
      </c>
      <c r="V177" s="50"/>
      <c r="W177" s="239">
        <f>V177*K177</f>
        <v>0</v>
      </c>
      <c r="X177" s="239">
        <v>0</v>
      </c>
      <c r="Y177" s="239">
        <f>X177*K177</f>
        <v>0</v>
      </c>
      <c r="Z177" s="239">
        <v>0</v>
      </c>
      <c r="AA177" s="240">
        <f>Z177*K177</f>
        <v>0</v>
      </c>
      <c r="AR177" s="25" t="s">
        <v>496</v>
      </c>
      <c r="AT177" s="25" t="s">
        <v>164</v>
      </c>
      <c r="AU177" s="25" t="s">
        <v>86</v>
      </c>
      <c r="AY177" s="25" t="s">
        <v>163</v>
      </c>
      <c r="BE177" s="155">
        <f>IF(U177="základní",N177,0)</f>
        <v>0</v>
      </c>
      <c r="BF177" s="155">
        <f>IF(U177="snížená",N177,0)</f>
        <v>0</v>
      </c>
      <c r="BG177" s="155">
        <f>IF(U177="zákl. přenesená",N177,0)</f>
        <v>0</v>
      </c>
      <c r="BH177" s="155">
        <f>IF(U177="sníž. přenesená",N177,0)</f>
        <v>0</v>
      </c>
      <c r="BI177" s="155">
        <f>IF(U177="nulová",N177,0)</f>
        <v>0</v>
      </c>
      <c r="BJ177" s="25" t="s">
        <v>86</v>
      </c>
      <c r="BK177" s="155">
        <f>ROUND(L177*K177,2)</f>
        <v>0</v>
      </c>
      <c r="BL177" s="25" t="s">
        <v>496</v>
      </c>
      <c r="BM177" s="25" t="s">
        <v>638</v>
      </c>
    </row>
    <row r="178" spans="2:65" s="1" customFormat="1" ht="16.5" customHeight="1">
      <c r="B178" s="49"/>
      <c r="C178" s="230" t="s">
        <v>434</v>
      </c>
      <c r="D178" s="230" t="s">
        <v>164</v>
      </c>
      <c r="E178" s="231" t="s">
        <v>831</v>
      </c>
      <c r="F178" s="232" t="s">
        <v>832</v>
      </c>
      <c r="G178" s="232"/>
      <c r="H178" s="232"/>
      <c r="I178" s="232"/>
      <c r="J178" s="233" t="s">
        <v>199</v>
      </c>
      <c r="K178" s="234">
        <v>11</v>
      </c>
      <c r="L178" s="235">
        <v>0</v>
      </c>
      <c r="M178" s="236"/>
      <c r="N178" s="237">
        <f>ROUND(L178*K178,2)</f>
        <v>0</v>
      </c>
      <c r="O178" s="237"/>
      <c r="P178" s="237"/>
      <c r="Q178" s="237"/>
      <c r="R178" s="51"/>
      <c r="T178" s="238" t="s">
        <v>22</v>
      </c>
      <c r="U178" s="59" t="s">
        <v>44</v>
      </c>
      <c r="V178" s="50"/>
      <c r="W178" s="239">
        <f>V178*K178</f>
        <v>0</v>
      </c>
      <c r="X178" s="239">
        <v>0</v>
      </c>
      <c r="Y178" s="239">
        <f>X178*K178</f>
        <v>0</v>
      </c>
      <c r="Z178" s="239">
        <v>0</v>
      </c>
      <c r="AA178" s="240">
        <f>Z178*K178</f>
        <v>0</v>
      </c>
      <c r="AR178" s="25" t="s">
        <v>496</v>
      </c>
      <c r="AT178" s="25" t="s">
        <v>164</v>
      </c>
      <c r="AU178" s="25" t="s">
        <v>86</v>
      </c>
      <c r="AY178" s="25" t="s">
        <v>163</v>
      </c>
      <c r="BE178" s="155">
        <f>IF(U178="základní",N178,0)</f>
        <v>0</v>
      </c>
      <c r="BF178" s="155">
        <f>IF(U178="snížená",N178,0)</f>
        <v>0</v>
      </c>
      <c r="BG178" s="155">
        <f>IF(U178="zákl. přenesená",N178,0)</f>
        <v>0</v>
      </c>
      <c r="BH178" s="155">
        <f>IF(U178="sníž. přenesená",N178,0)</f>
        <v>0</v>
      </c>
      <c r="BI178" s="155">
        <f>IF(U178="nulová",N178,0)</f>
        <v>0</v>
      </c>
      <c r="BJ178" s="25" t="s">
        <v>86</v>
      </c>
      <c r="BK178" s="155">
        <f>ROUND(L178*K178,2)</f>
        <v>0</v>
      </c>
      <c r="BL178" s="25" t="s">
        <v>496</v>
      </c>
      <c r="BM178" s="25" t="s">
        <v>646</v>
      </c>
    </row>
    <row r="179" spans="2:65" s="1" customFormat="1" ht="25.5" customHeight="1">
      <c r="B179" s="49"/>
      <c r="C179" s="230" t="s">
        <v>439</v>
      </c>
      <c r="D179" s="230" t="s">
        <v>164</v>
      </c>
      <c r="E179" s="231" t="s">
        <v>833</v>
      </c>
      <c r="F179" s="232" t="s">
        <v>834</v>
      </c>
      <c r="G179" s="232"/>
      <c r="H179" s="232"/>
      <c r="I179" s="232"/>
      <c r="J179" s="233" t="s">
        <v>317</v>
      </c>
      <c r="K179" s="234">
        <v>45</v>
      </c>
      <c r="L179" s="235">
        <v>0</v>
      </c>
      <c r="M179" s="236"/>
      <c r="N179" s="237">
        <f>ROUND(L179*K179,2)</f>
        <v>0</v>
      </c>
      <c r="O179" s="237"/>
      <c r="P179" s="237"/>
      <c r="Q179" s="237"/>
      <c r="R179" s="51"/>
      <c r="T179" s="238" t="s">
        <v>22</v>
      </c>
      <c r="U179" s="59" t="s">
        <v>44</v>
      </c>
      <c r="V179" s="50"/>
      <c r="W179" s="239">
        <f>V179*K179</f>
        <v>0</v>
      </c>
      <c r="X179" s="239">
        <v>0</v>
      </c>
      <c r="Y179" s="239">
        <f>X179*K179</f>
        <v>0</v>
      </c>
      <c r="Z179" s="239">
        <v>0</v>
      </c>
      <c r="AA179" s="240">
        <f>Z179*K179</f>
        <v>0</v>
      </c>
      <c r="AR179" s="25" t="s">
        <v>496</v>
      </c>
      <c r="AT179" s="25" t="s">
        <v>164</v>
      </c>
      <c r="AU179" s="25" t="s">
        <v>86</v>
      </c>
      <c r="AY179" s="25" t="s">
        <v>163</v>
      </c>
      <c r="BE179" s="155">
        <f>IF(U179="základní",N179,0)</f>
        <v>0</v>
      </c>
      <c r="BF179" s="155">
        <f>IF(U179="snížená",N179,0)</f>
        <v>0</v>
      </c>
      <c r="BG179" s="155">
        <f>IF(U179="zákl. přenesená",N179,0)</f>
        <v>0</v>
      </c>
      <c r="BH179" s="155">
        <f>IF(U179="sníž. přenesená",N179,0)</f>
        <v>0</v>
      </c>
      <c r="BI179" s="155">
        <f>IF(U179="nulová",N179,0)</f>
        <v>0</v>
      </c>
      <c r="BJ179" s="25" t="s">
        <v>86</v>
      </c>
      <c r="BK179" s="155">
        <f>ROUND(L179*K179,2)</f>
        <v>0</v>
      </c>
      <c r="BL179" s="25" t="s">
        <v>496</v>
      </c>
      <c r="BM179" s="25" t="s">
        <v>655</v>
      </c>
    </row>
    <row r="180" spans="2:65" s="1" customFormat="1" ht="16.5" customHeight="1">
      <c r="B180" s="49"/>
      <c r="C180" s="230" t="s">
        <v>444</v>
      </c>
      <c r="D180" s="230" t="s">
        <v>164</v>
      </c>
      <c r="E180" s="231" t="s">
        <v>835</v>
      </c>
      <c r="F180" s="232" t="s">
        <v>836</v>
      </c>
      <c r="G180" s="232"/>
      <c r="H180" s="232"/>
      <c r="I180" s="232"/>
      <c r="J180" s="233" t="s">
        <v>199</v>
      </c>
      <c r="K180" s="234">
        <v>6</v>
      </c>
      <c r="L180" s="235">
        <v>0</v>
      </c>
      <c r="M180" s="236"/>
      <c r="N180" s="237">
        <f>ROUND(L180*K180,2)</f>
        <v>0</v>
      </c>
      <c r="O180" s="237"/>
      <c r="P180" s="237"/>
      <c r="Q180" s="237"/>
      <c r="R180" s="51"/>
      <c r="T180" s="238" t="s">
        <v>22</v>
      </c>
      <c r="U180" s="59" t="s">
        <v>44</v>
      </c>
      <c r="V180" s="50"/>
      <c r="W180" s="239">
        <f>V180*K180</f>
        <v>0</v>
      </c>
      <c r="X180" s="239">
        <v>0</v>
      </c>
      <c r="Y180" s="239">
        <f>X180*K180</f>
        <v>0</v>
      </c>
      <c r="Z180" s="239">
        <v>0</v>
      </c>
      <c r="AA180" s="240">
        <f>Z180*K180</f>
        <v>0</v>
      </c>
      <c r="AR180" s="25" t="s">
        <v>496</v>
      </c>
      <c r="AT180" s="25" t="s">
        <v>164</v>
      </c>
      <c r="AU180" s="25" t="s">
        <v>86</v>
      </c>
      <c r="AY180" s="25" t="s">
        <v>163</v>
      </c>
      <c r="BE180" s="155">
        <f>IF(U180="základní",N180,0)</f>
        <v>0</v>
      </c>
      <c r="BF180" s="155">
        <f>IF(U180="snížená",N180,0)</f>
        <v>0</v>
      </c>
      <c r="BG180" s="155">
        <f>IF(U180="zákl. přenesená",N180,0)</f>
        <v>0</v>
      </c>
      <c r="BH180" s="155">
        <f>IF(U180="sníž. přenesená",N180,0)</f>
        <v>0</v>
      </c>
      <c r="BI180" s="155">
        <f>IF(U180="nulová",N180,0)</f>
        <v>0</v>
      </c>
      <c r="BJ180" s="25" t="s">
        <v>86</v>
      </c>
      <c r="BK180" s="155">
        <f>ROUND(L180*K180,2)</f>
        <v>0</v>
      </c>
      <c r="BL180" s="25" t="s">
        <v>496</v>
      </c>
      <c r="BM180" s="25" t="s">
        <v>663</v>
      </c>
    </row>
    <row r="181" spans="2:65" s="1" customFormat="1" ht="16.5" customHeight="1">
      <c r="B181" s="49"/>
      <c r="C181" s="230" t="s">
        <v>449</v>
      </c>
      <c r="D181" s="230" t="s">
        <v>164</v>
      </c>
      <c r="E181" s="231" t="s">
        <v>837</v>
      </c>
      <c r="F181" s="232" t="s">
        <v>838</v>
      </c>
      <c r="G181" s="232"/>
      <c r="H181" s="232"/>
      <c r="I181" s="232"/>
      <c r="J181" s="233" t="s">
        <v>317</v>
      </c>
      <c r="K181" s="234">
        <v>11</v>
      </c>
      <c r="L181" s="235">
        <v>0</v>
      </c>
      <c r="M181" s="236"/>
      <c r="N181" s="237">
        <f>ROUND(L181*K181,2)</f>
        <v>0</v>
      </c>
      <c r="O181" s="237"/>
      <c r="P181" s="237"/>
      <c r="Q181" s="237"/>
      <c r="R181" s="51"/>
      <c r="T181" s="238" t="s">
        <v>22</v>
      </c>
      <c r="U181" s="59" t="s">
        <v>44</v>
      </c>
      <c r="V181" s="50"/>
      <c r="W181" s="239">
        <f>V181*K181</f>
        <v>0</v>
      </c>
      <c r="X181" s="239">
        <v>0</v>
      </c>
      <c r="Y181" s="239">
        <f>X181*K181</f>
        <v>0</v>
      </c>
      <c r="Z181" s="239">
        <v>0</v>
      </c>
      <c r="AA181" s="240">
        <f>Z181*K181</f>
        <v>0</v>
      </c>
      <c r="AR181" s="25" t="s">
        <v>496</v>
      </c>
      <c r="AT181" s="25" t="s">
        <v>164</v>
      </c>
      <c r="AU181" s="25" t="s">
        <v>86</v>
      </c>
      <c r="AY181" s="25" t="s">
        <v>163</v>
      </c>
      <c r="BE181" s="155">
        <f>IF(U181="základní",N181,0)</f>
        <v>0</v>
      </c>
      <c r="BF181" s="155">
        <f>IF(U181="snížená",N181,0)</f>
        <v>0</v>
      </c>
      <c r="BG181" s="155">
        <f>IF(U181="zákl. přenesená",N181,0)</f>
        <v>0</v>
      </c>
      <c r="BH181" s="155">
        <f>IF(U181="sníž. přenesená",N181,0)</f>
        <v>0</v>
      </c>
      <c r="BI181" s="155">
        <f>IF(U181="nulová",N181,0)</f>
        <v>0</v>
      </c>
      <c r="BJ181" s="25" t="s">
        <v>86</v>
      </c>
      <c r="BK181" s="155">
        <f>ROUND(L181*K181,2)</f>
        <v>0</v>
      </c>
      <c r="BL181" s="25" t="s">
        <v>496</v>
      </c>
      <c r="BM181" s="25" t="s">
        <v>671</v>
      </c>
    </row>
    <row r="182" spans="2:65" s="1" customFormat="1" ht="25.5" customHeight="1">
      <c r="B182" s="49"/>
      <c r="C182" s="230" t="s">
        <v>454</v>
      </c>
      <c r="D182" s="230" t="s">
        <v>164</v>
      </c>
      <c r="E182" s="231" t="s">
        <v>839</v>
      </c>
      <c r="F182" s="232" t="s">
        <v>840</v>
      </c>
      <c r="G182" s="232"/>
      <c r="H182" s="232"/>
      <c r="I182" s="232"/>
      <c r="J182" s="233" t="s">
        <v>317</v>
      </c>
      <c r="K182" s="234">
        <v>350</v>
      </c>
      <c r="L182" s="235">
        <v>0</v>
      </c>
      <c r="M182" s="236"/>
      <c r="N182" s="237">
        <f>ROUND(L182*K182,2)</f>
        <v>0</v>
      </c>
      <c r="O182" s="237"/>
      <c r="P182" s="237"/>
      <c r="Q182" s="237"/>
      <c r="R182" s="51"/>
      <c r="T182" s="238" t="s">
        <v>22</v>
      </c>
      <c r="U182" s="59" t="s">
        <v>44</v>
      </c>
      <c r="V182" s="50"/>
      <c r="W182" s="239">
        <f>V182*K182</f>
        <v>0</v>
      </c>
      <c r="X182" s="239">
        <v>0</v>
      </c>
      <c r="Y182" s="239">
        <f>X182*K182</f>
        <v>0</v>
      </c>
      <c r="Z182" s="239">
        <v>0</v>
      </c>
      <c r="AA182" s="240">
        <f>Z182*K182</f>
        <v>0</v>
      </c>
      <c r="AR182" s="25" t="s">
        <v>496</v>
      </c>
      <c r="AT182" s="25" t="s">
        <v>164</v>
      </c>
      <c r="AU182" s="25" t="s">
        <v>86</v>
      </c>
      <c r="AY182" s="25" t="s">
        <v>163</v>
      </c>
      <c r="BE182" s="155">
        <f>IF(U182="základní",N182,0)</f>
        <v>0</v>
      </c>
      <c r="BF182" s="155">
        <f>IF(U182="snížená",N182,0)</f>
        <v>0</v>
      </c>
      <c r="BG182" s="155">
        <f>IF(U182="zákl. přenesená",N182,0)</f>
        <v>0</v>
      </c>
      <c r="BH182" s="155">
        <f>IF(U182="sníž. přenesená",N182,0)</f>
        <v>0</v>
      </c>
      <c r="BI182" s="155">
        <f>IF(U182="nulová",N182,0)</f>
        <v>0</v>
      </c>
      <c r="BJ182" s="25" t="s">
        <v>86</v>
      </c>
      <c r="BK182" s="155">
        <f>ROUND(L182*K182,2)</f>
        <v>0</v>
      </c>
      <c r="BL182" s="25" t="s">
        <v>496</v>
      </c>
      <c r="BM182" s="25" t="s">
        <v>679</v>
      </c>
    </row>
    <row r="183" spans="2:65" s="1" customFormat="1" ht="16.5" customHeight="1">
      <c r="B183" s="49"/>
      <c r="C183" s="230" t="s">
        <v>458</v>
      </c>
      <c r="D183" s="230" t="s">
        <v>164</v>
      </c>
      <c r="E183" s="231" t="s">
        <v>841</v>
      </c>
      <c r="F183" s="232" t="s">
        <v>842</v>
      </c>
      <c r="G183" s="232"/>
      <c r="H183" s="232"/>
      <c r="I183" s="232"/>
      <c r="J183" s="233" t="s">
        <v>317</v>
      </c>
      <c r="K183" s="234">
        <v>4</v>
      </c>
      <c r="L183" s="235">
        <v>0</v>
      </c>
      <c r="M183" s="236"/>
      <c r="N183" s="237">
        <f>ROUND(L183*K183,2)</f>
        <v>0</v>
      </c>
      <c r="O183" s="237"/>
      <c r="P183" s="237"/>
      <c r="Q183" s="237"/>
      <c r="R183" s="51"/>
      <c r="T183" s="238" t="s">
        <v>22</v>
      </c>
      <c r="U183" s="59" t="s">
        <v>44</v>
      </c>
      <c r="V183" s="50"/>
      <c r="W183" s="239">
        <f>V183*K183</f>
        <v>0</v>
      </c>
      <c r="X183" s="239">
        <v>0</v>
      </c>
      <c r="Y183" s="239">
        <f>X183*K183</f>
        <v>0</v>
      </c>
      <c r="Z183" s="239">
        <v>0</v>
      </c>
      <c r="AA183" s="240">
        <f>Z183*K183</f>
        <v>0</v>
      </c>
      <c r="AR183" s="25" t="s">
        <v>496</v>
      </c>
      <c r="AT183" s="25" t="s">
        <v>164</v>
      </c>
      <c r="AU183" s="25" t="s">
        <v>86</v>
      </c>
      <c r="AY183" s="25" t="s">
        <v>163</v>
      </c>
      <c r="BE183" s="155">
        <f>IF(U183="základní",N183,0)</f>
        <v>0</v>
      </c>
      <c r="BF183" s="155">
        <f>IF(U183="snížená",N183,0)</f>
        <v>0</v>
      </c>
      <c r="BG183" s="155">
        <f>IF(U183="zákl. přenesená",N183,0)</f>
        <v>0</v>
      </c>
      <c r="BH183" s="155">
        <f>IF(U183="sníž. přenesená",N183,0)</f>
        <v>0</v>
      </c>
      <c r="BI183" s="155">
        <f>IF(U183="nulová",N183,0)</f>
        <v>0</v>
      </c>
      <c r="BJ183" s="25" t="s">
        <v>86</v>
      </c>
      <c r="BK183" s="155">
        <f>ROUND(L183*K183,2)</f>
        <v>0</v>
      </c>
      <c r="BL183" s="25" t="s">
        <v>496</v>
      </c>
      <c r="BM183" s="25" t="s">
        <v>687</v>
      </c>
    </row>
    <row r="184" spans="2:63" s="10" customFormat="1" ht="37.4" customHeight="1">
      <c r="B184" s="217"/>
      <c r="C184" s="218"/>
      <c r="D184" s="219" t="s">
        <v>747</v>
      </c>
      <c r="E184" s="219"/>
      <c r="F184" s="219"/>
      <c r="G184" s="219"/>
      <c r="H184" s="219"/>
      <c r="I184" s="219"/>
      <c r="J184" s="219"/>
      <c r="K184" s="219"/>
      <c r="L184" s="219"/>
      <c r="M184" s="219"/>
      <c r="N184" s="292">
        <f>BK184</f>
        <v>0</v>
      </c>
      <c r="O184" s="293"/>
      <c r="P184" s="293"/>
      <c r="Q184" s="293"/>
      <c r="R184" s="220"/>
      <c r="T184" s="221"/>
      <c r="U184" s="218"/>
      <c r="V184" s="218"/>
      <c r="W184" s="222">
        <f>SUM(W185:W193)</f>
        <v>0</v>
      </c>
      <c r="X184" s="218"/>
      <c r="Y184" s="222">
        <f>SUM(Y185:Y193)</f>
        <v>0</v>
      </c>
      <c r="Z184" s="218"/>
      <c r="AA184" s="223">
        <f>SUM(AA185:AA193)</f>
        <v>0</v>
      </c>
      <c r="AR184" s="224" t="s">
        <v>177</v>
      </c>
      <c r="AT184" s="225" t="s">
        <v>78</v>
      </c>
      <c r="AU184" s="225" t="s">
        <v>79</v>
      </c>
      <c r="AY184" s="224" t="s">
        <v>163</v>
      </c>
      <c r="BK184" s="226">
        <f>SUM(BK185:BK193)</f>
        <v>0</v>
      </c>
    </row>
    <row r="185" spans="2:65" s="1" customFormat="1" ht="25.5" customHeight="1">
      <c r="B185" s="49"/>
      <c r="C185" s="230" t="s">
        <v>463</v>
      </c>
      <c r="D185" s="230" t="s">
        <v>164</v>
      </c>
      <c r="E185" s="231" t="s">
        <v>843</v>
      </c>
      <c r="F185" s="232" t="s">
        <v>844</v>
      </c>
      <c r="G185" s="232"/>
      <c r="H185" s="232"/>
      <c r="I185" s="232"/>
      <c r="J185" s="233" t="s">
        <v>317</v>
      </c>
      <c r="K185" s="234">
        <v>45</v>
      </c>
      <c r="L185" s="235">
        <v>0</v>
      </c>
      <c r="M185" s="236"/>
      <c r="N185" s="237">
        <f>ROUND(L185*K185,2)</f>
        <v>0</v>
      </c>
      <c r="O185" s="237"/>
      <c r="P185" s="237"/>
      <c r="Q185" s="237"/>
      <c r="R185" s="51"/>
      <c r="T185" s="238" t="s">
        <v>22</v>
      </c>
      <c r="U185" s="59" t="s">
        <v>44</v>
      </c>
      <c r="V185" s="50"/>
      <c r="W185" s="239">
        <f>V185*K185</f>
        <v>0</v>
      </c>
      <c r="X185" s="239">
        <v>0</v>
      </c>
      <c r="Y185" s="239">
        <f>X185*K185</f>
        <v>0</v>
      </c>
      <c r="Z185" s="239">
        <v>0</v>
      </c>
      <c r="AA185" s="240">
        <f>Z185*K185</f>
        <v>0</v>
      </c>
      <c r="AR185" s="25" t="s">
        <v>496</v>
      </c>
      <c r="AT185" s="25" t="s">
        <v>164</v>
      </c>
      <c r="AU185" s="25" t="s">
        <v>86</v>
      </c>
      <c r="AY185" s="25" t="s">
        <v>163</v>
      </c>
      <c r="BE185" s="155">
        <f>IF(U185="základní",N185,0)</f>
        <v>0</v>
      </c>
      <c r="BF185" s="155">
        <f>IF(U185="snížená",N185,0)</f>
        <v>0</v>
      </c>
      <c r="BG185" s="155">
        <f>IF(U185="zákl. přenesená",N185,0)</f>
        <v>0</v>
      </c>
      <c r="BH185" s="155">
        <f>IF(U185="sníž. přenesená",N185,0)</f>
        <v>0</v>
      </c>
      <c r="BI185" s="155">
        <f>IF(U185="nulová",N185,0)</f>
        <v>0</v>
      </c>
      <c r="BJ185" s="25" t="s">
        <v>86</v>
      </c>
      <c r="BK185" s="155">
        <f>ROUND(L185*K185,2)</f>
        <v>0</v>
      </c>
      <c r="BL185" s="25" t="s">
        <v>496</v>
      </c>
      <c r="BM185" s="25" t="s">
        <v>695</v>
      </c>
    </row>
    <row r="186" spans="2:65" s="1" customFormat="1" ht="25.5" customHeight="1">
      <c r="B186" s="49"/>
      <c r="C186" s="230" t="s">
        <v>468</v>
      </c>
      <c r="D186" s="230" t="s">
        <v>164</v>
      </c>
      <c r="E186" s="231" t="s">
        <v>845</v>
      </c>
      <c r="F186" s="232" t="s">
        <v>846</v>
      </c>
      <c r="G186" s="232"/>
      <c r="H186" s="232"/>
      <c r="I186" s="232"/>
      <c r="J186" s="233" t="s">
        <v>317</v>
      </c>
      <c r="K186" s="234">
        <v>45</v>
      </c>
      <c r="L186" s="235">
        <v>0</v>
      </c>
      <c r="M186" s="236"/>
      <c r="N186" s="237">
        <f>ROUND(L186*K186,2)</f>
        <v>0</v>
      </c>
      <c r="O186" s="237"/>
      <c r="P186" s="237"/>
      <c r="Q186" s="237"/>
      <c r="R186" s="51"/>
      <c r="T186" s="238" t="s">
        <v>22</v>
      </c>
      <c r="U186" s="59" t="s">
        <v>44</v>
      </c>
      <c r="V186" s="50"/>
      <c r="W186" s="239">
        <f>V186*K186</f>
        <v>0</v>
      </c>
      <c r="X186" s="239">
        <v>0</v>
      </c>
      <c r="Y186" s="239">
        <f>X186*K186</f>
        <v>0</v>
      </c>
      <c r="Z186" s="239">
        <v>0</v>
      </c>
      <c r="AA186" s="240">
        <f>Z186*K186</f>
        <v>0</v>
      </c>
      <c r="AR186" s="25" t="s">
        <v>496</v>
      </c>
      <c r="AT186" s="25" t="s">
        <v>164</v>
      </c>
      <c r="AU186" s="25" t="s">
        <v>86</v>
      </c>
      <c r="AY186" s="25" t="s">
        <v>163</v>
      </c>
      <c r="BE186" s="155">
        <f>IF(U186="základní",N186,0)</f>
        <v>0</v>
      </c>
      <c r="BF186" s="155">
        <f>IF(U186="snížená",N186,0)</f>
        <v>0</v>
      </c>
      <c r="BG186" s="155">
        <f>IF(U186="zákl. přenesená",N186,0)</f>
        <v>0</v>
      </c>
      <c r="BH186" s="155">
        <f>IF(U186="sníž. přenesená",N186,0)</f>
        <v>0</v>
      </c>
      <c r="BI186" s="155">
        <f>IF(U186="nulová",N186,0)</f>
        <v>0</v>
      </c>
      <c r="BJ186" s="25" t="s">
        <v>86</v>
      </c>
      <c r="BK186" s="155">
        <f>ROUND(L186*K186,2)</f>
        <v>0</v>
      </c>
      <c r="BL186" s="25" t="s">
        <v>496</v>
      </c>
      <c r="BM186" s="25" t="s">
        <v>705</v>
      </c>
    </row>
    <row r="187" spans="2:65" s="1" customFormat="1" ht="16.5" customHeight="1">
      <c r="B187" s="49"/>
      <c r="C187" s="230" t="s">
        <v>472</v>
      </c>
      <c r="D187" s="230" t="s">
        <v>164</v>
      </c>
      <c r="E187" s="231" t="s">
        <v>847</v>
      </c>
      <c r="F187" s="232" t="s">
        <v>848</v>
      </c>
      <c r="G187" s="232"/>
      <c r="H187" s="232"/>
      <c r="I187" s="232"/>
      <c r="J187" s="233" t="s">
        <v>204</v>
      </c>
      <c r="K187" s="234">
        <v>15.75</v>
      </c>
      <c r="L187" s="235">
        <v>0</v>
      </c>
      <c r="M187" s="236"/>
      <c r="N187" s="237">
        <f>ROUND(L187*K187,2)</f>
        <v>0</v>
      </c>
      <c r="O187" s="237"/>
      <c r="P187" s="237"/>
      <c r="Q187" s="237"/>
      <c r="R187" s="51"/>
      <c r="T187" s="238" t="s">
        <v>22</v>
      </c>
      <c r="U187" s="59" t="s">
        <v>44</v>
      </c>
      <c r="V187" s="50"/>
      <c r="W187" s="239">
        <f>V187*K187</f>
        <v>0</v>
      </c>
      <c r="X187" s="239">
        <v>0</v>
      </c>
      <c r="Y187" s="239">
        <f>X187*K187</f>
        <v>0</v>
      </c>
      <c r="Z187" s="239">
        <v>0</v>
      </c>
      <c r="AA187" s="240">
        <f>Z187*K187</f>
        <v>0</v>
      </c>
      <c r="AR187" s="25" t="s">
        <v>496</v>
      </c>
      <c r="AT187" s="25" t="s">
        <v>164</v>
      </c>
      <c r="AU187" s="25" t="s">
        <v>86</v>
      </c>
      <c r="AY187" s="25" t="s">
        <v>163</v>
      </c>
      <c r="BE187" s="155">
        <f>IF(U187="základní",N187,0)</f>
        <v>0</v>
      </c>
      <c r="BF187" s="155">
        <f>IF(U187="snížená",N187,0)</f>
        <v>0</v>
      </c>
      <c r="BG187" s="155">
        <f>IF(U187="zákl. přenesená",N187,0)</f>
        <v>0</v>
      </c>
      <c r="BH187" s="155">
        <f>IF(U187="sníž. přenesená",N187,0)</f>
        <v>0</v>
      </c>
      <c r="BI187" s="155">
        <f>IF(U187="nulová",N187,0)</f>
        <v>0</v>
      </c>
      <c r="BJ187" s="25" t="s">
        <v>86</v>
      </c>
      <c r="BK187" s="155">
        <f>ROUND(L187*K187,2)</f>
        <v>0</v>
      </c>
      <c r="BL187" s="25" t="s">
        <v>496</v>
      </c>
      <c r="BM187" s="25" t="s">
        <v>713</v>
      </c>
    </row>
    <row r="188" spans="2:65" s="1" customFormat="1" ht="25.5" customHeight="1">
      <c r="B188" s="49"/>
      <c r="C188" s="230" t="s">
        <v>476</v>
      </c>
      <c r="D188" s="230" t="s">
        <v>164</v>
      </c>
      <c r="E188" s="231" t="s">
        <v>843</v>
      </c>
      <c r="F188" s="232" t="s">
        <v>844</v>
      </c>
      <c r="G188" s="232"/>
      <c r="H188" s="232"/>
      <c r="I188" s="232"/>
      <c r="J188" s="233" t="s">
        <v>317</v>
      </c>
      <c r="K188" s="234">
        <v>45</v>
      </c>
      <c r="L188" s="235">
        <v>0</v>
      </c>
      <c r="M188" s="236"/>
      <c r="N188" s="237">
        <f>ROUND(L188*K188,2)</f>
        <v>0</v>
      </c>
      <c r="O188" s="237"/>
      <c r="P188" s="237"/>
      <c r="Q188" s="237"/>
      <c r="R188" s="51"/>
      <c r="T188" s="238" t="s">
        <v>22</v>
      </c>
      <c r="U188" s="59" t="s">
        <v>44</v>
      </c>
      <c r="V188" s="50"/>
      <c r="W188" s="239">
        <f>V188*K188</f>
        <v>0</v>
      </c>
      <c r="X188" s="239">
        <v>0</v>
      </c>
      <c r="Y188" s="239">
        <f>X188*K188</f>
        <v>0</v>
      </c>
      <c r="Z188" s="239">
        <v>0</v>
      </c>
      <c r="AA188" s="240">
        <f>Z188*K188</f>
        <v>0</v>
      </c>
      <c r="AR188" s="25" t="s">
        <v>496</v>
      </c>
      <c r="AT188" s="25" t="s">
        <v>164</v>
      </c>
      <c r="AU188" s="25" t="s">
        <v>86</v>
      </c>
      <c r="AY188" s="25" t="s">
        <v>163</v>
      </c>
      <c r="BE188" s="155">
        <f>IF(U188="základní",N188,0)</f>
        <v>0</v>
      </c>
      <c r="BF188" s="155">
        <f>IF(U188="snížená",N188,0)</f>
        <v>0</v>
      </c>
      <c r="BG188" s="155">
        <f>IF(U188="zákl. přenesená",N188,0)</f>
        <v>0</v>
      </c>
      <c r="BH188" s="155">
        <f>IF(U188="sníž. přenesená",N188,0)</f>
        <v>0</v>
      </c>
      <c r="BI188" s="155">
        <f>IF(U188="nulová",N188,0)</f>
        <v>0</v>
      </c>
      <c r="BJ188" s="25" t="s">
        <v>86</v>
      </c>
      <c r="BK188" s="155">
        <f>ROUND(L188*K188,2)</f>
        <v>0</v>
      </c>
      <c r="BL188" s="25" t="s">
        <v>496</v>
      </c>
      <c r="BM188" s="25" t="s">
        <v>721</v>
      </c>
    </row>
    <row r="189" spans="2:65" s="1" customFormat="1" ht="16.5" customHeight="1">
      <c r="B189" s="49"/>
      <c r="C189" s="230" t="s">
        <v>483</v>
      </c>
      <c r="D189" s="230" t="s">
        <v>164</v>
      </c>
      <c r="E189" s="231" t="s">
        <v>849</v>
      </c>
      <c r="F189" s="232" t="s">
        <v>850</v>
      </c>
      <c r="G189" s="232"/>
      <c r="H189" s="232"/>
      <c r="I189" s="232"/>
      <c r="J189" s="233" t="s">
        <v>317</v>
      </c>
      <c r="K189" s="234">
        <v>90</v>
      </c>
      <c r="L189" s="235">
        <v>0</v>
      </c>
      <c r="M189" s="236"/>
      <c r="N189" s="237">
        <f>ROUND(L189*K189,2)</f>
        <v>0</v>
      </c>
      <c r="O189" s="237"/>
      <c r="P189" s="237"/>
      <c r="Q189" s="237"/>
      <c r="R189" s="51"/>
      <c r="T189" s="238" t="s">
        <v>22</v>
      </c>
      <c r="U189" s="59" t="s">
        <v>44</v>
      </c>
      <c r="V189" s="50"/>
      <c r="W189" s="239">
        <f>V189*K189</f>
        <v>0</v>
      </c>
      <c r="X189" s="239">
        <v>0</v>
      </c>
      <c r="Y189" s="239">
        <f>X189*K189</f>
        <v>0</v>
      </c>
      <c r="Z189" s="239">
        <v>0</v>
      </c>
      <c r="AA189" s="240">
        <f>Z189*K189</f>
        <v>0</v>
      </c>
      <c r="AR189" s="25" t="s">
        <v>496</v>
      </c>
      <c r="AT189" s="25" t="s">
        <v>164</v>
      </c>
      <c r="AU189" s="25" t="s">
        <v>86</v>
      </c>
      <c r="AY189" s="25" t="s">
        <v>163</v>
      </c>
      <c r="BE189" s="155">
        <f>IF(U189="základní",N189,0)</f>
        <v>0</v>
      </c>
      <c r="BF189" s="155">
        <f>IF(U189="snížená",N189,0)</f>
        <v>0</v>
      </c>
      <c r="BG189" s="155">
        <f>IF(U189="zákl. přenesená",N189,0)</f>
        <v>0</v>
      </c>
      <c r="BH189" s="155">
        <f>IF(U189="sníž. přenesená",N189,0)</f>
        <v>0</v>
      </c>
      <c r="BI189" s="155">
        <f>IF(U189="nulová",N189,0)</f>
        <v>0</v>
      </c>
      <c r="BJ189" s="25" t="s">
        <v>86</v>
      </c>
      <c r="BK189" s="155">
        <f>ROUND(L189*K189,2)</f>
        <v>0</v>
      </c>
      <c r="BL189" s="25" t="s">
        <v>496</v>
      </c>
      <c r="BM189" s="25" t="s">
        <v>729</v>
      </c>
    </row>
    <row r="190" spans="2:65" s="1" customFormat="1" ht="16.5" customHeight="1">
      <c r="B190" s="49"/>
      <c r="C190" s="230" t="s">
        <v>487</v>
      </c>
      <c r="D190" s="230" t="s">
        <v>164</v>
      </c>
      <c r="E190" s="231" t="s">
        <v>851</v>
      </c>
      <c r="F190" s="232" t="s">
        <v>852</v>
      </c>
      <c r="G190" s="232"/>
      <c r="H190" s="232"/>
      <c r="I190" s="232"/>
      <c r="J190" s="233" t="s">
        <v>204</v>
      </c>
      <c r="K190" s="234">
        <v>15.75</v>
      </c>
      <c r="L190" s="235">
        <v>0</v>
      </c>
      <c r="M190" s="236"/>
      <c r="N190" s="237">
        <f>ROUND(L190*K190,2)</f>
        <v>0</v>
      </c>
      <c r="O190" s="237"/>
      <c r="P190" s="237"/>
      <c r="Q190" s="237"/>
      <c r="R190" s="51"/>
      <c r="T190" s="238" t="s">
        <v>22</v>
      </c>
      <c r="U190" s="59" t="s">
        <v>44</v>
      </c>
      <c r="V190" s="50"/>
      <c r="W190" s="239">
        <f>V190*K190</f>
        <v>0</v>
      </c>
      <c r="X190" s="239">
        <v>0</v>
      </c>
      <c r="Y190" s="239">
        <f>X190*K190</f>
        <v>0</v>
      </c>
      <c r="Z190" s="239">
        <v>0</v>
      </c>
      <c r="AA190" s="240">
        <f>Z190*K190</f>
        <v>0</v>
      </c>
      <c r="AR190" s="25" t="s">
        <v>496</v>
      </c>
      <c r="AT190" s="25" t="s">
        <v>164</v>
      </c>
      <c r="AU190" s="25" t="s">
        <v>86</v>
      </c>
      <c r="AY190" s="25" t="s">
        <v>163</v>
      </c>
      <c r="BE190" s="155">
        <f>IF(U190="základní",N190,0)</f>
        <v>0</v>
      </c>
      <c r="BF190" s="155">
        <f>IF(U190="snížená",N190,0)</f>
        <v>0</v>
      </c>
      <c r="BG190" s="155">
        <f>IF(U190="zákl. přenesená",N190,0)</f>
        <v>0</v>
      </c>
      <c r="BH190" s="155">
        <f>IF(U190="sníž. přenesená",N190,0)</f>
        <v>0</v>
      </c>
      <c r="BI190" s="155">
        <f>IF(U190="nulová",N190,0)</f>
        <v>0</v>
      </c>
      <c r="BJ190" s="25" t="s">
        <v>86</v>
      </c>
      <c r="BK190" s="155">
        <f>ROUND(L190*K190,2)</f>
        <v>0</v>
      </c>
      <c r="BL190" s="25" t="s">
        <v>496</v>
      </c>
      <c r="BM190" s="25" t="s">
        <v>853</v>
      </c>
    </row>
    <row r="191" spans="2:65" s="1" customFormat="1" ht="25.5" customHeight="1">
      <c r="B191" s="49"/>
      <c r="C191" s="230" t="s">
        <v>491</v>
      </c>
      <c r="D191" s="230" t="s">
        <v>164</v>
      </c>
      <c r="E191" s="231" t="s">
        <v>845</v>
      </c>
      <c r="F191" s="232" t="s">
        <v>846</v>
      </c>
      <c r="G191" s="232"/>
      <c r="H191" s="232"/>
      <c r="I191" s="232"/>
      <c r="J191" s="233" t="s">
        <v>317</v>
      </c>
      <c r="K191" s="234">
        <v>45</v>
      </c>
      <c r="L191" s="235">
        <v>0</v>
      </c>
      <c r="M191" s="236"/>
      <c r="N191" s="237">
        <f>ROUND(L191*K191,2)</f>
        <v>0</v>
      </c>
      <c r="O191" s="237"/>
      <c r="P191" s="237"/>
      <c r="Q191" s="237"/>
      <c r="R191" s="51"/>
      <c r="T191" s="238" t="s">
        <v>22</v>
      </c>
      <c r="U191" s="59" t="s">
        <v>44</v>
      </c>
      <c r="V191" s="50"/>
      <c r="W191" s="239">
        <f>V191*K191</f>
        <v>0</v>
      </c>
      <c r="X191" s="239">
        <v>0</v>
      </c>
      <c r="Y191" s="239">
        <f>X191*K191</f>
        <v>0</v>
      </c>
      <c r="Z191" s="239">
        <v>0</v>
      </c>
      <c r="AA191" s="240">
        <f>Z191*K191</f>
        <v>0</v>
      </c>
      <c r="AR191" s="25" t="s">
        <v>496</v>
      </c>
      <c r="AT191" s="25" t="s">
        <v>164</v>
      </c>
      <c r="AU191" s="25" t="s">
        <v>86</v>
      </c>
      <c r="AY191" s="25" t="s">
        <v>163</v>
      </c>
      <c r="BE191" s="155">
        <f>IF(U191="základní",N191,0)</f>
        <v>0</v>
      </c>
      <c r="BF191" s="155">
        <f>IF(U191="snížená",N191,0)</f>
        <v>0</v>
      </c>
      <c r="BG191" s="155">
        <f>IF(U191="zákl. přenesená",N191,0)</f>
        <v>0</v>
      </c>
      <c r="BH191" s="155">
        <f>IF(U191="sníž. přenesená",N191,0)</f>
        <v>0</v>
      </c>
      <c r="BI191" s="155">
        <f>IF(U191="nulová",N191,0)</f>
        <v>0</v>
      </c>
      <c r="BJ191" s="25" t="s">
        <v>86</v>
      </c>
      <c r="BK191" s="155">
        <f>ROUND(L191*K191,2)</f>
        <v>0</v>
      </c>
      <c r="BL191" s="25" t="s">
        <v>496</v>
      </c>
      <c r="BM191" s="25" t="s">
        <v>854</v>
      </c>
    </row>
    <row r="192" spans="2:65" s="1" customFormat="1" ht="25.5" customHeight="1">
      <c r="B192" s="49"/>
      <c r="C192" s="230" t="s">
        <v>496</v>
      </c>
      <c r="D192" s="230" t="s">
        <v>164</v>
      </c>
      <c r="E192" s="231" t="s">
        <v>855</v>
      </c>
      <c r="F192" s="232" t="s">
        <v>856</v>
      </c>
      <c r="G192" s="232"/>
      <c r="H192" s="232"/>
      <c r="I192" s="232"/>
      <c r="J192" s="233" t="s">
        <v>167</v>
      </c>
      <c r="K192" s="234">
        <v>2.36</v>
      </c>
      <c r="L192" s="235">
        <v>0</v>
      </c>
      <c r="M192" s="236"/>
      <c r="N192" s="237">
        <f>ROUND(L192*K192,2)</f>
        <v>0</v>
      </c>
      <c r="O192" s="237"/>
      <c r="P192" s="237"/>
      <c r="Q192" s="237"/>
      <c r="R192" s="51"/>
      <c r="T192" s="238" t="s">
        <v>22</v>
      </c>
      <c r="U192" s="59" t="s">
        <v>44</v>
      </c>
      <c r="V192" s="50"/>
      <c r="W192" s="239">
        <f>V192*K192</f>
        <v>0</v>
      </c>
      <c r="X192" s="239">
        <v>0</v>
      </c>
      <c r="Y192" s="239">
        <f>X192*K192</f>
        <v>0</v>
      </c>
      <c r="Z192" s="239">
        <v>0</v>
      </c>
      <c r="AA192" s="240">
        <f>Z192*K192</f>
        <v>0</v>
      </c>
      <c r="AR192" s="25" t="s">
        <v>496</v>
      </c>
      <c r="AT192" s="25" t="s">
        <v>164</v>
      </c>
      <c r="AU192" s="25" t="s">
        <v>86</v>
      </c>
      <c r="AY192" s="25" t="s">
        <v>163</v>
      </c>
      <c r="BE192" s="155">
        <f>IF(U192="základní",N192,0)</f>
        <v>0</v>
      </c>
      <c r="BF192" s="155">
        <f>IF(U192="snížená",N192,0)</f>
        <v>0</v>
      </c>
      <c r="BG192" s="155">
        <f>IF(U192="zákl. přenesená",N192,0)</f>
        <v>0</v>
      </c>
      <c r="BH192" s="155">
        <f>IF(U192="sníž. přenesená",N192,0)</f>
        <v>0</v>
      </c>
      <c r="BI192" s="155">
        <f>IF(U192="nulová",N192,0)</f>
        <v>0</v>
      </c>
      <c r="BJ192" s="25" t="s">
        <v>86</v>
      </c>
      <c r="BK192" s="155">
        <f>ROUND(L192*K192,2)</f>
        <v>0</v>
      </c>
      <c r="BL192" s="25" t="s">
        <v>496</v>
      </c>
      <c r="BM192" s="25" t="s">
        <v>857</v>
      </c>
    </row>
    <row r="193" spans="2:65" s="1" customFormat="1" ht="25.5" customHeight="1">
      <c r="B193" s="49"/>
      <c r="C193" s="230" t="s">
        <v>500</v>
      </c>
      <c r="D193" s="230" t="s">
        <v>164</v>
      </c>
      <c r="E193" s="231" t="s">
        <v>858</v>
      </c>
      <c r="F193" s="232" t="s">
        <v>859</v>
      </c>
      <c r="G193" s="232"/>
      <c r="H193" s="232"/>
      <c r="I193" s="232"/>
      <c r="J193" s="233" t="s">
        <v>204</v>
      </c>
      <c r="K193" s="234">
        <v>15.75</v>
      </c>
      <c r="L193" s="235">
        <v>0</v>
      </c>
      <c r="M193" s="236"/>
      <c r="N193" s="237">
        <f>ROUND(L193*K193,2)</f>
        <v>0</v>
      </c>
      <c r="O193" s="237"/>
      <c r="P193" s="237"/>
      <c r="Q193" s="237"/>
      <c r="R193" s="51"/>
      <c r="T193" s="238" t="s">
        <v>22</v>
      </c>
      <c r="U193" s="59" t="s">
        <v>44</v>
      </c>
      <c r="V193" s="50"/>
      <c r="W193" s="239">
        <f>V193*K193</f>
        <v>0</v>
      </c>
      <c r="X193" s="239">
        <v>0</v>
      </c>
      <c r="Y193" s="239">
        <f>X193*K193</f>
        <v>0</v>
      </c>
      <c r="Z193" s="239">
        <v>0</v>
      </c>
      <c r="AA193" s="240">
        <f>Z193*K193</f>
        <v>0</v>
      </c>
      <c r="AR193" s="25" t="s">
        <v>496</v>
      </c>
      <c r="AT193" s="25" t="s">
        <v>164</v>
      </c>
      <c r="AU193" s="25" t="s">
        <v>86</v>
      </c>
      <c r="AY193" s="25" t="s">
        <v>163</v>
      </c>
      <c r="BE193" s="155">
        <f>IF(U193="základní",N193,0)</f>
        <v>0</v>
      </c>
      <c r="BF193" s="155">
        <f>IF(U193="snížená",N193,0)</f>
        <v>0</v>
      </c>
      <c r="BG193" s="155">
        <f>IF(U193="zákl. přenesená",N193,0)</f>
        <v>0</v>
      </c>
      <c r="BH193" s="155">
        <f>IF(U193="sníž. přenesená",N193,0)</f>
        <v>0</v>
      </c>
      <c r="BI193" s="155">
        <f>IF(U193="nulová",N193,0)</f>
        <v>0</v>
      </c>
      <c r="BJ193" s="25" t="s">
        <v>86</v>
      </c>
      <c r="BK193" s="155">
        <f>ROUND(L193*K193,2)</f>
        <v>0</v>
      </c>
      <c r="BL193" s="25" t="s">
        <v>496</v>
      </c>
      <c r="BM193" s="25" t="s">
        <v>860</v>
      </c>
    </row>
    <row r="194" spans="2:63" s="10" customFormat="1" ht="37.4" customHeight="1">
      <c r="B194" s="217"/>
      <c r="C194" s="218"/>
      <c r="D194" s="219" t="s">
        <v>748</v>
      </c>
      <c r="E194" s="219"/>
      <c r="F194" s="219"/>
      <c r="G194" s="219"/>
      <c r="H194" s="219"/>
      <c r="I194" s="219"/>
      <c r="J194" s="219"/>
      <c r="K194" s="219"/>
      <c r="L194" s="219"/>
      <c r="M194" s="219"/>
      <c r="N194" s="292">
        <f>BK194</f>
        <v>0</v>
      </c>
      <c r="O194" s="293"/>
      <c r="P194" s="293"/>
      <c r="Q194" s="293"/>
      <c r="R194" s="220"/>
      <c r="T194" s="221"/>
      <c r="U194" s="218"/>
      <c r="V194" s="218"/>
      <c r="W194" s="222">
        <f>W195</f>
        <v>0</v>
      </c>
      <c r="X194" s="218"/>
      <c r="Y194" s="222">
        <f>Y195</f>
        <v>0</v>
      </c>
      <c r="Z194" s="218"/>
      <c r="AA194" s="223">
        <f>AA195</f>
        <v>0</v>
      </c>
      <c r="AR194" s="224" t="s">
        <v>177</v>
      </c>
      <c r="AT194" s="225" t="s">
        <v>78</v>
      </c>
      <c r="AU194" s="225" t="s">
        <v>79</v>
      </c>
      <c r="AY194" s="224" t="s">
        <v>163</v>
      </c>
      <c r="BK194" s="226">
        <f>BK195</f>
        <v>0</v>
      </c>
    </row>
    <row r="195" spans="2:65" s="1" customFormat="1" ht="16.5" customHeight="1">
      <c r="B195" s="49"/>
      <c r="C195" s="230" t="s">
        <v>504</v>
      </c>
      <c r="D195" s="230" t="s">
        <v>164</v>
      </c>
      <c r="E195" s="231" t="s">
        <v>861</v>
      </c>
      <c r="F195" s="232" t="s">
        <v>862</v>
      </c>
      <c r="G195" s="232"/>
      <c r="H195" s="232"/>
      <c r="I195" s="232"/>
      <c r="J195" s="233" t="s">
        <v>808</v>
      </c>
      <c r="K195" s="234">
        <v>1</v>
      </c>
      <c r="L195" s="235">
        <v>0</v>
      </c>
      <c r="M195" s="236"/>
      <c r="N195" s="237">
        <f>ROUND(L195*K195,2)</f>
        <v>0</v>
      </c>
      <c r="O195" s="237"/>
      <c r="P195" s="237"/>
      <c r="Q195" s="237"/>
      <c r="R195" s="51"/>
      <c r="T195" s="238" t="s">
        <v>22</v>
      </c>
      <c r="U195" s="59" t="s">
        <v>44</v>
      </c>
      <c r="V195" s="50"/>
      <c r="W195" s="239">
        <f>V195*K195</f>
        <v>0</v>
      </c>
      <c r="X195" s="239">
        <v>0</v>
      </c>
      <c r="Y195" s="239">
        <f>X195*K195</f>
        <v>0</v>
      </c>
      <c r="Z195" s="239">
        <v>0</v>
      </c>
      <c r="AA195" s="240">
        <f>Z195*K195</f>
        <v>0</v>
      </c>
      <c r="AR195" s="25" t="s">
        <v>496</v>
      </c>
      <c r="AT195" s="25" t="s">
        <v>164</v>
      </c>
      <c r="AU195" s="25" t="s">
        <v>86</v>
      </c>
      <c r="AY195" s="25" t="s">
        <v>163</v>
      </c>
      <c r="BE195" s="155">
        <f>IF(U195="základní",N195,0)</f>
        <v>0</v>
      </c>
      <c r="BF195" s="155">
        <f>IF(U195="snížená",N195,0)</f>
        <v>0</v>
      </c>
      <c r="BG195" s="155">
        <f>IF(U195="zákl. přenesená",N195,0)</f>
        <v>0</v>
      </c>
      <c r="BH195" s="155">
        <f>IF(U195="sníž. přenesená",N195,0)</f>
        <v>0</v>
      </c>
      <c r="BI195" s="155">
        <f>IF(U195="nulová",N195,0)</f>
        <v>0</v>
      </c>
      <c r="BJ195" s="25" t="s">
        <v>86</v>
      </c>
      <c r="BK195" s="155">
        <f>ROUND(L195*K195,2)</f>
        <v>0</v>
      </c>
      <c r="BL195" s="25" t="s">
        <v>496</v>
      </c>
      <c r="BM195" s="25" t="s">
        <v>863</v>
      </c>
    </row>
    <row r="196" spans="2:63" s="10" customFormat="1" ht="37.4" customHeight="1">
      <c r="B196" s="217"/>
      <c r="C196" s="218"/>
      <c r="D196" s="219" t="s">
        <v>749</v>
      </c>
      <c r="E196" s="219"/>
      <c r="F196" s="219"/>
      <c r="G196" s="219"/>
      <c r="H196" s="219"/>
      <c r="I196" s="219"/>
      <c r="J196" s="219"/>
      <c r="K196" s="219"/>
      <c r="L196" s="219"/>
      <c r="M196" s="219"/>
      <c r="N196" s="292">
        <f>BK196</f>
        <v>0</v>
      </c>
      <c r="O196" s="293"/>
      <c r="P196" s="293"/>
      <c r="Q196" s="293"/>
      <c r="R196" s="220"/>
      <c r="T196" s="221"/>
      <c r="U196" s="218"/>
      <c r="V196" s="218"/>
      <c r="W196" s="222">
        <f>SUM(W197:W198)</f>
        <v>0</v>
      </c>
      <c r="X196" s="218"/>
      <c r="Y196" s="222">
        <f>SUM(Y197:Y198)</f>
        <v>0</v>
      </c>
      <c r="Z196" s="218"/>
      <c r="AA196" s="223">
        <f>SUM(AA197:AA198)</f>
        <v>0</v>
      </c>
      <c r="AR196" s="224" t="s">
        <v>177</v>
      </c>
      <c r="AT196" s="225" t="s">
        <v>78</v>
      </c>
      <c r="AU196" s="225" t="s">
        <v>79</v>
      </c>
      <c r="AY196" s="224" t="s">
        <v>163</v>
      </c>
      <c r="BK196" s="226">
        <f>SUM(BK197:BK198)</f>
        <v>0</v>
      </c>
    </row>
    <row r="197" spans="2:65" s="1" customFormat="1" ht="25.5" customHeight="1">
      <c r="B197" s="49"/>
      <c r="C197" s="230" t="s">
        <v>508</v>
      </c>
      <c r="D197" s="230" t="s">
        <v>164</v>
      </c>
      <c r="E197" s="231" t="s">
        <v>864</v>
      </c>
      <c r="F197" s="232" t="s">
        <v>865</v>
      </c>
      <c r="G197" s="232"/>
      <c r="H197" s="232"/>
      <c r="I197" s="232"/>
      <c r="J197" s="233" t="s">
        <v>808</v>
      </c>
      <c r="K197" s="234">
        <v>1</v>
      </c>
      <c r="L197" s="235">
        <v>0</v>
      </c>
      <c r="M197" s="236"/>
      <c r="N197" s="237">
        <f>ROUND(L197*K197,2)</f>
        <v>0</v>
      </c>
      <c r="O197" s="237"/>
      <c r="P197" s="237"/>
      <c r="Q197" s="237"/>
      <c r="R197" s="51"/>
      <c r="T197" s="238" t="s">
        <v>22</v>
      </c>
      <c r="U197" s="59" t="s">
        <v>44</v>
      </c>
      <c r="V197" s="50"/>
      <c r="W197" s="239">
        <f>V197*K197</f>
        <v>0</v>
      </c>
      <c r="X197" s="239">
        <v>0</v>
      </c>
      <c r="Y197" s="239">
        <f>X197*K197</f>
        <v>0</v>
      </c>
      <c r="Z197" s="239">
        <v>0</v>
      </c>
      <c r="AA197" s="240">
        <f>Z197*K197</f>
        <v>0</v>
      </c>
      <c r="AR197" s="25" t="s">
        <v>496</v>
      </c>
      <c r="AT197" s="25" t="s">
        <v>164</v>
      </c>
      <c r="AU197" s="25" t="s">
        <v>86</v>
      </c>
      <c r="AY197" s="25" t="s">
        <v>163</v>
      </c>
      <c r="BE197" s="155">
        <f>IF(U197="základní",N197,0)</f>
        <v>0</v>
      </c>
      <c r="BF197" s="155">
        <f>IF(U197="snížená",N197,0)</f>
        <v>0</v>
      </c>
      <c r="BG197" s="155">
        <f>IF(U197="zákl. přenesená",N197,0)</f>
        <v>0</v>
      </c>
      <c r="BH197" s="155">
        <f>IF(U197="sníž. přenesená",N197,0)</f>
        <v>0</v>
      </c>
      <c r="BI197" s="155">
        <f>IF(U197="nulová",N197,0)</f>
        <v>0</v>
      </c>
      <c r="BJ197" s="25" t="s">
        <v>86</v>
      </c>
      <c r="BK197" s="155">
        <f>ROUND(L197*K197,2)</f>
        <v>0</v>
      </c>
      <c r="BL197" s="25" t="s">
        <v>496</v>
      </c>
      <c r="BM197" s="25" t="s">
        <v>866</v>
      </c>
    </row>
    <row r="198" spans="2:65" s="1" customFormat="1" ht="16.5" customHeight="1">
      <c r="B198" s="49"/>
      <c r="C198" s="230" t="s">
        <v>512</v>
      </c>
      <c r="D198" s="230" t="s">
        <v>164</v>
      </c>
      <c r="E198" s="231" t="s">
        <v>867</v>
      </c>
      <c r="F198" s="232" t="s">
        <v>868</v>
      </c>
      <c r="G198" s="232"/>
      <c r="H198" s="232"/>
      <c r="I198" s="232"/>
      <c r="J198" s="233" t="s">
        <v>295</v>
      </c>
      <c r="K198" s="234">
        <v>1</v>
      </c>
      <c r="L198" s="235">
        <v>0</v>
      </c>
      <c r="M198" s="236"/>
      <c r="N198" s="237">
        <f>ROUND(L198*K198,2)</f>
        <v>0</v>
      </c>
      <c r="O198" s="237"/>
      <c r="P198" s="237"/>
      <c r="Q198" s="237"/>
      <c r="R198" s="51"/>
      <c r="T198" s="238" t="s">
        <v>22</v>
      </c>
      <c r="U198" s="59" t="s">
        <v>44</v>
      </c>
      <c r="V198" s="50"/>
      <c r="W198" s="239">
        <f>V198*K198</f>
        <v>0</v>
      </c>
      <c r="X198" s="239">
        <v>0</v>
      </c>
      <c r="Y198" s="239">
        <f>X198*K198</f>
        <v>0</v>
      </c>
      <c r="Z198" s="239">
        <v>0</v>
      </c>
      <c r="AA198" s="240">
        <f>Z198*K198</f>
        <v>0</v>
      </c>
      <c r="AR198" s="25" t="s">
        <v>496</v>
      </c>
      <c r="AT198" s="25" t="s">
        <v>164</v>
      </c>
      <c r="AU198" s="25" t="s">
        <v>86</v>
      </c>
      <c r="AY198" s="25" t="s">
        <v>163</v>
      </c>
      <c r="BE198" s="155">
        <f>IF(U198="základní",N198,0)</f>
        <v>0</v>
      </c>
      <c r="BF198" s="155">
        <f>IF(U198="snížená",N198,0)</f>
        <v>0</v>
      </c>
      <c r="BG198" s="155">
        <f>IF(U198="zákl. přenesená",N198,0)</f>
        <v>0</v>
      </c>
      <c r="BH198" s="155">
        <f>IF(U198="sníž. přenesená",N198,0)</f>
        <v>0</v>
      </c>
      <c r="BI198" s="155">
        <f>IF(U198="nulová",N198,0)</f>
        <v>0</v>
      </c>
      <c r="BJ198" s="25" t="s">
        <v>86</v>
      </c>
      <c r="BK198" s="155">
        <f>ROUND(L198*K198,2)</f>
        <v>0</v>
      </c>
      <c r="BL198" s="25" t="s">
        <v>496</v>
      </c>
      <c r="BM198" s="25" t="s">
        <v>869</v>
      </c>
    </row>
    <row r="199" spans="2:63" s="1" customFormat="1" ht="49.9" customHeight="1">
      <c r="B199" s="49"/>
      <c r="C199" s="50"/>
      <c r="D199" s="219" t="s">
        <v>739</v>
      </c>
      <c r="E199" s="50"/>
      <c r="F199" s="50"/>
      <c r="G199" s="50"/>
      <c r="H199" s="50"/>
      <c r="I199" s="50"/>
      <c r="J199" s="50"/>
      <c r="K199" s="50"/>
      <c r="L199" s="50"/>
      <c r="M199" s="50"/>
      <c r="N199" s="292">
        <f>BK199</f>
        <v>0</v>
      </c>
      <c r="O199" s="293"/>
      <c r="P199" s="293"/>
      <c r="Q199" s="293"/>
      <c r="R199" s="51"/>
      <c r="T199" s="201"/>
      <c r="U199" s="50"/>
      <c r="V199" s="50"/>
      <c r="W199" s="50"/>
      <c r="X199" s="50"/>
      <c r="Y199" s="50"/>
      <c r="Z199" s="50"/>
      <c r="AA199" s="103"/>
      <c r="AT199" s="25" t="s">
        <v>78</v>
      </c>
      <c r="AU199" s="25" t="s">
        <v>79</v>
      </c>
      <c r="AY199" s="25" t="s">
        <v>740</v>
      </c>
      <c r="BK199" s="155">
        <f>SUM(BK200:BK204)</f>
        <v>0</v>
      </c>
    </row>
    <row r="200" spans="2:63" s="1" customFormat="1" ht="22.3" customHeight="1">
      <c r="B200" s="49"/>
      <c r="C200" s="294" t="s">
        <v>22</v>
      </c>
      <c r="D200" s="294" t="s">
        <v>164</v>
      </c>
      <c r="E200" s="295" t="s">
        <v>22</v>
      </c>
      <c r="F200" s="296" t="s">
        <v>22</v>
      </c>
      <c r="G200" s="296"/>
      <c r="H200" s="296"/>
      <c r="I200" s="296"/>
      <c r="J200" s="297" t="s">
        <v>22</v>
      </c>
      <c r="K200" s="298"/>
      <c r="L200" s="235"/>
      <c r="M200" s="237"/>
      <c r="N200" s="237">
        <f>BK200</f>
        <v>0</v>
      </c>
      <c r="O200" s="237"/>
      <c r="P200" s="237"/>
      <c r="Q200" s="237"/>
      <c r="R200" s="51"/>
      <c r="T200" s="238" t="s">
        <v>22</v>
      </c>
      <c r="U200" s="299" t="s">
        <v>44</v>
      </c>
      <c r="V200" s="50"/>
      <c r="W200" s="50"/>
      <c r="X200" s="50"/>
      <c r="Y200" s="50"/>
      <c r="Z200" s="50"/>
      <c r="AA200" s="103"/>
      <c r="AT200" s="25" t="s">
        <v>740</v>
      </c>
      <c r="AU200" s="25" t="s">
        <v>86</v>
      </c>
      <c r="AY200" s="25" t="s">
        <v>740</v>
      </c>
      <c r="BE200" s="155">
        <f>IF(U200="základní",N200,0)</f>
        <v>0</v>
      </c>
      <c r="BF200" s="155">
        <f>IF(U200="snížená",N200,0)</f>
        <v>0</v>
      </c>
      <c r="BG200" s="155">
        <f>IF(U200="zákl. přenesená",N200,0)</f>
        <v>0</v>
      </c>
      <c r="BH200" s="155">
        <f>IF(U200="sníž. přenesená",N200,0)</f>
        <v>0</v>
      </c>
      <c r="BI200" s="155">
        <f>IF(U200="nulová",N200,0)</f>
        <v>0</v>
      </c>
      <c r="BJ200" s="25" t="s">
        <v>86</v>
      </c>
      <c r="BK200" s="155">
        <f>L200*K200</f>
        <v>0</v>
      </c>
    </row>
    <row r="201" spans="2:63" s="1" customFormat="1" ht="22.3" customHeight="1">
      <c r="B201" s="49"/>
      <c r="C201" s="294" t="s">
        <v>22</v>
      </c>
      <c r="D201" s="294" t="s">
        <v>164</v>
      </c>
      <c r="E201" s="295" t="s">
        <v>22</v>
      </c>
      <c r="F201" s="296" t="s">
        <v>22</v>
      </c>
      <c r="G201" s="296"/>
      <c r="H201" s="296"/>
      <c r="I201" s="296"/>
      <c r="J201" s="297" t="s">
        <v>22</v>
      </c>
      <c r="K201" s="298"/>
      <c r="L201" s="235"/>
      <c r="M201" s="237"/>
      <c r="N201" s="237">
        <f>BK201</f>
        <v>0</v>
      </c>
      <c r="O201" s="237"/>
      <c r="P201" s="237"/>
      <c r="Q201" s="237"/>
      <c r="R201" s="51"/>
      <c r="T201" s="238" t="s">
        <v>22</v>
      </c>
      <c r="U201" s="299" t="s">
        <v>44</v>
      </c>
      <c r="V201" s="50"/>
      <c r="W201" s="50"/>
      <c r="X201" s="50"/>
      <c r="Y201" s="50"/>
      <c r="Z201" s="50"/>
      <c r="AA201" s="103"/>
      <c r="AT201" s="25" t="s">
        <v>740</v>
      </c>
      <c r="AU201" s="25" t="s">
        <v>86</v>
      </c>
      <c r="AY201" s="25" t="s">
        <v>740</v>
      </c>
      <c r="BE201" s="155">
        <f>IF(U201="základní",N201,0)</f>
        <v>0</v>
      </c>
      <c r="BF201" s="155">
        <f>IF(U201="snížená",N201,0)</f>
        <v>0</v>
      </c>
      <c r="BG201" s="155">
        <f>IF(U201="zákl. přenesená",N201,0)</f>
        <v>0</v>
      </c>
      <c r="BH201" s="155">
        <f>IF(U201="sníž. přenesená",N201,0)</f>
        <v>0</v>
      </c>
      <c r="BI201" s="155">
        <f>IF(U201="nulová",N201,0)</f>
        <v>0</v>
      </c>
      <c r="BJ201" s="25" t="s">
        <v>86</v>
      </c>
      <c r="BK201" s="155">
        <f>L201*K201</f>
        <v>0</v>
      </c>
    </row>
    <row r="202" spans="2:63" s="1" customFormat="1" ht="22.3" customHeight="1">
      <c r="B202" s="49"/>
      <c r="C202" s="294" t="s">
        <v>22</v>
      </c>
      <c r="D202" s="294" t="s">
        <v>164</v>
      </c>
      <c r="E202" s="295" t="s">
        <v>22</v>
      </c>
      <c r="F202" s="296" t="s">
        <v>22</v>
      </c>
      <c r="G202" s="296"/>
      <c r="H202" s="296"/>
      <c r="I202" s="296"/>
      <c r="J202" s="297" t="s">
        <v>22</v>
      </c>
      <c r="K202" s="298"/>
      <c r="L202" s="235"/>
      <c r="M202" s="237"/>
      <c r="N202" s="237">
        <f>BK202</f>
        <v>0</v>
      </c>
      <c r="O202" s="237"/>
      <c r="P202" s="237"/>
      <c r="Q202" s="237"/>
      <c r="R202" s="51"/>
      <c r="T202" s="238" t="s">
        <v>22</v>
      </c>
      <c r="U202" s="299" t="s">
        <v>44</v>
      </c>
      <c r="V202" s="50"/>
      <c r="W202" s="50"/>
      <c r="X202" s="50"/>
      <c r="Y202" s="50"/>
      <c r="Z202" s="50"/>
      <c r="AA202" s="103"/>
      <c r="AT202" s="25" t="s">
        <v>740</v>
      </c>
      <c r="AU202" s="25" t="s">
        <v>86</v>
      </c>
      <c r="AY202" s="25" t="s">
        <v>740</v>
      </c>
      <c r="BE202" s="155">
        <f>IF(U202="základní",N202,0)</f>
        <v>0</v>
      </c>
      <c r="BF202" s="155">
        <f>IF(U202="snížená",N202,0)</f>
        <v>0</v>
      </c>
      <c r="BG202" s="155">
        <f>IF(U202="zákl. přenesená",N202,0)</f>
        <v>0</v>
      </c>
      <c r="BH202" s="155">
        <f>IF(U202="sníž. přenesená",N202,0)</f>
        <v>0</v>
      </c>
      <c r="BI202" s="155">
        <f>IF(U202="nulová",N202,0)</f>
        <v>0</v>
      </c>
      <c r="BJ202" s="25" t="s">
        <v>86</v>
      </c>
      <c r="BK202" s="155">
        <f>L202*K202</f>
        <v>0</v>
      </c>
    </row>
    <row r="203" spans="2:63" s="1" customFormat="1" ht="22.3" customHeight="1">
      <c r="B203" s="49"/>
      <c r="C203" s="294" t="s">
        <v>22</v>
      </c>
      <c r="D203" s="294" t="s">
        <v>164</v>
      </c>
      <c r="E203" s="295" t="s">
        <v>22</v>
      </c>
      <c r="F203" s="296" t="s">
        <v>22</v>
      </c>
      <c r="G203" s="296"/>
      <c r="H203" s="296"/>
      <c r="I203" s="296"/>
      <c r="J203" s="297" t="s">
        <v>22</v>
      </c>
      <c r="K203" s="298"/>
      <c r="L203" s="235"/>
      <c r="M203" s="237"/>
      <c r="N203" s="237">
        <f>BK203</f>
        <v>0</v>
      </c>
      <c r="O203" s="237"/>
      <c r="P203" s="237"/>
      <c r="Q203" s="237"/>
      <c r="R203" s="51"/>
      <c r="T203" s="238" t="s">
        <v>22</v>
      </c>
      <c r="U203" s="299" t="s">
        <v>44</v>
      </c>
      <c r="V203" s="50"/>
      <c r="W203" s="50"/>
      <c r="X203" s="50"/>
      <c r="Y203" s="50"/>
      <c r="Z203" s="50"/>
      <c r="AA203" s="103"/>
      <c r="AT203" s="25" t="s">
        <v>740</v>
      </c>
      <c r="AU203" s="25" t="s">
        <v>86</v>
      </c>
      <c r="AY203" s="25" t="s">
        <v>740</v>
      </c>
      <c r="BE203" s="155">
        <f>IF(U203="základní",N203,0)</f>
        <v>0</v>
      </c>
      <c r="BF203" s="155">
        <f>IF(U203="snížená",N203,0)</f>
        <v>0</v>
      </c>
      <c r="BG203" s="155">
        <f>IF(U203="zákl. přenesená",N203,0)</f>
        <v>0</v>
      </c>
      <c r="BH203" s="155">
        <f>IF(U203="sníž. přenesená",N203,0)</f>
        <v>0</v>
      </c>
      <c r="BI203" s="155">
        <f>IF(U203="nulová",N203,0)</f>
        <v>0</v>
      </c>
      <c r="BJ203" s="25" t="s">
        <v>86</v>
      </c>
      <c r="BK203" s="155">
        <f>L203*K203</f>
        <v>0</v>
      </c>
    </row>
    <row r="204" spans="2:63" s="1" customFormat="1" ht="22.3" customHeight="1">
      <c r="B204" s="49"/>
      <c r="C204" s="294" t="s">
        <v>22</v>
      </c>
      <c r="D204" s="294" t="s">
        <v>164</v>
      </c>
      <c r="E204" s="295" t="s">
        <v>22</v>
      </c>
      <c r="F204" s="296" t="s">
        <v>22</v>
      </c>
      <c r="G204" s="296"/>
      <c r="H204" s="296"/>
      <c r="I204" s="296"/>
      <c r="J204" s="297" t="s">
        <v>22</v>
      </c>
      <c r="K204" s="298"/>
      <c r="L204" s="235"/>
      <c r="M204" s="237"/>
      <c r="N204" s="237">
        <f>BK204</f>
        <v>0</v>
      </c>
      <c r="O204" s="237"/>
      <c r="P204" s="237"/>
      <c r="Q204" s="237"/>
      <c r="R204" s="51"/>
      <c r="T204" s="238" t="s">
        <v>22</v>
      </c>
      <c r="U204" s="299" t="s">
        <v>44</v>
      </c>
      <c r="V204" s="75"/>
      <c r="W204" s="75"/>
      <c r="X204" s="75"/>
      <c r="Y204" s="75"/>
      <c r="Z204" s="75"/>
      <c r="AA204" s="77"/>
      <c r="AT204" s="25" t="s">
        <v>740</v>
      </c>
      <c r="AU204" s="25" t="s">
        <v>86</v>
      </c>
      <c r="AY204" s="25" t="s">
        <v>740</v>
      </c>
      <c r="BE204" s="155">
        <f>IF(U204="základní",N204,0)</f>
        <v>0</v>
      </c>
      <c r="BF204" s="155">
        <f>IF(U204="snížená",N204,0)</f>
        <v>0</v>
      </c>
      <c r="BG204" s="155">
        <f>IF(U204="zákl. přenesená",N204,0)</f>
        <v>0</v>
      </c>
      <c r="BH204" s="155">
        <f>IF(U204="sníž. přenesená",N204,0)</f>
        <v>0</v>
      </c>
      <c r="BI204" s="155">
        <f>IF(U204="nulová",N204,0)</f>
        <v>0</v>
      </c>
      <c r="BJ204" s="25" t="s">
        <v>86</v>
      </c>
      <c r="BK204" s="155">
        <f>L204*K204</f>
        <v>0</v>
      </c>
    </row>
    <row r="205" spans="2:18" s="1" customFormat="1" ht="6.95" customHeight="1">
      <c r="B205" s="78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80"/>
    </row>
  </sheetData>
  <sheetProtection password="CC35" sheet="1" objects="1" scenarios="1" formatColumns="0" formatRows="0"/>
  <mergeCells count="29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124:Q124"/>
    <mergeCell ref="N125:Q125"/>
    <mergeCell ref="N161:Q161"/>
    <mergeCell ref="N165:Q165"/>
    <mergeCell ref="N184:Q184"/>
    <mergeCell ref="N194:Q194"/>
    <mergeCell ref="N196:Q196"/>
    <mergeCell ref="N199:Q199"/>
    <mergeCell ref="H1:K1"/>
    <mergeCell ref="S2:AC2"/>
  </mergeCells>
  <dataValidations count="2">
    <dataValidation type="list" allowBlank="1" showInputMessage="1" showErrorMessage="1" error="Povoleny jsou hodnoty K, M." sqref="D200:D205">
      <formula1>"K, M"</formula1>
    </dataValidation>
    <dataValidation type="list" allowBlank="1" showInputMessage="1" showErrorMessage="1" error="Povoleny jsou hodnoty základní, snížená, zákl. přenesená, sníž. přenesená, nulová." sqref="U200:U20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108</v>
      </c>
      <c r="G1" s="18"/>
      <c r="H1" s="166" t="s">
        <v>109</v>
      </c>
      <c r="I1" s="166"/>
      <c r="J1" s="166"/>
      <c r="K1" s="166"/>
      <c r="L1" s="18" t="s">
        <v>110</v>
      </c>
      <c r="M1" s="16"/>
      <c r="N1" s="16"/>
      <c r="O1" s="17" t="s">
        <v>111</v>
      </c>
      <c r="P1" s="16"/>
      <c r="Q1" s="16"/>
      <c r="R1" s="16"/>
      <c r="S1" s="18" t="s">
        <v>112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89</v>
      </c>
    </row>
    <row r="4" spans="2:46" ht="36.95" customHeight="1">
      <c r="B4" s="29"/>
      <c r="C4" s="30" t="s">
        <v>113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ZŠ Karlova Varnsdorf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ht="25.4" customHeight="1">
      <c r="B7" s="29"/>
      <c r="C7" s="34"/>
      <c r="D7" s="41" t="s">
        <v>114</v>
      </c>
      <c r="E7" s="34"/>
      <c r="F7" s="167" t="s">
        <v>115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</row>
    <row r="8" spans="2:18" s="1" customFormat="1" ht="32.85" customHeight="1">
      <c r="B8" s="49"/>
      <c r="C8" s="50"/>
      <c r="D8" s="38" t="s">
        <v>741</v>
      </c>
      <c r="E8" s="50"/>
      <c r="F8" s="39" t="s">
        <v>870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2:18" s="1" customFormat="1" ht="14.4" customHeight="1">
      <c r="B9" s="49"/>
      <c r="C9" s="50"/>
      <c r="D9" s="41" t="s">
        <v>21</v>
      </c>
      <c r="E9" s="50"/>
      <c r="F9" s="36" t="s">
        <v>22</v>
      </c>
      <c r="G9" s="50"/>
      <c r="H9" s="50"/>
      <c r="I9" s="50"/>
      <c r="J9" s="50"/>
      <c r="K9" s="50"/>
      <c r="L9" s="50"/>
      <c r="M9" s="41" t="s">
        <v>23</v>
      </c>
      <c r="N9" s="50"/>
      <c r="O9" s="36" t="s">
        <v>22</v>
      </c>
      <c r="P9" s="50"/>
      <c r="Q9" s="50"/>
      <c r="R9" s="51"/>
    </row>
    <row r="10" spans="2:18" s="1" customFormat="1" ht="14.4" customHeight="1">
      <c r="B10" s="49"/>
      <c r="C10" s="50"/>
      <c r="D10" s="41" t="s">
        <v>24</v>
      </c>
      <c r="E10" s="50"/>
      <c r="F10" s="36" t="s">
        <v>743</v>
      </c>
      <c r="G10" s="50"/>
      <c r="H10" s="50"/>
      <c r="I10" s="50"/>
      <c r="J10" s="50"/>
      <c r="K10" s="50"/>
      <c r="L10" s="50"/>
      <c r="M10" s="41" t="s">
        <v>26</v>
      </c>
      <c r="N10" s="50"/>
      <c r="O10" s="168" t="str">
        <f>'Rekapitulace stavby'!AN8</f>
        <v>30. 7. 2018</v>
      </c>
      <c r="P10" s="93"/>
      <c r="Q10" s="50"/>
      <c r="R10" s="51"/>
    </row>
    <row r="11" spans="2:18" s="1" customFormat="1" ht="10.8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2:18" s="1" customFormat="1" ht="14.4" customHeight="1">
      <c r="B12" s="49"/>
      <c r="C12" s="50"/>
      <c r="D12" s="41" t="s">
        <v>28</v>
      </c>
      <c r="E12" s="50"/>
      <c r="F12" s="50"/>
      <c r="G12" s="50"/>
      <c r="H12" s="50"/>
      <c r="I12" s="50"/>
      <c r="J12" s="50"/>
      <c r="K12" s="50"/>
      <c r="L12" s="50"/>
      <c r="M12" s="41" t="s">
        <v>29</v>
      </c>
      <c r="N12" s="50"/>
      <c r="O12" s="36" t="str">
        <f>IF('Rekapitulace stavby'!AN10="","",'Rekapitulace stavby'!AN10)</f>
        <v/>
      </c>
      <c r="P12" s="36"/>
      <c r="Q12" s="50"/>
      <c r="R12" s="51"/>
    </row>
    <row r="13" spans="2:18" s="1" customFormat="1" ht="18" customHeight="1">
      <c r="B13" s="49"/>
      <c r="C13" s="50"/>
      <c r="D13" s="50"/>
      <c r="E13" s="36" t="str">
        <f>IF('Rekapitulace stavby'!E11="","",'Rekapitulace stavby'!E11)</f>
        <v>Město Varnsdorf</v>
      </c>
      <c r="F13" s="50"/>
      <c r="G13" s="50"/>
      <c r="H13" s="50"/>
      <c r="I13" s="50"/>
      <c r="J13" s="50"/>
      <c r="K13" s="50"/>
      <c r="L13" s="50"/>
      <c r="M13" s="41" t="s">
        <v>31</v>
      </c>
      <c r="N13" s="50"/>
      <c r="O13" s="36" t="str">
        <f>IF('Rekapitulace stavby'!AN11="","",'Rekapitulace stavby'!AN11)</f>
        <v/>
      </c>
      <c r="P13" s="36"/>
      <c r="Q13" s="50"/>
      <c r="R13" s="51"/>
    </row>
    <row r="14" spans="2:18" s="1" customFormat="1" ht="6.95" customHeigh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</row>
    <row r="15" spans="2:18" s="1" customFormat="1" ht="14.4" customHeight="1">
      <c r="B15" s="49"/>
      <c r="C15" s="50"/>
      <c r="D15" s="41" t="s">
        <v>32</v>
      </c>
      <c r="E15" s="50"/>
      <c r="F15" s="50"/>
      <c r="G15" s="50"/>
      <c r="H15" s="50"/>
      <c r="I15" s="50"/>
      <c r="J15" s="50"/>
      <c r="K15" s="50"/>
      <c r="L15" s="50"/>
      <c r="M15" s="41" t="s">
        <v>29</v>
      </c>
      <c r="N15" s="50"/>
      <c r="O15" s="42" t="str">
        <f>IF('Rekapitulace stavby'!AN13="","",'Rekapitulace stavby'!AN13)</f>
        <v>Vyplň údaj</v>
      </c>
      <c r="P15" s="36"/>
      <c r="Q15" s="50"/>
      <c r="R15" s="51"/>
    </row>
    <row r="16" spans="2:18" s="1" customFormat="1" ht="18" customHeight="1">
      <c r="B16" s="49"/>
      <c r="C16" s="50"/>
      <c r="D16" s="50"/>
      <c r="E16" s="42" t="str">
        <f>IF('Rekapitulace stavby'!E14="","",'Rekapitulace stavby'!E14)</f>
        <v>Vyplň údaj</v>
      </c>
      <c r="F16" s="169"/>
      <c r="G16" s="169"/>
      <c r="H16" s="169"/>
      <c r="I16" s="169"/>
      <c r="J16" s="169"/>
      <c r="K16" s="169"/>
      <c r="L16" s="169"/>
      <c r="M16" s="41" t="s">
        <v>31</v>
      </c>
      <c r="N16" s="50"/>
      <c r="O16" s="42" t="str">
        <f>IF('Rekapitulace stavby'!AN14="","",'Rekapitulace stavby'!AN14)</f>
        <v>Vyplň údaj</v>
      </c>
      <c r="P16" s="36"/>
      <c r="Q16" s="50"/>
      <c r="R16" s="51"/>
    </row>
    <row r="17" spans="2:18" s="1" customFormat="1" ht="6.9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4.4" customHeight="1">
      <c r="B18" s="49"/>
      <c r="C18" s="50"/>
      <c r="D18" s="41" t="s">
        <v>34</v>
      </c>
      <c r="E18" s="50"/>
      <c r="F18" s="50"/>
      <c r="G18" s="50"/>
      <c r="H18" s="50"/>
      <c r="I18" s="50"/>
      <c r="J18" s="50"/>
      <c r="K18" s="50"/>
      <c r="L18" s="50"/>
      <c r="M18" s="41" t="s">
        <v>29</v>
      </c>
      <c r="N18" s="50"/>
      <c r="O18" s="36" t="str">
        <f>IF('Rekapitulace stavby'!AN16="","",'Rekapitulace stavby'!AN16)</f>
        <v/>
      </c>
      <c r="P18" s="36"/>
      <c r="Q18" s="50"/>
      <c r="R18" s="51"/>
    </row>
    <row r="19" spans="2:18" s="1" customFormat="1" ht="18" customHeight="1">
      <c r="B19" s="49"/>
      <c r="C19" s="50"/>
      <c r="D19" s="50"/>
      <c r="E19" s="36" t="str">
        <f>IF('Rekapitulace stavby'!E17="","",'Rekapitulace stavby'!E17)</f>
        <v>FORWOOD s.r.o.</v>
      </c>
      <c r="F19" s="50"/>
      <c r="G19" s="50"/>
      <c r="H19" s="50"/>
      <c r="I19" s="50"/>
      <c r="J19" s="50"/>
      <c r="K19" s="50"/>
      <c r="L19" s="50"/>
      <c r="M19" s="41" t="s">
        <v>31</v>
      </c>
      <c r="N19" s="50"/>
      <c r="O19" s="36" t="str">
        <f>IF('Rekapitulace stavby'!AN17="","",'Rekapitulace stavby'!AN17)</f>
        <v/>
      </c>
      <c r="P19" s="36"/>
      <c r="Q19" s="50"/>
      <c r="R19" s="51"/>
    </row>
    <row r="20" spans="2:18" s="1" customFormat="1" ht="6.9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2:18" s="1" customFormat="1" ht="14.4" customHeight="1">
      <c r="B21" s="49"/>
      <c r="C21" s="50"/>
      <c r="D21" s="41" t="s">
        <v>37</v>
      </c>
      <c r="E21" s="50"/>
      <c r="F21" s="50"/>
      <c r="G21" s="50"/>
      <c r="H21" s="50"/>
      <c r="I21" s="50"/>
      <c r="J21" s="50"/>
      <c r="K21" s="50"/>
      <c r="L21" s="50"/>
      <c r="M21" s="41" t="s">
        <v>29</v>
      </c>
      <c r="N21" s="50"/>
      <c r="O21" s="36" t="str">
        <f>IF('Rekapitulace stavby'!AN19="","",'Rekapitulace stavby'!AN19)</f>
        <v/>
      </c>
      <c r="P21" s="36"/>
      <c r="Q21" s="50"/>
      <c r="R21" s="51"/>
    </row>
    <row r="22" spans="2:18" s="1" customFormat="1" ht="18" customHeight="1">
      <c r="B22" s="49"/>
      <c r="C22" s="50"/>
      <c r="D22" s="50"/>
      <c r="E22" s="36" t="str">
        <f>IF('Rekapitulace stavby'!E20="","",'Rekapitulace stavby'!E20)</f>
        <v>Bc. Zuzana Kosáková</v>
      </c>
      <c r="F22" s="50"/>
      <c r="G22" s="50"/>
      <c r="H22" s="50"/>
      <c r="I22" s="50"/>
      <c r="J22" s="50"/>
      <c r="K22" s="50"/>
      <c r="L22" s="50"/>
      <c r="M22" s="41" t="s">
        <v>31</v>
      </c>
      <c r="N22" s="50"/>
      <c r="O22" s="36" t="str">
        <f>IF('Rekapitulace stavby'!AN20="","",'Rekapitulace stavby'!AN20)</f>
        <v/>
      </c>
      <c r="P22" s="36"/>
      <c r="Q22" s="50"/>
      <c r="R22" s="51"/>
    </row>
    <row r="23" spans="2:18" s="1" customFormat="1" ht="6.9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4.4" customHeight="1">
      <c r="B24" s="49"/>
      <c r="C24" s="50"/>
      <c r="D24" s="41" t="s">
        <v>39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2:18" s="1" customFormat="1" ht="16.5" customHeight="1">
      <c r="B25" s="49"/>
      <c r="C25" s="50"/>
      <c r="D25" s="50"/>
      <c r="E25" s="45" t="s">
        <v>22</v>
      </c>
      <c r="F25" s="45"/>
      <c r="G25" s="45"/>
      <c r="H25" s="45"/>
      <c r="I25" s="45"/>
      <c r="J25" s="45"/>
      <c r="K25" s="45"/>
      <c r="L25" s="45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2:18" s="1" customFormat="1" ht="6.95" customHeight="1">
      <c r="B27" s="49"/>
      <c r="C27" s="5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50"/>
      <c r="R27" s="51"/>
    </row>
    <row r="28" spans="2:18" s="1" customFormat="1" ht="14.4" customHeight="1">
      <c r="B28" s="49"/>
      <c r="C28" s="50"/>
      <c r="D28" s="170" t="s">
        <v>116</v>
      </c>
      <c r="E28" s="50"/>
      <c r="F28" s="50"/>
      <c r="G28" s="50"/>
      <c r="H28" s="50"/>
      <c r="I28" s="50"/>
      <c r="J28" s="50"/>
      <c r="K28" s="50"/>
      <c r="L28" s="50"/>
      <c r="M28" s="48">
        <f>N89</f>
        <v>0</v>
      </c>
      <c r="N28" s="48"/>
      <c r="O28" s="48"/>
      <c r="P28" s="48"/>
      <c r="Q28" s="50"/>
      <c r="R28" s="51"/>
    </row>
    <row r="29" spans="2:18" s="1" customFormat="1" ht="14.4" customHeight="1">
      <c r="B29" s="49"/>
      <c r="C29" s="50"/>
      <c r="D29" s="47" t="s">
        <v>102</v>
      </c>
      <c r="E29" s="50"/>
      <c r="F29" s="50"/>
      <c r="G29" s="50"/>
      <c r="H29" s="50"/>
      <c r="I29" s="50"/>
      <c r="J29" s="50"/>
      <c r="K29" s="50"/>
      <c r="L29" s="50"/>
      <c r="M29" s="48">
        <f>N94</f>
        <v>0</v>
      </c>
      <c r="N29" s="48"/>
      <c r="O29" s="48"/>
      <c r="P29" s="48"/>
      <c r="Q29" s="50"/>
      <c r="R29" s="51"/>
    </row>
    <row r="30" spans="2:18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2:18" s="1" customFormat="1" ht="25.4" customHeight="1">
      <c r="B31" s="49"/>
      <c r="C31" s="50"/>
      <c r="D31" s="171" t="s">
        <v>42</v>
      </c>
      <c r="E31" s="50"/>
      <c r="F31" s="50"/>
      <c r="G31" s="50"/>
      <c r="H31" s="50"/>
      <c r="I31" s="50"/>
      <c r="J31" s="50"/>
      <c r="K31" s="50"/>
      <c r="L31" s="50"/>
      <c r="M31" s="172">
        <f>ROUND(M28+M29,2)</f>
        <v>0</v>
      </c>
      <c r="N31" s="50"/>
      <c r="O31" s="50"/>
      <c r="P31" s="50"/>
      <c r="Q31" s="50"/>
      <c r="R31" s="51"/>
    </row>
    <row r="32" spans="2:18" s="1" customFormat="1" ht="6.95" customHeight="1">
      <c r="B32" s="49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0"/>
      <c r="R32" s="51"/>
    </row>
    <row r="33" spans="2:18" s="1" customFormat="1" ht="14.4" customHeight="1">
      <c r="B33" s="49"/>
      <c r="C33" s="50"/>
      <c r="D33" s="57" t="s">
        <v>43</v>
      </c>
      <c r="E33" s="57" t="s">
        <v>44</v>
      </c>
      <c r="F33" s="58">
        <v>0.21</v>
      </c>
      <c r="G33" s="173" t="s">
        <v>45</v>
      </c>
      <c r="H33" s="174">
        <f>ROUND((((SUM(BE94:BE101)+SUM(BE120:BE132))+SUM(BE134:BE138))),2)</f>
        <v>0</v>
      </c>
      <c r="I33" s="50"/>
      <c r="J33" s="50"/>
      <c r="K33" s="50"/>
      <c r="L33" s="50"/>
      <c r="M33" s="174">
        <f>ROUND(((ROUND((SUM(BE94:BE101)+SUM(BE120:BE132)),2)*F33)+SUM(BE134:BE138)*F33),2)</f>
        <v>0</v>
      </c>
      <c r="N33" s="50"/>
      <c r="O33" s="50"/>
      <c r="P33" s="50"/>
      <c r="Q33" s="50"/>
      <c r="R33" s="51"/>
    </row>
    <row r="34" spans="2:18" s="1" customFormat="1" ht="14.4" customHeight="1">
      <c r="B34" s="49"/>
      <c r="C34" s="50"/>
      <c r="D34" s="50"/>
      <c r="E34" s="57" t="s">
        <v>46</v>
      </c>
      <c r="F34" s="58">
        <v>0.15</v>
      </c>
      <c r="G34" s="173" t="s">
        <v>45</v>
      </c>
      <c r="H34" s="174">
        <f>ROUND((((SUM(BF94:BF101)+SUM(BF120:BF132))+SUM(BF134:BF138))),2)</f>
        <v>0</v>
      </c>
      <c r="I34" s="50"/>
      <c r="J34" s="50"/>
      <c r="K34" s="50"/>
      <c r="L34" s="50"/>
      <c r="M34" s="174">
        <f>ROUND(((ROUND((SUM(BF94:BF101)+SUM(BF120:BF132)),2)*F34)+SUM(BF134:BF138)*F34),2)</f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47</v>
      </c>
      <c r="F35" s="58">
        <v>0.21</v>
      </c>
      <c r="G35" s="173" t="s">
        <v>45</v>
      </c>
      <c r="H35" s="174">
        <f>ROUND((((SUM(BG94:BG101)+SUM(BG120:BG132))+SUM(BG134:BG138))),2)</f>
        <v>0</v>
      </c>
      <c r="I35" s="50"/>
      <c r="J35" s="50"/>
      <c r="K35" s="50"/>
      <c r="L35" s="50"/>
      <c r="M35" s="174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48</v>
      </c>
      <c r="F36" s="58">
        <v>0.15</v>
      </c>
      <c r="G36" s="173" t="s">
        <v>45</v>
      </c>
      <c r="H36" s="174">
        <f>ROUND((((SUM(BH94:BH101)+SUM(BH120:BH132))+SUM(BH134:BH138))),2)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14.4" customHeight="1" hidden="1">
      <c r="B37" s="49"/>
      <c r="C37" s="50"/>
      <c r="D37" s="50"/>
      <c r="E37" s="57" t="s">
        <v>49</v>
      </c>
      <c r="F37" s="58">
        <v>0</v>
      </c>
      <c r="G37" s="173" t="s">
        <v>45</v>
      </c>
      <c r="H37" s="174">
        <f>ROUND((((SUM(BI94:BI101)+SUM(BI120:BI132))+SUM(BI134:BI138))),2)</f>
        <v>0</v>
      </c>
      <c r="I37" s="50"/>
      <c r="J37" s="50"/>
      <c r="K37" s="50"/>
      <c r="L37" s="50"/>
      <c r="M37" s="174">
        <v>0</v>
      </c>
      <c r="N37" s="50"/>
      <c r="O37" s="50"/>
      <c r="P37" s="50"/>
      <c r="Q37" s="50"/>
      <c r="R37" s="51"/>
    </row>
    <row r="38" spans="2:18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2:18" s="1" customFormat="1" ht="25.4" customHeight="1">
      <c r="B39" s="49"/>
      <c r="C39" s="163"/>
      <c r="D39" s="175" t="s">
        <v>50</v>
      </c>
      <c r="E39" s="106"/>
      <c r="F39" s="106"/>
      <c r="G39" s="176" t="s">
        <v>51</v>
      </c>
      <c r="H39" s="177" t="s">
        <v>52</v>
      </c>
      <c r="I39" s="106"/>
      <c r="J39" s="106"/>
      <c r="K39" s="106"/>
      <c r="L39" s="178">
        <f>SUM(M31:M37)</f>
        <v>0</v>
      </c>
      <c r="M39" s="178"/>
      <c r="N39" s="178"/>
      <c r="O39" s="178"/>
      <c r="P39" s="179"/>
      <c r="Q39" s="163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s="1" customFormat="1" ht="14.4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53</v>
      </c>
      <c r="E50" s="70"/>
      <c r="F50" s="70"/>
      <c r="G50" s="70"/>
      <c r="H50" s="71"/>
      <c r="I50" s="50"/>
      <c r="J50" s="69" t="s">
        <v>54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55</v>
      </c>
      <c r="E59" s="75"/>
      <c r="F59" s="75"/>
      <c r="G59" s="76" t="s">
        <v>56</v>
      </c>
      <c r="H59" s="77"/>
      <c r="I59" s="50"/>
      <c r="J59" s="74" t="s">
        <v>55</v>
      </c>
      <c r="K59" s="75"/>
      <c r="L59" s="75"/>
      <c r="M59" s="75"/>
      <c r="N59" s="76" t="s">
        <v>56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57</v>
      </c>
      <c r="E61" s="70"/>
      <c r="F61" s="70"/>
      <c r="G61" s="70"/>
      <c r="H61" s="71"/>
      <c r="I61" s="50"/>
      <c r="J61" s="69" t="s">
        <v>58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55</v>
      </c>
      <c r="E70" s="75"/>
      <c r="F70" s="75"/>
      <c r="G70" s="76" t="s">
        <v>56</v>
      </c>
      <c r="H70" s="77"/>
      <c r="I70" s="50"/>
      <c r="J70" s="74" t="s">
        <v>55</v>
      </c>
      <c r="K70" s="75"/>
      <c r="L70" s="75"/>
      <c r="M70" s="75"/>
      <c r="N70" s="76" t="s">
        <v>56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117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ZŠ Karlova Varnsdorf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ht="30" customHeight="1">
      <c r="B79" s="29"/>
      <c r="C79" s="41" t="s">
        <v>114</v>
      </c>
      <c r="D79" s="34"/>
      <c r="E79" s="34"/>
      <c r="F79" s="167" t="s">
        <v>115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T79" s="300"/>
      <c r="U79" s="300"/>
    </row>
    <row r="80" spans="2:21" s="1" customFormat="1" ht="36.95" customHeight="1">
      <c r="B80" s="49"/>
      <c r="C80" s="88" t="s">
        <v>741</v>
      </c>
      <c r="D80" s="50"/>
      <c r="E80" s="50"/>
      <c r="F80" s="90" t="str">
        <f>F8</f>
        <v>M29 - Systém určený k ochraně proti pádu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83"/>
      <c r="U80" s="183"/>
    </row>
    <row r="81" spans="2:2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  <c r="T81" s="183"/>
      <c r="U81" s="183"/>
    </row>
    <row r="82" spans="2:21" s="1" customFormat="1" ht="18" customHeight="1">
      <c r="B82" s="49"/>
      <c r="C82" s="41" t="s">
        <v>24</v>
      </c>
      <c r="D82" s="50"/>
      <c r="E82" s="50"/>
      <c r="F82" s="36" t="str">
        <f>F10</f>
        <v xml:space="preserve"> </v>
      </c>
      <c r="G82" s="50"/>
      <c r="H82" s="50"/>
      <c r="I82" s="50"/>
      <c r="J82" s="50"/>
      <c r="K82" s="41" t="s">
        <v>26</v>
      </c>
      <c r="L82" s="50"/>
      <c r="M82" s="93" t="str">
        <f>IF(O10="","",O10)</f>
        <v>30. 7. 2018</v>
      </c>
      <c r="N82" s="93"/>
      <c r="O82" s="93"/>
      <c r="P82" s="93"/>
      <c r="Q82" s="50"/>
      <c r="R82" s="51"/>
      <c r="T82" s="183"/>
      <c r="U82" s="183"/>
    </row>
    <row r="83" spans="2:21" s="1" customFormat="1" ht="6.95" customHeight="1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  <c r="T83" s="183"/>
      <c r="U83" s="183"/>
    </row>
    <row r="84" spans="2:21" s="1" customFormat="1" ht="13.5">
      <c r="B84" s="49"/>
      <c r="C84" s="41" t="s">
        <v>28</v>
      </c>
      <c r="D84" s="50"/>
      <c r="E84" s="50"/>
      <c r="F84" s="36" t="str">
        <f>E13</f>
        <v>Město Varnsdorf</v>
      </c>
      <c r="G84" s="50"/>
      <c r="H84" s="50"/>
      <c r="I84" s="50"/>
      <c r="J84" s="50"/>
      <c r="K84" s="41" t="s">
        <v>34</v>
      </c>
      <c r="L84" s="50"/>
      <c r="M84" s="36" t="str">
        <f>E19</f>
        <v>FORWOOD s.r.o.</v>
      </c>
      <c r="N84" s="36"/>
      <c r="O84" s="36"/>
      <c r="P84" s="36"/>
      <c r="Q84" s="36"/>
      <c r="R84" s="51"/>
      <c r="T84" s="183"/>
      <c r="U84" s="183"/>
    </row>
    <row r="85" spans="2:21" s="1" customFormat="1" ht="14.4" customHeight="1">
      <c r="B85" s="49"/>
      <c r="C85" s="41" t="s">
        <v>32</v>
      </c>
      <c r="D85" s="50"/>
      <c r="E85" s="50"/>
      <c r="F85" s="36" t="str">
        <f>IF(E16="","",E16)</f>
        <v>Vyplň údaj</v>
      </c>
      <c r="G85" s="50"/>
      <c r="H85" s="50"/>
      <c r="I85" s="50"/>
      <c r="J85" s="50"/>
      <c r="K85" s="41" t="s">
        <v>37</v>
      </c>
      <c r="L85" s="50"/>
      <c r="M85" s="36" t="str">
        <f>E22</f>
        <v>Bc. Zuzana Kosáková</v>
      </c>
      <c r="N85" s="36"/>
      <c r="O85" s="36"/>
      <c r="P85" s="36"/>
      <c r="Q85" s="36"/>
      <c r="R85" s="51"/>
      <c r="T85" s="183"/>
      <c r="U85" s="183"/>
    </row>
    <row r="86" spans="2:21" s="1" customFormat="1" ht="10.3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  <c r="T86" s="183"/>
      <c r="U86" s="183"/>
    </row>
    <row r="87" spans="2:21" s="1" customFormat="1" ht="29.25" customHeight="1">
      <c r="B87" s="49"/>
      <c r="C87" s="184" t="s">
        <v>118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84" t="s">
        <v>119</v>
      </c>
      <c r="O87" s="163"/>
      <c r="P87" s="163"/>
      <c r="Q87" s="163"/>
      <c r="R87" s="51"/>
      <c r="T87" s="183"/>
      <c r="U87" s="183"/>
    </row>
    <row r="88" spans="2:21" s="1" customFormat="1" ht="10.3" customHeight="1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  <c r="T88" s="183"/>
      <c r="U88" s="183"/>
    </row>
    <row r="89" spans="2:47" s="1" customFormat="1" ht="29.25" customHeight="1">
      <c r="B89" s="49"/>
      <c r="C89" s="185" t="s">
        <v>120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16">
        <f>N120</f>
        <v>0</v>
      </c>
      <c r="O89" s="186"/>
      <c r="P89" s="186"/>
      <c r="Q89" s="186"/>
      <c r="R89" s="51"/>
      <c r="T89" s="183"/>
      <c r="U89" s="183"/>
      <c r="AU89" s="25" t="s">
        <v>121</v>
      </c>
    </row>
    <row r="90" spans="2:21" s="7" customFormat="1" ht="24.95" customHeight="1">
      <c r="B90" s="187"/>
      <c r="C90" s="188"/>
      <c r="D90" s="189" t="s">
        <v>871</v>
      </c>
      <c r="E90" s="188"/>
      <c r="F90" s="188"/>
      <c r="G90" s="188"/>
      <c r="H90" s="188"/>
      <c r="I90" s="188"/>
      <c r="J90" s="188"/>
      <c r="K90" s="188"/>
      <c r="L90" s="188"/>
      <c r="M90" s="188"/>
      <c r="N90" s="190">
        <f>N121</f>
        <v>0</v>
      </c>
      <c r="O90" s="188"/>
      <c r="P90" s="188"/>
      <c r="Q90" s="188"/>
      <c r="R90" s="191"/>
      <c r="T90" s="192"/>
      <c r="U90" s="192"/>
    </row>
    <row r="91" spans="2:21" s="8" customFormat="1" ht="19.9" customHeight="1">
      <c r="B91" s="193"/>
      <c r="C91" s="137"/>
      <c r="D91" s="150" t="s">
        <v>872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9">
        <f>N122</f>
        <v>0</v>
      </c>
      <c r="O91" s="137"/>
      <c r="P91" s="137"/>
      <c r="Q91" s="137"/>
      <c r="R91" s="194"/>
      <c r="T91" s="195"/>
      <c r="U91" s="195"/>
    </row>
    <row r="92" spans="2:21" s="7" customFormat="1" ht="21.8" customHeight="1">
      <c r="B92" s="187"/>
      <c r="C92" s="188"/>
      <c r="D92" s="189" t="s">
        <v>140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96">
        <f>N133</f>
        <v>0</v>
      </c>
      <c r="O92" s="188"/>
      <c r="P92" s="188"/>
      <c r="Q92" s="188"/>
      <c r="R92" s="191"/>
      <c r="T92" s="192"/>
      <c r="U92" s="192"/>
    </row>
    <row r="93" spans="2:21" s="1" customFormat="1" ht="21.8" customHeight="1"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  <c r="T93" s="183"/>
      <c r="U93" s="183"/>
    </row>
    <row r="94" spans="2:21" s="1" customFormat="1" ht="29.25" customHeight="1">
      <c r="B94" s="49"/>
      <c r="C94" s="185" t="s">
        <v>141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86">
        <f>ROUND(N95+N96+N97+N98+N99+N100,2)</f>
        <v>0</v>
      </c>
      <c r="O94" s="197"/>
      <c r="P94" s="197"/>
      <c r="Q94" s="197"/>
      <c r="R94" s="51"/>
      <c r="T94" s="198"/>
      <c r="U94" s="199" t="s">
        <v>43</v>
      </c>
    </row>
    <row r="95" spans="2:65" s="1" customFormat="1" ht="18" customHeight="1">
      <c r="B95" s="49"/>
      <c r="C95" s="50"/>
      <c r="D95" s="156" t="s">
        <v>142</v>
      </c>
      <c r="E95" s="150"/>
      <c r="F95" s="150"/>
      <c r="G95" s="150"/>
      <c r="H95" s="150"/>
      <c r="I95" s="50"/>
      <c r="J95" s="50"/>
      <c r="K95" s="50"/>
      <c r="L95" s="50"/>
      <c r="M95" s="50"/>
      <c r="N95" s="151">
        <f>ROUND(N89*T95,2)</f>
        <v>0</v>
      </c>
      <c r="O95" s="139"/>
      <c r="P95" s="139"/>
      <c r="Q95" s="139"/>
      <c r="R95" s="51"/>
      <c r="S95" s="200"/>
      <c r="T95" s="201"/>
      <c r="U95" s="202" t="s">
        <v>44</v>
      </c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3" t="s">
        <v>97</v>
      </c>
      <c r="AZ95" s="200"/>
      <c r="BA95" s="200"/>
      <c r="BB95" s="200"/>
      <c r="BC95" s="200"/>
      <c r="BD95" s="200"/>
      <c r="BE95" s="204">
        <f>IF(U95="základní",N95,0)</f>
        <v>0</v>
      </c>
      <c r="BF95" s="204">
        <f>IF(U95="snížená",N95,0)</f>
        <v>0</v>
      </c>
      <c r="BG95" s="204">
        <f>IF(U95="zákl. přenesená",N95,0)</f>
        <v>0</v>
      </c>
      <c r="BH95" s="204">
        <f>IF(U95="sníž. přenesená",N95,0)</f>
        <v>0</v>
      </c>
      <c r="BI95" s="204">
        <f>IF(U95="nulová",N95,0)</f>
        <v>0</v>
      </c>
      <c r="BJ95" s="203" t="s">
        <v>86</v>
      </c>
      <c r="BK95" s="200"/>
      <c r="BL95" s="200"/>
      <c r="BM95" s="200"/>
    </row>
    <row r="96" spans="2:65" s="1" customFormat="1" ht="18" customHeight="1">
      <c r="B96" s="49"/>
      <c r="C96" s="50"/>
      <c r="D96" s="156" t="s">
        <v>143</v>
      </c>
      <c r="E96" s="150"/>
      <c r="F96" s="150"/>
      <c r="G96" s="150"/>
      <c r="H96" s="150"/>
      <c r="I96" s="50"/>
      <c r="J96" s="50"/>
      <c r="K96" s="50"/>
      <c r="L96" s="50"/>
      <c r="M96" s="50"/>
      <c r="N96" s="151">
        <f>ROUND(N89*T96,2)</f>
        <v>0</v>
      </c>
      <c r="O96" s="139"/>
      <c r="P96" s="139"/>
      <c r="Q96" s="139"/>
      <c r="R96" s="51"/>
      <c r="S96" s="200"/>
      <c r="T96" s="201"/>
      <c r="U96" s="202" t="s">
        <v>44</v>
      </c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3" t="s">
        <v>97</v>
      </c>
      <c r="AZ96" s="200"/>
      <c r="BA96" s="200"/>
      <c r="BB96" s="200"/>
      <c r="BC96" s="200"/>
      <c r="BD96" s="200"/>
      <c r="BE96" s="204">
        <f>IF(U96="základní",N96,0)</f>
        <v>0</v>
      </c>
      <c r="BF96" s="204">
        <f>IF(U96="snížená",N96,0)</f>
        <v>0</v>
      </c>
      <c r="BG96" s="204">
        <f>IF(U96="zákl. přenesená",N96,0)</f>
        <v>0</v>
      </c>
      <c r="BH96" s="204">
        <f>IF(U96="sníž. přenesená",N96,0)</f>
        <v>0</v>
      </c>
      <c r="BI96" s="204">
        <f>IF(U96="nulová",N96,0)</f>
        <v>0</v>
      </c>
      <c r="BJ96" s="203" t="s">
        <v>86</v>
      </c>
      <c r="BK96" s="200"/>
      <c r="BL96" s="200"/>
      <c r="BM96" s="200"/>
    </row>
    <row r="97" spans="2:65" s="1" customFormat="1" ht="18" customHeight="1">
      <c r="B97" s="49"/>
      <c r="C97" s="50"/>
      <c r="D97" s="156" t="s">
        <v>144</v>
      </c>
      <c r="E97" s="150"/>
      <c r="F97" s="150"/>
      <c r="G97" s="150"/>
      <c r="H97" s="150"/>
      <c r="I97" s="50"/>
      <c r="J97" s="50"/>
      <c r="K97" s="50"/>
      <c r="L97" s="50"/>
      <c r="M97" s="50"/>
      <c r="N97" s="151">
        <f>ROUND(N89*T97,2)</f>
        <v>0</v>
      </c>
      <c r="O97" s="139"/>
      <c r="P97" s="139"/>
      <c r="Q97" s="139"/>
      <c r="R97" s="51"/>
      <c r="S97" s="200"/>
      <c r="T97" s="201"/>
      <c r="U97" s="202" t="s">
        <v>44</v>
      </c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3" t="s">
        <v>97</v>
      </c>
      <c r="AZ97" s="200"/>
      <c r="BA97" s="200"/>
      <c r="BB97" s="200"/>
      <c r="BC97" s="200"/>
      <c r="BD97" s="200"/>
      <c r="BE97" s="204">
        <f>IF(U97="základní",N97,0)</f>
        <v>0</v>
      </c>
      <c r="BF97" s="204">
        <f>IF(U97="snížená",N97,0)</f>
        <v>0</v>
      </c>
      <c r="BG97" s="204">
        <f>IF(U97="zákl. přenesená",N97,0)</f>
        <v>0</v>
      </c>
      <c r="BH97" s="204">
        <f>IF(U97="sníž. přenesená",N97,0)</f>
        <v>0</v>
      </c>
      <c r="BI97" s="204">
        <f>IF(U97="nulová",N97,0)</f>
        <v>0</v>
      </c>
      <c r="BJ97" s="203" t="s">
        <v>86</v>
      </c>
      <c r="BK97" s="200"/>
      <c r="BL97" s="200"/>
      <c r="BM97" s="200"/>
    </row>
    <row r="98" spans="2:65" s="1" customFormat="1" ht="18" customHeight="1">
      <c r="B98" s="49"/>
      <c r="C98" s="50"/>
      <c r="D98" s="156" t="s">
        <v>145</v>
      </c>
      <c r="E98" s="150"/>
      <c r="F98" s="150"/>
      <c r="G98" s="150"/>
      <c r="H98" s="150"/>
      <c r="I98" s="50"/>
      <c r="J98" s="50"/>
      <c r="K98" s="50"/>
      <c r="L98" s="50"/>
      <c r="M98" s="50"/>
      <c r="N98" s="151">
        <f>ROUND(N89*T98,2)</f>
        <v>0</v>
      </c>
      <c r="O98" s="139"/>
      <c r="P98" s="139"/>
      <c r="Q98" s="139"/>
      <c r="R98" s="51"/>
      <c r="S98" s="200"/>
      <c r="T98" s="201"/>
      <c r="U98" s="202" t="s">
        <v>44</v>
      </c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3" t="s">
        <v>97</v>
      </c>
      <c r="AZ98" s="200"/>
      <c r="BA98" s="200"/>
      <c r="BB98" s="200"/>
      <c r="BC98" s="200"/>
      <c r="BD98" s="200"/>
      <c r="BE98" s="204">
        <f>IF(U98="základní",N98,0)</f>
        <v>0</v>
      </c>
      <c r="BF98" s="204">
        <f>IF(U98="snížená",N98,0)</f>
        <v>0</v>
      </c>
      <c r="BG98" s="204">
        <f>IF(U98="zákl. přenesená",N98,0)</f>
        <v>0</v>
      </c>
      <c r="BH98" s="204">
        <f>IF(U98="sníž. přenesená",N98,0)</f>
        <v>0</v>
      </c>
      <c r="BI98" s="204">
        <f>IF(U98="nulová",N98,0)</f>
        <v>0</v>
      </c>
      <c r="BJ98" s="203" t="s">
        <v>86</v>
      </c>
      <c r="BK98" s="200"/>
      <c r="BL98" s="200"/>
      <c r="BM98" s="200"/>
    </row>
    <row r="99" spans="2:65" s="1" customFormat="1" ht="18" customHeight="1">
      <c r="B99" s="49"/>
      <c r="C99" s="50"/>
      <c r="D99" s="156" t="s">
        <v>146</v>
      </c>
      <c r="E99" s="150"/>
      <c r="F99" s="150"/>
      <c r="G99" s="150"/>
      <c r="H99" s="150"/>
      <c r="I99" s="50"/>
      <c r="J99" s="50"/>
      <c r="K99" s="50"/>
      <c r="L99" s="50"/>
      <c r="M99" s="50"/>
      <c r="N99" s="151">
        <f>ROUND(N89*T99,2)</f>
        <v>0</v>
      </c>
      <c r="O99" s="139"/>
      <c r="P99" s="139"/>
      <c r="Q99" s="139"/>
      <c r="R99" s="51"/>
      <c r="S99" s="200"/>
      <c r="T99" s="201"/>
      <c r="U99" s="202" t="s">
        <v>44</v>
      </c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3" t="s">
        <v>97</v>
      </c>
      <c r="AZ99" s="200"/>
      <c r="BA99" s="200"/>
      <c r="BB99" s="200"/>
      <c r="BC99" s="200"/>
      <c r="BD99" s="200"/>
      <c r="BE99" s="204">
        <f>IF(U99="základní",N99,0)</f>
        <v>0</v>
      </c>
      <c r="BF99" s="204">
        <f>IF(U99="snížená",N99,0)</f>
        <v>0</v>
      </c>
      <c r="BG99" s="204">
        <f>IF(U99="zákl. přenesená",N99,0)</f>
        <v>0</v>
      </c>
      <c r="BH99" s="204">
        <f>IF(U99="sníž. přenesená",N99,0)</f>
        <v>0</v>
      </c>
      <c r="BI99" s="204">
        <f>IF(U99="nulová",N99,0)</f>
        <v>0</v>
      </c>
      <c r="BJ99" s="203" t="s">
        <v>86</v>
      </c>
      <c r="BK99" s="200"/>
      <c r="BL99" s="200"/>
      <c r="BM99" s="200"/>
    </row>
    <row r="100" spans="2:65" s="1" customFormat="1" ht="18" customHeight="1">
      <c r="B100" s="49"/>
      <c r="C100" s="50"/>
      <c r="D100" s="150" t="s">
        <v>147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151">
        <f>ROUND(N89*T100,2)</f>
        <v>0</v>
      </c>
      <c r="O100" s="139"/>
      <c r="P100" s="139"/>
      <c r="Q100" s="139"/>
      <c r="R100" s="51"/>
      <c r="S100" s="200"/>
      <c r="T100" s="205"/>
      <c r="U100" s="206" t="s">
        <v>44</v>
      </c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3" t="s">
        <v>148</v>
      </c>
      <c r="AZ100" s="200"/>
      <c r="BA100" s="200"/>
      <c r="BB100" s="200"/>
      <c r="BC100" s="200"/>
      <c r="BD100" s="200"/>
      <c r="BE100" s="204">
        <f>IF(U100="základní",N100,0)</f>
        <v>0</v>
      </c>
      <c r="BF100" s="204">
        <f>IF(U100="snížená",N100,0)</f>
        <v>0</v>
      </c>
      <c r="BG100" s="204">
        <f>IF(U100="zákl. přenesená",N100,0)</f>
        <v>0</v>
      </c>
      <c r="BH100" s="204">
        <f>IF(U100="sníž. přenesená",N100,0)</f>
        <v>0</v>
      </c>
      <c r="BI100" s="204">
        <f>IF(U100="nulová",N100,0)</f>
        <v>0</v>
      </c>
      <c r="BJ100" s="203" t="s">
        <v>86</v>
      </c>
      <c r="BK100" s="200"/>
      <c r="BL100" s="200"/>
      <c r="BM100" s="200"/>
    </row>
    <row r="101" spans="2:21" s="1" customFormat="1" ht="13.5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T101" s="183"/>
      <c r="U101" s="183"/>
    </row>
    <row r="102" spans="2:21" s="1" customFormat="1" ht="29.25" customHeight="1">
      <c r="B102" s="49"/>
      <c r="C102" s="162" t="s">
        <v>107</v>
      </c>
      <c r="D102" s="163"/>
      <c r="E102" s="163"/>
      <c r="F102" s="163"/>
      <c r="G102" s="163"/>
      <c r="H102" s="163"/>
      <c r="I102" s="163"/>
      <c r="J102" s="163"/>
      <c r="K102" s="163"/>
      <c r="L102" s="164">
        <f>ROUND(SUM(N89+N94),2)</f>
        <v>0</v>
      </c>
      <c r="M102" s="164"/>
      <c r="N102" s="164"/>
      <c r="O102" s="164"/>
      <c r="P102" s="164"/>
      <c r="Q102" s="164"/>
      <c r="R102" s="51"/>
      <c r="T102" s="183"/>
      <c r="U102" s="183"/>
    </row>
    <row r="103" spans="2:21" s="1" customFormat="1" ht="6.95" customHeight="1"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  <c r="T103" s="183"/>
      <c r="U103" s="183"/>
    </row>
    <row r="107" spans="2:18" s="1" customFormat="1" ht="6.95" customHeight="1"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</row>
    <row r="108" spans="2:18" s="1" customFormat="1" ht="36.95" customHeight="1">
      <c r="B108" s="49"/>
      <c r="C108" s="30" t="s">
        <v>149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09" spans="2:18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1" customFormat="1" ht="30" customHeight="1">
      <c r="B110" s="49"/>
      <c r="C110" s="41" t="s">
        <v>19</v>
      </c>
      <c r="D110" s="50"/>
      <c r="E110" s="50"/>
      <c r="F110" s="167" t="str">
        <f>F6</f>
        <v>ZŠ Karlova Varnsdorf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0"/>
      <c r="R110" s="51"/>
    </row>
    <row r="111" spans="2:18" ht="30" customHeight="1">
      <c r="B111" s="29"/>
      <c r="C111" s="41" t="s">
        <v>114</v>
      </c>
      <c r="D111" s="34"/>
      <c r="E111" s="34"/>
      <c r="F111" s="167" t="s">
        <v>115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2"/>
    </row>
    <row r="112" spans="2:18" s="1" customFormat="1" ht="36.95" customHeight="1">
      <c r="B112" s="49"/>
      <c r="C112" s="88" t="s">
        <v>741</v>
      </c>
      <c r="D112" s="50"/>
      <c r="E112" s="50"/>
      <c r="F112" s="90" t="str">
        <f>F8</f>
        <v>M29 - Systém určený k ochraně proti pádu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18" customHeight="1">
      <c r="B114" s="49"/>
      <c r="C114" s="41" t="s">
        <v>24</v>
      </c>
      <c r="D114" s="50"/>
      <c r="E114" s="50"/>
      <c r="F114" s="36" t="str">
        <f>F10</f>
        <v xml:space="preserve"> </v>
      </c>
      <c r="G114" s="50"/>
      <c r="H114" s="50"/>
      <c r="I114" s="50"/>
      <c r="J114" s="50"/>
      <c r="K114" s="41" t="s">
        <v>26</v>
      </c>
      <c r="L114" s="50"/>
      <c r="M114" s="93" t="str">
        <f>IF(O10="","",O10)</f>
        <v>30. 7. 2018</v>
      </c>
      <c r="N114" s="93"/>
      <c r="O114" s="93"/>
      <c r="P114" s="93"/>
      <c r="Q114" s="50"/>
      <c r="R114" s="51"/>
    </row>
    <row r="115" spans="2:18" s="1" customFormat="1" ht="6.95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</row>
    <row r="116" spans="2:18" s="1" customFormat="1" ht="13.5">
      <c r="B116" s="49"/>
      <c r="C116" s="41" t="s">
        <v>28</v>
      </c>
      <c r="D116" s="50"/>
      <c r="E116" s="50"/>
      <c r="F116" s="36" t="str">
        <f>E13</f>
        <v>Město Varnsdorf</v>
      </c>
      <c r="G116" s="50"/>
      <c r="H116" s="50"/>
      <c r="I116" s="50"/>
      <c r="J116" s="50"/>
      <c r="K116" s="41" t="s">
        <v>34</v>
      </c>
      <c r="L116" s="50"/>
      <c r="M116" s="36" t="str">
        <f>E19</f>
        <v>FORWOOD s.r.o.</v>
      </c>
      <c r="N116" s="36"/>
      <c r="O116" s="36"/>
      <c r="P116" s="36"/>
      <c r="Q116" s="36"/>
      <c r="R116" s="51"/>
    </row>
    <row r="117" spans="2:18" s="1" customFormat="1" ht="14.4" customHeight="1">
      <c r="B117" s="49"/>
      <c r="C117" s="41" t="s">
        <v>32</v>
      </c>
      <c r="D117" s="50"/>
      <c r="E117" s="50"/>
      <c r="F117" s="36" t="str">
        <f>IF(E16="","",E16)</f>
        <v>Vyplň údaj</v>
      </c>
      <c r="G117" s="50"/>
      <c r="H117" s="50"/>
      <c r="I117" s="50"/>
      <c r="J117" s="50"/>
      <c r="K117" s="41" t="s">
        <v>37</v>
      </c>
      <c r="L117" s="50"/>
      <c r="M117" s="36" t="str">
        <f>E22</f>
        <v>Bc. Zuzana Kosáková</v>
      </c>
      <c r="N117" s="36"/>
      <c r="O117" s="36"/>
      <c r="P117" s="36"/>
      <c r="Q117" s="36"/>
      <c r="R117" s="51"/>
    </row>
    <row r="118" spans="2:18" s="1" customFormat="1" ht="10.3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27" s="9" customFormat="1" ht="29.25" customHeight="1">
      <c r="B119" s="207"/>
      <c r="C119" s="208" t="s">
        <v>150</v>
      </c>
      <c r="D119" s="209" t="s">
        <v>151</v>
      </c>
      <c r="E119" s="209" t="s">
        <v>61</v>
      </c>
      <c r="F119" s="209" t="s">
        <v>152</v>
      </c>
      <c r="G119" s="209"/>
      <c r="H119" s="209"/>
      <c r="I119" s="209"/>
      <c r="J119" s="209" t="s">
        <v>153</v>
      </c>
      <c r="K119" s="209" t="s">
        <v>154</v>
      </c>
      <c r="L119" s="209" t="s">
        <v>155</v>
      </c>
      <c r="M119" s="209"/>
      <c r="N119" s="209" t="s">
        <v>119</v>
      </c>
      <c r="O119" s="209"/>
      <c r="P119" s="209"/>
      <c r="Q119" s="210"/>
      <c r="R119" s="211"/>
      <c r="T119" s="109" t="s">
        <v>156</v>
      </c>
      <c r="U119" s="110" t="s">
        <v>43</v>
      </c>
      <c r="V119" s="110" t="s">
        <v>157</v>
      </c>
      <c r="W119" s="110" t="s">
        <v>158</v>
      </c>
      <c r="X119" s="110" t="s">
        <v>159</v>
      </c>
      <c r="Y119" s="110" t="s">
        <v>160</v>
      </c>
      <c r="Z119" s="110" t="s">
        <v>161</v>
      </c>
      <c r="AA119" s="111" t="s">
        <v>162</v>
      </c>
    </row>
    <row r="120" spans="2:63" s="1" customFormat="1" ht="29.25" customHeight="1">
      <c r="B120" s="49"/>
      <c r="C120" s="113" t="s">
        <v>116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212">
        <f>BK120</f>
        <v>0</v>
      </c>
      <c r="O120" s="213"/>
      <c r="P120" s="213"/>
      <c r="Q120" s="213"/>
      <c r="R120" s="51"/>
      <c r="T120" s="112"/>
      <c r="U120" s="70"/>
      <c r="V120" s="70"/>
      <c r="W120" s="214">
        <f>W121+W133</f>
        <v>0</v>
      </c>
      <c r="X120" s="70"/>
      <c r="Y120" s="214">
        <f>Y121+Y133</f>
        <v>0</v>
      </c>
      <c r="Z120" s="70"/>
      <c r="AA120" s="215">
        <f>AA121+AA133</f>
        <v>0</v>
      </c>
      <c r="AT120" s="25" t="s">
        <v>78</v>
      </c>
      <c r="AU120" s="25" t="s">
        <v>121</v>
      </c>
      <c r="BK120" s="216">
        <f>BK121+BK133</f>
        <v>0</v>
      </c>
    </row>
    <row r="121" spans="2:63" s="10" customFormat="1" ht="37.4" customHeight="1">
      <c r="B121" s="217"/>
      <c r="C121" s="218"/>
      <c r="D121" s="219" t="s">
        <v>871</v>
      </c>
      <c r="E121" s="219"/>
      <c r="F121" s="219"/>
      <c r="G121" s="219"/>
      <c r="H121" s="219"/>
      <c r="I121" s="219"/>
      <c r="J121" s="219"/>
      <c r="K121" s="219"/>
      <c r="L121" s="219"/>
      <c r="M121" s="219"/>
      <c r="N121" s="196">
        <f>BK121</f>
        <v>0</v>
      </c>
      <c r="O121" s="190"/>
      <c r="P121" s="190"/>
      <c r="Q121" s="190"/>
      <c r="R121" s="220"/>
      <c r="T121" s="221"/>
      <c r="U121" s="218"/>
      <c r="V121" s="218"/>
      <c r="W121" s="222">
        <f>W122</f>
        <v>0</v>
      </c>
      <c r="X121" s="218"/>
      <c r="Y121" s="222">
        <f>Y122</f>
        <v>0</v>
      </c>
      <c r="Z121" s="218"/>
      <c r="AA121" s="223">
        <f>AA122</f>
        <v>0</v>
      </c>
      <c r="AR121" s="224" t="s">
        <v>177</v>
      </c>
      <c r="AT121" s="225" t="s">
        <v>78</v>
      </c>
      <c r="AU121" s="225" t="s">
        <v>79</v>
      </c>
      <c r="AY121" s="224" t="s">
        <v>163</v>
      </c>
      <c r="BK121" s="226">
        <f>BK122</f>
        <v>0</v>
      </c>
    </row>
    <row r="122" spans="2:63" s="10" customFormat="1" ht="19.9" customHeight="1">
      <c r="B122" s="217"/>
      <c r="C122" s="218"/>
      <c r="D122" s="227" t="s">
        <v>872</v>
      </c>
      <c r="E122" s="227"/>
      <c r="F122" s="227"/>
      <c r="G122" s="227"/>
      <c r="H122" s="227"/>
      <c r="I122" s="227"/>
      <c r="J122" s="227"/>
      <c r="K122" s="227"/>
      <c r="L122" s="227"/>
      <c r="M122" s="227"/>
      <c r="N122" s="228">
        <f>BK122</f>
        <v>0</v>
      </c>
      <c r="O122" s="229"/>
      <c r="P122" s="229"/>
      <c r="Q122" s="229"/>
      <c r="R122" s="220"/>
      <c r="T122" s="221"/>
      <c r="U122" s="218"/>
      <c r="V122" s="218"/>
      <c r="W122" s="222">
        <f>SUM(W123:W132)</f>
        <v>0</v>
      </c>
      <c r="X122" s="218"/>
      <c r="Y122" s="222">
        <f>SUM(Y123:Y132)</f>
        <v>0</v>
      </c>
      <c r="Z122" s="218"/>
      <c r="AA122" s="223">
        <f>SUM(AA123:AA132)</f>
        <v>0</v>
      </c>
      <c r="AR122" s="224" t="s">
        <v>177</v>
      </c>
      <c r="AT122" s="225" t="s">
        <v>78</v>
      </c>
      <c r="AU122" s="225" t="s">
        <v>86</v>
      </c>
      <c r="AY122" s="224" t="s">
        <v>163</v>
      </c>
      <c r="BK122" s="226">
        <f>SUM(BK123:BK132)</f>
        <v>0</v>
      </c>
    </row>
    <row r="123" spans="2:65" s="1" customFormat="1" ht="25.5" customHeight="1">
      <c r="B123" s="49"/>
      <c r="C123" s="230" t="s">
        <v>86</v>
      </c>
      <c r="D123" s="230" t="s">
        <v>164</v>
      </c>
      <c r="E123" s="231" t="s">
        <v>873</v>
      </c>
      <c r="F123" s="232" t="s">
        <v>874</v>
      </c>
      <c r="G123" s="232"/>
      <c r="H123" s="232"/>
      <c r="I123" s="232"/>
      <c r="J123" s="233" t="s">
        <v>199</v>
      </c>
      <c r="K123" s="234">
        <v>3</v>
      </c>
      <c r="L123" s="235">
        <v>0</v>
      </c>
      <c r="M123" s="236"/>
      <c r="N123" s="237">
        <f>ROUND(L123*K123,2)</f>
        <v>0</v>
      </c>
      <c r="O123" s="237"/>
      <c r="P123" s="237"/>
      <c r="Q123" s="237"/>
      <c r="R123" s="51"/>
      <c r="T123" s="238" t="s">
        <v>22</v>
      </c>
      <c r="U123" s="59" t="s">
        <v>44</v>
      </c>
      <c r="V123" s="50"/>
      <c r="W123" s="239">
        <f>V123*K123</f>
        <v>0</v>
      </c>
      <c r="X123" s="239">
        <v>0</v>
      </c>
      <c r="Y123" s="239">
        <f>X123*K123</f>
        <v>0</v>
      </c>
      <c r="Z123" s="239">
        <v>0</v>
      </c>
      <c r="AA123" s="240">
        <f>Z123*K123</f>
        <v>0</v>
      </c>
      <c r="AR123" s="25" t="s">
        <v>496</v>
      </c>
      <c r="AT123" s="25" t="s">
        <v>164</v>
      </c>
      <c r="AU123" s="25" t="s">
        <v>89</v>
      </c>
      <c r="AY123" s="25" t="s">
        <v>163</v>
      </c>
      <c r="BE123" s="155">
        <f>IF(U123="základní",N123,0)</f>
        <v>0</v>
      </c>
      <c r="BF123" s="155">
        <f>IF(U123="snížená",N123,0)</f>
        <v>0</v>
      </c>
      <c r="BG123" s="155">
        <f>IF(U123="zákl. přenesená",N123,0)</f>
        <v>0</v>
      </c>
      <c r="BH123" s="155">
        <f>IF(U123="sníž. přenesená",N123,0)</f>
        <v>0</v>
      </c>
      <c r="BI123" s="155">
        <f>IF(U123="nulová",N123,0)</f>
        <v>0</v>
      </c>
      <c r="BJ123" s="25" t="s">
        <v>86</v>
      </c>
      <c r="BK123" s="155">
        <f>ROUND(L123*K123,2)</f>
        <v>0</v>
      </c>
      <c r="BL123" s="25" t="s">
        <v>496</v>
      </c>
      <c r="BM123" s="25" t="s">
        <v>875</v>
      </c>
    </row>
    <row r="124" spans="2:65" s="1" customFormat="1" ht="16.5" customHeight="1">
      <c r="B124" s="49"/>
      <c r="C124" s="230" t="s">
        <v>89</v>
      </c>
      <c r="D124" s="230" t="s">
        <v>164</v>
      </c>
      <c r="E124" s="231" t="s">
        <v>876</v>
      </c>
      <c r="F124" s="232" t="s">
        <v>877</v>
      </c>
      <c r="G124" s="232"/>
      <c r="H124" s="232"/>
      <c r="I124" s="232"/>
      <c r="J124" s="233" t="s">
        <v>199</v>
      </c>
      <c r="K124" s="234">
        <v>1</v>
      </c>
      <c r="L124" s="235">
        <v>0</v>
      </c>
      <c r="M124" s="236"/>
      <c r="N124" s="237">
        <f>ROUND(L124*K124,2)</f>
        <v>0</v>
      </c>
      <c r="O124" s="237"/>
      <c r="P124" s="237"/>
      <c r="Q124" s="237"/>
      <c r="R124" s="51"/>
      <c r="T124" s="238" t="s">
        <v>22</v>
      </c>
      <c r="U124" s="59" t="s">
        <v>44</v>
      </c>
      <c r="V124" s="50"/>
      <c r="W124" s="239">
        <f>V124*K124</f>
        <v>0</v>
      </c>
      <c r="X124" s="239">
        <v>0</v>
      </c>
      <c r="Y124" s="239">
        <f>X124*K124</f>
        <v>0</v>
      </c>
      <c r="Z124" s="239">
        <v>0</v>
      </c>
      <c r="AA124" s="240">
        <f>Z124*K124</f>
        <v>0</v>
      </c>
      <c r="AR124" s="25" t="s">
        <v>496</v>
      </c>
      <c r="AT124" s="25" t="s">
        <v>164</v>
      </c>
      <c r="AU124" s="25" t="s">
        <v>89</v>
      </c>
      <c r="AY124" s="25" t="s">
        <v>163</v>
      </c>
      <c r="BE124" s="155">
        <f>IF(U124="základní",N124,0)</f>
        <v>0</v>
      </c>
      <c r="BF124" s="155">
        <f>IF(U124="snížená",N124,0)</f>
        <v>0</v>
      </c>
      <c r="BG124" s="155">
        <f>IF(U124="zákl. přenesená",N124,0)</f>
        <v>0</v>
      </c>
      <c r="BH124" s="155">
        <f>IF(U124="sníž. přenesená",N124,0)</f>
        <v>0</v>
      </c>
      <c r="BI124" s="155">
        <f>IF(U124="nulová",N124,0)</f>
        <v>0</v>
      </c>
      <c r="BJ124" s="25" t="s">
        <v>86</v>
      </c>
      <c r="BK124" s="155">
        <f>ROUND(L124*K124,2)</f>
        <v>0</v>
      </c>
      <c r="BL124" s="25" t="s">
        <v>496</v>
      </c>
      <c r="BM124" s="25" t="s">
        <v>878</v>
      </c>
    </row>
    <row r="125" spans="2:65" s="1" customFormat="1" ht="16.5" customHeight="1">
      <c r="B125" s="49"/>
      <c r="C125" s="230" t="s">
        <v>177</v>
      </c>
      <c r="D125" s="230" t="s">
        <v>164</v>
      </c>
      <c r="E125" s="231" t="s">
        <v>879</v>
      </c>
      <c r="F125" s="232" t="s">
        <v>880</v>
      </c>
      <c r="G125" s="232"/>
      <c r="H125" s="232"/>
      <c r="I125" s="232"/>
      <c r="J125" s="233" t="s">
        <v>199</v>
      </c>
      <c r="K125" s="234">
        <v>2</v>
      </c>
      <c r="L125" s="235">
        <v>0</v>
      </c>
      <c r="M125" s="236"/>
      <c r="N125" s="237">
        <f>ROUND(L125*K125,2)</f>
        <v>0</v>
      </c>
      <c r="O125" s="237"/>
      <c r="P125" s="237"/>
      <c r="Q125" s="237"/>
      <c r="R125" s="51"/>
      <c r="T125" s="238" t="s">
        <v>22</v>
      </c>
      <c r="U125" s="59" t="s">
        <v>44</v>
      </c>
      <c r="V125" s="50"/>
      <c r="W125" s="239">
        <f>V125*K125</f>
        <v>0</v>
      </c>
      <c r="X125" s="239">
        <v>0</v>
      </c>
      <c r="Y125" s="239">
        <f>X125*K125</f>
        <v>0</v>
      </c>
      <c r="Z125" s="239">
        <v>0</v>
      </c>
      <c r="AA125" s="240">
        <f>Z125*K125</f>
        <v>0</v>
      </c>
      <c r="AR125" s="25" t="s">
        <v>496</v>
      </c>
      <c r="AT125" s="25" t="s">
        <v>164</v>
      </c>
      <c r="AU125" s="25" t="s">
        <v>89</v>
      </c>
      <c r="AY125" s="25" t="s">
        <v>163</v>
      </c>
      <c r="BE125" s="155">
        <f>IF(U125="základní",N125,0)</f>
        <v>0</v>
      </c>
      <c r="BF125" s="155">
        <f>IF(U125="snížená",N125,0)</f>
        <v>0</v>
      </c>
      <c r="BG125" s="155">
        <f>IF(U125="zákl. přenesená",N125,0)</f>
        <v>0</v>
      </c>
      <c r="BH125" s="155">
        <f>IF(U125="sníž. přenesená",N125,0)</f>
        <v>0</v>
      </c>
      <c r="BI125" s="155">
        <f>IF(U125="nulová",N125,0)</f>
        <v>0</v>
      </c>
      <c r="BJ125" s="25" t="s">
        <v>86</v>
      </c>
      <c r="BK125" s="155">
        <f>ROUND(L125*K125,2)</f>
        <v>0</v>
      </c>
      <c r="BL125" s="25" t="s">
        <v>496</v>
      </c>
      <c r="BM125" s="25" t="s">
        <v>881</v>
      </c>
    </row>
    <row r="126" spans="2:65" s="1" customFormat="1" ht="16.5" customHeight="1">
      <c r="B126" s="49"/>
      <c r="C126" s="230" t="s">
        <v>168</v>
      </c>
      <c r="D126" s="230" t="s">
        <v>164</v>
      </c>
      <c r="E126" s="231" t="s">
        <v>882</v>
      </c>
      <c r="F126" s="232" t="s">
        <v>883</v>
      </c>
      <c r="G126" s="232"/>
      <c r="H126" s="232"/>
      <c r="I126" s="232"/>
      <c r="J126" s="233" t="s">
        <v>199</v>
      </c>
      <c r="K126" s="234">
        <v>1</v>
      </c>
      <c r="L126" s="235">
        <v>0</v>
      </c>
      <c r="M126" s="236"/>
      <c r="N126" s="237">
        <f>ROUND(L126*K126,2)</f>
        <v>0</v>
      </c>
      <c r="O126" s="237"/>
      <c r="P126" s="237"/>
      <c r="Q126" s="237"/>
      <c r="R126" s="51"/>
      <c r="T126" s="238" t="s">
        <v>22</v>
      </c>
      <c r="U126" s="59" t="s">
        <v>44</v>
      </c>
      <c r="V126" s="50"/>
      <c r="W126" s="239">
        <f>V126*K126</f>
        <v>0</v>
      </c>
      <c r="X126" s="239">
        <v>0</v>
      </c>
      <c r="Y126" s="239">
        <f>X126*K126</f>
        <v>0</v>
      </c>
      <c r="Z126" s="239">
        <v>0</v>
      </c>
      <c r="AA126" s="240">
        <f>Z126*K126</f>
        <v>0</v>
      </c>
      <c r="AR126" s="25" t="s">
        <v>496</v>
      </c>
      <c r="AT126" s="25" t="s">
        <v>164</v>
      </c>
      <c r="AU126" s="25" t="s">
        <v>89</v>
      </c>
      <c r="AY126" s="25" t="s">
        <v>163</v>
      </c>
      <c r="BE126" s="155">
        <f>IF(U126="základní",N126,0)</f>
        <v>0</v>
      </c>
      <c r="BF126" s="155">
        <f>IF(U126="snížená",N126,0)</f>
        <v>0</v>
      </c>
      <c r="BG126" s="155">
        <f>IF(U126="zákl. přenesená",N126,0)</f>
        <v>0</v>
      </c>
      <c r="BH126" s="155">
        <f>IF(U126="sníž. přenesená",N126,0)</f>
        <v>0</v>
      </c>
      <c r="BI126" s="155">
        <f>IF(U126="nulová",N126,0)</f>
        <v>0</v>
      </c>
      <c r="BJ126" s="25" t="s">
        <v>86</v>
      </c>
      <c r="BK126" s="155">
        <f>ROUND(L126*K126,2)</f>
        <v>0</v>
      </c>
      <c r="BL126" s="25" t="s">
        <v>496</v>
      </c>
      <c r="BM126" s="25" t="s">
        <v>884</v>
      </c>
    </row>
    <row r="127" spans="2:65" s="1" customFormat="1" ht="16.5" customHeight="1">
      <c r="B127" s="49"/>
      <c r="C127" s="230" t="s">
        <v>172</v>
      </c>
      <c r="D127" s="230" t="s">
        <v>164</v>
      </c>
      <c r="E127" s="231" t="s">
        <v>885</v>
      </c>
      <c r="F127" s="232" t="s">
        <v>886</v>
      </c>
      <c r="G127" s="232"/>
      <c r="H127" s="232"/>
      <c r="I127" s="232"/>
      <c r="J127" s="233" t="s">
        <v>295</v>
      </c>
      <c r="K127" s="234">
        <v>1</v>
      </c>
      <c r="L127" s="235">
        <v>0</v>
      </c>
      <c r="M127" s="236"/>
      <c r="N127" s="237">
        <f>ROUND(L127*K127,2)</f>
        <v>0</v>
      </c>
      <c r="O127" s="237"/>
      <c r="P127" s="237"/>
      <c r="Q127" s="237"/>
      <c r="R127" s="51"/>
      <c r="T127" s="238" t="s">
        <v>22</v>
      </c>
      <c r="U127" s="59" t="s">
        <v>44</v>
      </c>
      <c r="V127" s="50"/>
      <c r="W127" s="239">
        <f>V127*K127</f>
        <v>0</v>
      </c>
      <c r="X127" s="239">
        <v>0</v>
      </c>
      <c r="Y127" s="239">
        <f>X127*K127</f>
        <v>0</v>
      </c>
      <c r="Z127" s="239">
        <v>0</v>
      </c>
      <c r="AA127" s="240">
        <f>Z127*K127</f>
        <v>0</v>
      </c>
      <c r="AR127" s="25" t="s">
        <v>496</v>
      </c>
      <c r="AT127" s="25" t="s">
        <v>164</v>
      </c>
      <c r="AU127" s="25" t="s">
        <v>89</v>
      </c>
      <c r="AY127" s="25" t="s">
        <v>163</v>
      </c>
      <c r="BE127" s="155">
        <f>IF(U127="základní",N127,0)</f>
        <v>0</v>
      </c>
      <c r="BF127" s="155">
        <f>IF(U127="snížená",N127,0)</f>
        <v>0</v>
      </c>
      <c r="BG127" s="155">
        <f>IF(U127="zákl. přenesená",N127,0)</f>
        <v>0</v>
      </c>
      <c r="BH127" s="155">
        <f>IF(U127="sníž. přenesená",N127,0)</f>
        <v>0</v>
      </c>
      <c r="BI127" s="155">
        <f>IF(U127="nulová",N127,0)</f>
        <v>0</v>
      </c>
      <c r="BJ127" s="25" t="s">
        <v>86</v>
      </c>
      <c r="BK127" s="155">
        <f>ROUND(L127*K127,2)</f>
        <v>0</v>
      </c>
      <c r="BL127" s="25" t="s">
        <v>496</v>
      </c>
      <c r="BM127" s="25" t="s">
        <v>887</v>
      </c>
    </row>
    <row r="128" spans="2:65" s="1" customFormat="1" ht="16.5" customHeight="1">
      <c r="B128" s="49"/>
      <c r="C128" s="230" t="s">
        <v>190</v>
      </c>
      <c r="D128" s="230" t="s">
        <v>164</v>
      </c>
      <c r="E128" s="231" t="s">
        <v>888</v>
      </c>
      <c r="F128" s="232" t="s">
        <v>889</v>
      </c>
      <c r="G128" s="232"/>
      <c r="H128" s="232"/>
      <c r="I128" s="232"/>
      <c r="J128" s="233" t="s">
        <v>317</v>
      </c>
      <c r="K128" s="234">
        <v>8</v>
      </c>
      <c r="L128" s="235">
        <v>0</v>
      </c>
      <c r="M128" s="236"/>
      <c r="N128" s="237">
        <f>ROUND(L128*K128,2)</f>
        <v>0</v>
      </c>
      <c r="O128" s="237"/>
      <c r="P128" s="237"/>
      <c r="Q128" s="237"/>
      <c r="R128" s="51"/>
      <c r="T128" s="238" t="s">
        <v>22</v>
      </c>
      <c r="U128" s="59" t="s">
        <v>44</v>
      </c>
      <c r="V128" s="50"/>
      <c r="W128" s="239">
        <f>V128*K128</f>
        <v>0</v>
      </c>
      <c r="X128" s="239">
        <v>0</v>
      </c>
      <c r="Y128" s="239">
        <f>X128*K128</f>
        <v>0</v>
      </c>
      <c r="Z128" s="239">
        <v>0</v>
      </c>
      <c r="AA128" s="240">
        <f>Z128*K128</f>
        <v>0</v>
      </c>
      <c r="AR128" s="25" t="s">
        <v>496</v>
      </c>
      <c r="AT128" s="25" t="s">
        <v>164</v>
      </c>
      <c r="AU128" s="25" t="s">
        <v>89</v>
      </c>
      <c r="AY128" s="25" t="s">
        <v>163</v>
      </c>
      <c r="BE128" s="155">
        <f>IF(U128="základní",N128,0)</f>
        <v>0</v>
      </c>
      <c r="BF128" s="155">
        <f>IF(U128="snížená",N128,0)</f>
        <v>0</v>
      </c>
      <c r="BG128" s="155">
        <f>IF(U128="zákl. přenesená",N128,0)</f>
        <v>0</v>
      </c>
      <c r="BH128" s="155">
        <f>IF(U128="sníž. přenesená",N128,0)</f>
        <v>0</v>
      </c>
      <c r="BI128" s="155">
        <f>IF(U128="nulová",N128,0)</f>
        <v>0</v>
      </c>
      <c r="BJ128" s="25" t="s">
        <v>86</v>
      </c>
      <c r="BK128" s="155">
        <f>ROUND(L128*K128,2)</f>
        <v>0</v>
      </c>
      <c r="BL128" s="25" t="s">
        <v>496</v>
      </c>
      <c r="BM128" s="25" t="s">
        <v>890</v>
      </c>
    </row>
    <row r="129" spans="2:65" s="1" customFormat="1" ht="16.5" customHeight="1">
      <c r="B129" s="49"/>
      <c r="C129" s="230" t="s">
        <v>196</v>
      </c>
      <c r="D129" s="230" t="s">
        <v>164</v>
      </c>
      <c r="E129" s="231" t="s">
        <v>891</v>
      </c>
      <c r="F129" s="232" t="s">
        <v>892</v>
      </c>
      <c r="G129" s="232"/>
      <c r="H129" s="232"/>
      <c r="I129" s="232"/>
      <c r="J129" s="233" t="s">
        <v>199</v>
      </c>
      <c r="K129" s="234">
        <v>14</v>
      </c>
      <c r="L129" s="235">
        <v>0</v>
      </c>
      <c r="M129" s="236"/>
      <c r="N129" s="237">
        <f>ROUND(L129*K129,2)</f>
        <v>0</v>
      </c>
      <c r="O129" s="237"/>
      <c r="P129" s="237"/>
      <c r="Q129" s="237"/>
      <c r="R129" s="51"/>
      <c r="T129" s="238" t="s">
        <v>22</v>
      </c>
      <c r="U129" s="59" t="s">
        <v>44</v>
      </c>
      <c r="V129" s="50"/>
      <c r="W129" s="239">
        <f>V129*K129</f>
        <v>0</v>
      </c>
      <c r="X129" s="239">
        <v>0</v>
      </c>
      <c r="Y129" s="239">
        <f>X129*K129</f>
        <v>0</v>
      </c>
      <c r="Z129" s="239">
        <v>0</v>
      </c>
      <c r="AA129" s="240">
        <f>Z129*K129</f>
        <v>0</v>
      </c>
      <c r="AR129" s="25" t="s">
        <v>496</v>
      </c>
      <c r="AT129" s="25" t="s">
        <v>164</v>
      </c>
      <c r="AU129" s="25" t="s">
        <v>89</v>
      </c>
      <c r="AY129" s="25" t="s">
        <v>163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25" t="s">
        <v>86</v>
      </c>
      <c r="BK129" s="155">
        <f>ROUND(L129*K129,2)</f>
        <v>0</v>
      </c>
      <c r="BL129" s="25" t="s">
        <v>496</v>
      </c>
      <c r="BM129" s="25" t="s">
        <v>893</v>
      </c>
    </row>
    <row r="130" spans="2:65" s="1" customFormat="1" ht="16.5" customHeight="1">
      <c r="B130" s="49"/>
      <c r="C130" s="230" t="s">
        <v>201</v>
      </c>
      <c r="D130" s="230" t="s">
        <v>164</v>
      </c>
      <c r="E130" s="231" t="s">
        <v>894</v>
      </c>
      <c r="F130" s="232" t="s">
        <v>895</v>
      </c>
      <c r="G130" s="232"/>
      <c r="H130" s="232"/>
      <c r="I130" s="232"/>
      <c r="J130" s="233" t="s">
        <v>295</v>
      </c>
      <c r="K130" s="234">
        <v>1</v>
      </c>
      <c r="L130" s="235">
        <v>0</v>
      </c>
      <c r="M130" s="236"/>
      <c r="N130" s="237">
        <f>ROUND(L130*K130,2)</f>
        <v>0</v>
      </c>
      <c r="O130" s="237"/>
      <c r="P130" s="237"/>
      <c r="Q130" s="237"/>
      <c r="R130" s="51"/>
      <c r="T130" s="238" t="s">
        <v>22</v>
      </c>
      <c r="U130" s="59" t="s">
        <v>44</v>
      </c>
      <c r="V130" s="50"/>
      <c r="W130" s="239">
        <f>V130*K130</f>
        <v>0</v>
      </c>
      <c r="X130" s="239">
        <v>0</v>
      </c>
      <c r="Y130" s="239">
        <f>X130*K130</f>
        <v>0</v>
      </c>
      <c r="Z130" s="239">
        <v>0</v>
      </c>
      <c r="AA130" s="240">
        <f>Z130*K130</f>
        <v>0</v>
      </c>
      <c r="AR130" s="25" t="s">
        <v>496</v>
      </c>
      <c r="AT130" s="25" t="s">
        <v>164</v>
      </c>
      <c r="AU130" s="25" t="s">
        <v>89</v>
      </c>
      <c r="AY130" s="25" t="s">
        <v>163</v>
      </c>
      <c r="BE130" s="155">
        <f>IF(U130="základní",N130,0)</f>
        <v>0</v>
      </c>
      <c r="BF130" s="155">
        <f>IF(U130="snížená",N130,0)</f>
        <v>0</v>
      </c>
      <c r="BG130" s="155">
        <f>IF(U130="zákl. přenesená",N130,0)</f>
        <v>0</v>
      </c>
      <c r="BH130" s="155">
        <f>IF(U130="sníž. přenesená",N130,0)</f>
        <v>0</v>
      </c>
      <c r="BI130" s="155">
        <f>IF(U130="nulová",N130,0)</f>
        <v>0</v>
      </c>
      <c r="BJ130" s="25" t="s">
        <v>86</v>
      </c>
      <c r="BK130" s="155">
        <f>ROUND(L130*K130,2)</f>
        <v>0</v>
      </c>
      <c r="BL130" s="25" t="s">
        <v>496</v>
      </c>
      <c r="BM130" s="25" t="s">
        <v>896</v>
      </c>
    </row>
    <row r="131" spans="2:65" s="1" customFormat="1" ht="16.5" customHeight="1">
      <c r="B131" s="49"/>
      <c r="C131" s="230" t="s">
        <v>208</v>
      </c>
      <c r="D131" s="230" t="s">
        <v>164</v>
      </c>
      <c r="E131" s="231" t="s">
        <v>897</v>
      </c>
      <c r="F131" s="232" t="s">
        <v>898</v>
      </c>
      <c r="G131" s="232"/>
      <c r="H131" s="232"/>
      <c r="I131" s="232"/>
      <c r="J131" s="233" t="s">
        <v>295</v>
      </c>
      <c r="K131" s="234">
        <v>1</v>
      </c>
      <c r="L131" s="235">
        <v>0</v>
      </c>
      <c r="M131" s="236"/>
      <c r="N131" s="237">
        <f>ROUND(L131*K131,2)</f>
        <v>0</v>
      </c>
      <c r="O131" s="237"/>
      <c r="P131" s="237"/>
      <c r="Q131" s="237"/>
      <c r="R131" s="51"/>
      <c r="T131" s="238" t="s">
        <v>22</v>
      </c>
      <c r="U131" s="59" t="s">
        <v>44</v>
      </c>
      <c r="V131" s="50"/>
      <c r="W131" s="239">
        <f>V131*K131</f>
        <v>0</v>
      </c>
      <c r="X131" s="239">
        <v>0</v>
      </c>
      <c r="Y131" s="239">
        <f>X131*K131</f>
        <v>0</v>
      </c>
      <c r="Z131" s="239">
        <v>0</v>
      </c>
      <c r="AA131" s="240">
        <f>Z131*K131</f>
        <v>0</v>
      </c>
      <c r="AR131" s="25" t="s">
        <v>496</v>
      </c>
      <c r="AT131" s="25" t="s">
        <v>164</v>
      </c>
      <c r="AU131" s="25" t="s">
        <v>89</v>
      </c>
      <c r="AY131" s="25" t="s">
        <v>163</v>
      </c>
      <c r="BE131" s="155">
        <f>IF(U131="základní",N131,0)</f>
        <v>0</v>
      </c>
      <c r="BF131" s="155">
        <f>IF(U131="snížená",N131,0)</f>
        <v>0</v>
      </c>
      <c r="BG131" s="155">
        <f>IF(U131="zákl. přenesená",N131,0)</f>
        <v>0</v>
      </c>
      <c r="BH131" s="155">
        <f>IF(U131="sníž. přenesená",N131,0)</f>
        <v>0</v>
      </c>
      <c r="BI131" s="155">
        <f>IF(U131="nulová",N131,0)</f>
        <v>0</v>
      </c>
      <c r="BJ131" s="25" t="s">
        <v>86</v>
      </c>
      <c r="BK131" s="155">
        <f>ROUND(L131*K131,2)</f>
        <v>0</v>
      </c>
      <c r="BL131" s="25" t="s">
        <v>496</v>
      </c>
      <c r="BM131" s="25" t="s">
        <v>899</v>
      </c>
    </row>
    <row r="132" spans="2:65" s="1" customFormat="1" ht="16.5" customHeight="1">
      <c r="B132" s="49"/>
      <c r="C132" s="230" t="s">
        <v>212</v>
      </c>
      <c r="D132" s="230" t="s">
        <v>164</v>
      </c>
      <c r="E132" s="231" t="s">
        <v>900</v>
      </c>
      <c r="F132" s="232" t="s">
        <v>901</v>
      </c>
      <c r="G132" s="232"/>
      <c r="H132" s="232"/>
      <c r="I132" s="232"/>
      <c r="J132" s="233" t="s">
        <v>295</v>
      </c>
      <c r="K132" s="234">
        <v>1</v>
      </c>
      <c r="L132" s="235">
        <v>0</v>
      </c>
      <c r="M132" s="236"/>
      <c r="N132" s="237">
        <f>ROUND(L132*K132,2)</f>
        <v>0</v>
      </c>
      <c r="O132" s="237"/>
      <c r="P132" s="237"/>
      <c r="Q132" s="237"/>
      <c r="R132" s="51"/>
      <c r="T132" s="238" t="s">
        <v>22</v>
      </c>
      <c r="U132" s="59" t="s">
        <v>44</v>
      </c>
      <c r="V132" s="50"/>
      <c r="W132" s="239">
        <f>V132*K132</f>
        <v>0</v>
      </c>
      <c r="X132" s="239">
        <v>0</v>
      </c>
      <c r="Y132" s="239">
        <f>X132*K132</f>
        <v>0</v>
      </c>
      <c r="Z132" s="239">
        <v>0</v>
      </c>
      <c r="AA132" s="240">
        <f>Z132*K132</f>
        <v>0</v>
      </c>
      <c r="AR132" s="25" t="s">
        <v>496</v>
      </c>
      <c r="AT132" s="25" t="s">
        <v>164</v>
      </c>
      <c r="AU132" s="25" t="s">
        <v>89</v>
      </c>
      <c r="AY132" s="25" t="s">
        <v>163</v>
      </c>
      <c r="BE132" s="155">
        <f>IF(U132="základní",N132,0)</f>
        <v>0</v>
      </c>
      <c r="BF132" s="155">
        <f>IF(U132="snížená",N132,0)</f>
        <v>0</v>
      </c>
      <c r="BG132" s="155">
        <f>IF(U132="zákl. přenesená",N132,0)</f>
        <v>0</v>
      </c>
      <c r="BH132" s="155">
        <f>IF(U132="sníž. přenesená",N132,0)</f>
        <v>0</v>
      </c>
      <c r="BI132" s="155">
        <f>IF(U132="nulová",N132,0)</f>
        <v>0</v>
      </c>
      <c r="BJ132" s="25" t="s">
        <v>86</v>
      </c>
      <c r="BK132" s="155">
        <f>ROUND(L132*K132,2)</f>
        <v>0</v>
      </c>
      <c r="BL132" s="25" t="s">
        <v>496</v>
      </c>
      <c r="BM132" s="25" t="s">
        <v>902</v>
      </c>
    </row>
    <row r="133" spans="2:63" s="1" customFormat="1" ht="49.9" customHeight="1">
      <c r="B133" s="49"/>
      <c r="C133" s="50"/>
      <c r="D133" s="219" t="s">
        <v>739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292">
        <f>BK133</f>
        <v>0</v>
      </c>
      <c r="O133" s="293"/>
      <c r="P133" s="293"/>
      <c r="Q133" s="293"/>
      <c r="R133" s="51"/>
      <c r="T133" s="201"/>
      <c r="U133" s="50"/>
      <c r="V133" s="50"/>
      <c r="W133" s="50"/>
      <c r="X133" s="50"/>
      <c r="Y133" s="50"/>
      <c r="Z133" s="50"/>
      <c r="AA133" s="103"/>
      <c r="AT133" s="25" t="s">
        <v>78</v>
      </c>
      <c r="AU133" s="25" t="s">
        <v>79</v>
      </c>
      <c r="AY133" s="25" t="s">
        <v>740</v>
      </c>
      <c r="BK133" s="155">
        <f>SUM(BK134:BK138)</f>
        <v>0</v>
      </c>
    </row>
    <row r="134" spans="2:63" s="1" customFormat="1" ht="22.3" customHeight="1">
      <c r="B134" s="49"/>
      <c r="C134" s="294" t="s">
        <v>22</v>
      </c>
      <c r="D134" s="294" t="s">
        <v>164</v>
      </c>
      <c r="E134" s="295" t="s">
        <v>22</v>
      </c>
      <c r="F134" s="296" t="s">
        <v>22</v>
      </c>
      <c r="G134" s="296"/>
      <c r="H134" s="296"/>
      <c r="I134" s="296"/>
      <c r="J134" s="297" t="s">
        <v>22</v>
      </c>
      <c r="K134" s="298"/>
      <c r="L134" s="235"/>
      <c r="M134" s="237"/>
      <c r="N134" s="237">
        <f>BK134</f>
        <v>0</v>
      </c>
      <c r="O134" s="237"/>
      <c r="P134" s="237"/>
      <c r="Q134" s="237"/>
      <c r="R134" s="51"/>
      <c r="T134" s="238" t="s">
        <v>22</v>
      </c>
      <c r="U134" s="299" t="s">
        <v>44</v>
      </c>
      <c r="V134" s="50"/>
      <c r="W134" s="50"/>
      <c r="X134" s="50"/>
      <c r="Y134" s="50"/>
      <c r="Z134" s="50"/>
      <c r="AA134" s="103"/>
      <c r="AT134" s="25" t="s">
        <v>740</v>
      </c>
      <c r="AU134" s="25" t="s">
        <v>86</v>
      </c>
      <c r="AY134" s="25" t="s">
        <v>740</v>
      </c>
      <c r="BE134" s="155">
        <f>IF(U134="základní",N134,0)</f>
        <v>0</v>
      </c>
      <c r="BF134" s="155">
        <f>IF(U134="snížená",N134,0)</f>
        <v>0</v>
      </c>
      <c r="BG134" s="155">
        <f>IF(U134="zákl. přenesená",N134,0)</f>
        <v>0</v>
      </c>
      <c r="BH134" s="155">
        <f>IF(U134="sníž. přenesená",N134,0)</f>
        <v>0</v>
      </c>
      <c r="BI134" s="155">
        <f>IF(U134="nulová",N134,0)</f>
        <v>0</v>
      </c>
      <c r="BJ134" s="25" t="s">
        <v>86</v>
      </c>
      <c r="BK134" s="155">
        <f>L134*K134</f>
        <v>0</v>
      </c>
    </row>
    <row r="135" spans="2:63" s="1" customFormat="1" ht="22.3" customHeight="1">
      <c r="B135" s="49"/>
      <c r="C135" s="294" t="s">
        <v>22</v>
      </c>
      <c r="D135" s="294" t="s">
        <v>164</v>
      </c>
      <c r="E135" s="295" t="s">
        <v>22</v>
      </c>
      <c r="F135" s="296" t="s">
        <v>22</v>
      </c>
      <c r="G135" s="296"/>
      <c r="H135" s="296"/>
      <c r="I135" s="296"/>
      <c r="J135" s="297" t="s">
        <v>22</v>
      </c>
      <c r="K135" s="298"/>
      <c r="L135" s="235"/>
      <c r="M135" s="237"/>
      <c r="N135" s="237">
        <f>BK135</f>
        <v>0</v>
      </c>
      <c r="O135" s="237"/>
      <c r="P135" s="237"/>
      <c r="Q135" s="237"/>
      <c r="R135" s="51"/>
      <c r="T135" s="238" t="s">
        <v>22</v>
      </c>
      <c r="U135" s="299" t="s">
        <v>44</v>
      </c>
      <c r="V135" s="50"/>
      <c r="W135" s="50"/>
      <c r="X135" s="50"/>
      <c r="Y135" s="50"/>
      <c r="Z135" s="50"/>
      <c r="AA135" s="103"/>
      <c r="AT135" s="25" t="s">
        <v>740</v>
      </c>
      <c r="AU135" s="25" t="s">
        <v>86</v>
      </c>
      <c r="AY135" s="25" t="s">
        <v>740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25" t="s">
        <v>86</v>
      </c>
      <c r="BK135" s="155">
        <f>L135*K135</f>
        <v>0</v>
      </c>
    </row>
    <row r="136" spans="2:63" s="1" customFormat="1" ht="22.3" customHeight="1">
      <c r="B136" s="49"/>
      <c r="C136" s="294" t="s">
        <v>22</v>
      </c>
      <c r="D136" s="294" t="s">
        <v>164</v>
      </c>
      <c r="E136" s="295" t="s">
        <v>22</v>
      </c>
      <c r="F136" s="296" t="s">
        <v>22</v>
      </c>
      <c r="G136" s="296"/>
      <c r="H136" s="296"/>
      <c r="I136" s="296"/>
      <c r="J136" s="297" t="s">
        <v>22</v>
      </c>
      <c r="K136" s="298"/>
      <c r="L136" s="235"/>
      <c r="M136" s="237"/>
      <c r="N136" s="237">
        <f>BK136</f>
        <v>0</v>
      </c>
      <c r="O136" s="237"/>
      <c r="P136" s="237"/>
      <c r="Q136" s="237"/>
      <c r="R136" s="51"/>
      <c r="T136" s="238" t="s">
        <v>22</v>
      </c>
      <c r="U136" s="299" t="s">
        <v>44</v>
      </c>
      <c r="V136" s="50"/>
      <c r="W136" s="50"/>
      <c r="X136" s="50"/>
      <c r="Y136" s="50"/>
      <c r="Z136" s="50"/>
      <c r="AA136" s="103"/>
      <c r="AT136" s="25" t="s">
        <v>740</v>
      </c>
      <c r="AU136" s="25" t="s">
        <v>86</v>
      </c>
      <c r="AY136" s="25" t="s">
        <v>740</v>
      </c>
      <c r="BE136" s="155">
        <f>IF(U136="základní",N136,0)</f>
        <v>0</v>
      </c>
      <c r="BF136" s="155">
        <f>IF(U136="snížená",N136,0)</f>
        <v>0</v>
      </c>
      <c r="BG136" s="155">
        <f>IF(U136="zákl. přenesená",N136,0)</f>
        <v>0</v>
      </c>
      <c r="BH136" s="155">
        <f>IF(U136="sníž. přenesená",N136,0)</f>
        <v>0</v>
      </c>
      <c r="BI136" s="155">
        <f>IF(U136="nulová",N136,0)</f>
        <v>0</v>
      </c>
      <c r="BJ136" s="25" t="s">
        <v>86</v>
      </c>
      <c r="BK136" s="155">
        <f>L136*K136</f>
        <v>0</v>
      </c>
    </row>
    <row r="137" spans="2:63" s="1" customFormat="1" ht="22.3" customHeight="1">
      <c r="B137" s="49"/>
      <c r="C137" s="294" t="s">
        <v>22</v>
      </c>
      <c r="D137" s="294" t="s">
        <v>164</v>
      </c>
      <c r="E137" s="295" t="s">
        <v>22</v>
      </c>
      <c r="F137" s="296" t="s">
        <v>22</v>
      </c>
      <c r="G137" s="296"/>
      <c r="H137" s="296"/>
      <c r="I137" s="296"/>
      <c r="J137" s="297" t="s">
        <v>22</v>
      </c>
      <c r="K137" s="298"/>
      <c r="L137" s="235"/>
      <c r="M137" s="237"/>
      <c r="N137" s="237">
        <f>BK137</f>
        <v>0</v>
      </c>
      <c r="O137" s="237"/>
      <c r="P137" s="237"/>
      <c r="Q137" s="237"/>
      <c r="R137" s="51"/>
      <c r="T137" s="238" t="s">
        <v>22</v>
      </c>
      <c r="U137" s="299" t="s">
        <v>44</v>
      </c>
      <c r="V137" s="50"/>
      <c r="W137" s="50"/>
      <c r="X137" s="50"/>
      <c r="Y137" s="50"/>
      <c r="Z137" s="50"/>
      <c r="AA137" s="103"/>
      <c r="AT137" s="25" t="s">
        <v>740</v>
      </c>
      <c r="AU137" s="25" t="s">
        <v>86</v>
      </c>
      <c r="AY137" s="25" t="s">
        <v>740</v>
      </c>
      <c r="BE137" s="155">
        <f>IF(U137="základní",N137,0)</f>
        <v>0</v>
      </c>
      <c r="BF137" s="155">
        <f>IF(U137="snížená",N137,0)</f>
        <v>0</v>
      </c>
      <c r="BG137" s="155">
        <f>IF(U137="zákl. přenesená",N137,0)</f>
        <v>0</v>
      </c>
      <c r="BH137" s="155">
        <f>IF(U137="sníž. přenesená",N137,0)</f>
        <v>0</v>
      </c>
      <c r="BI137" s="155">
        <f>IF(U137="nulová",N137,0)</f>
        <v>0</v>
      </c>
      <c r="BJ137" s="25" t="s">
        <v>86</v>
      </c>
      <c r="BK137" s="155">
        <f>L137*K137</f>
        <v>0</v>
      </c>
    </row>
    <row r="138" spans="2:63" s="1" customFormat="1" ht="22.3" customHeight="1">
      <c r="B138" s="49"/>
      <c r="C138" s="294" t="s">
        <v>22</v>
      </c>
      <c r="D138" s="294" t="s">
        <v>164</v>
      </c>
      <c r="E138" s="295" t="s">
        <v>22</v>
      </c>
      <c r="F138" s="296" t="s">
        <v>22</v>
      </c>
      <c r="G138" s="296"/>
      <c r="H138" s="296"/>
      <c r="I138" s="296"/>
      <c r="J138" s="297" t="s">
        <v>22</v>
      </c>
      <c r="K138" s="298"/>
      <c r="L138" s="235"/>
      <c r="M138" s="237"/>
      <c r="N138" s="237">
        <f>BK138</f>
        <v>0</v>
      </c>
      <c r="O138" s="237"/>
      <c r="P138" s="237"/>
      <c r="Q138" s="237"/>
      <c r="R138" s="51"/>
      <c r="T138" s="238" t="s">
        <v>22</v>
      </c>
      <c r="U138" s="299" t="s">
        <v>44</v>
      </c>
      <c r="V138" s="75"/>
      <c r="W138" s="75"/>
      <c r="X138" s="75"/>
      <c r="Y138" s="75"/>
      <c r="Z138" s="75"/>
      <c r="AA138" s="77"/>
      <c r="AT138" s="25" t="s">
        <v>740</v>
      </c>
      <c r="AU138" s="25" t="s">
        <v>86</v>
      </c>
      <c r="AY138" s="25" t="s">
        <v>740</v>
      </c>
      <c r="BE138" s="155">
        <f>IF(U138="základní",N138,0)</f>
        <v>0</v>
      </c>
      <c r="BF138" s="155">
        <f>IF(U138="snížená",N138,0)</f>
        <v>0</v>
      </c>
      <c r="BG138" s="155">
        <f>IF(U138="zákl. přenesená",N138,0)</f>
        <v>0</v>
      </c>
      <c r="BH138" s="155">
        <f>IF(U138="sníž. přenesená",N138,0)</f>
        <v>0</v>
      </c>
      <c r="BI138" s="155">
        <f>IF(U138="nulová",N138,0)</f>
        <v>0</v>
      </c>
      <c r="BJ138" s="25" t="s">
        <v>86</v>
      </c>
      <c r="BK138" s="155">
        <f>L138*K138</f>
        <v>0</v>
      </c>
    </row>
    <row r="139" spans="2:18" s="1" customFormat="1" ht="6.95" customHeight="1">
      <c r="B139" s="78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80"/>
    </row>
  </sheetData>
  <sheetProtection password="CC35" sheet="1" objects="1" scenarios="1" formatColumns="0" formatRows="0"/>
  <mergeCells count="11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20:Q120"/>
    <mergeCell ref="N121:Q121"/>
    <mergeCell ref="N122:Q122"/>
    <mergeCell ref="N133:Q133"/>
    <mergeCell ref="H1:K1"/>
    <mergeCell ref="S2:AC2"/>
  </mergeCells>
  <dataValidations count="2">
    <dataValidation type="list" allowBlank="1" showInputMessage="1" showErrorMessage="1" error="Povoleny jsou hodnoty K, M." sqref="D134:D139">
      <formula1>"K, M"</formula1>
    </dataValidation>
    <dataValidation type="list" allowBlank="1" showInputMessage="1" showErrorMessage="1" error="Povoleny jsou hodnoty základní, snížená, zákl. přenesená, sníž. přenesená, nulová." sqref="U134:U13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65"/>
      <c r="B1" s="16"/>
      <c r="C1" s="16"/>
      <c r="D1" s="17" t="s">
        <v>1</v>
      </c>
      <c r="E1" s="16"/>
      <c r="F1" s="18" t="s">
        <v>108</v>
      </c>
      <c r="G1" s="18"/>
      <c r="H1" s="166" t="s">
        <v>109</v>
      </c>
      <c r="I1" s="166"/>
      <c r="J1" s="166"/>
      <c r="K1" s="166"/>
      <c r="L1" s="18" t="s">
        <v>110</v>
      </c>
      <c r="M1" s="16"/>
      <c r="N1" s="16"/>
      <c r="O1" s="17" t="s">
        <v>111</v>
      </c>
      <c r="P1" s="16"/>
      <c r="Q1" s="16"/>
      <c r="R1" s="16"/>
      <c r="S1" s="18" t="s">
        <v>112</v>
      </c>
      <c r="T1" s="18"/>
      <c r="U1" s="165"/>
      <c r="V1" s="16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2" t="s">
        <v>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S2" s="24" t="s">
        <v>8</v>
      </c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AT3" s="25" t="s">
        <v>86</v>
      </c>
    </row>
    <row r="4" spans="2:46" ht="36.95" customHeight="1">
      <c r="B4" s="29"/>
      <c r="C4" s="30" t="s">
        <v>113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T4" s="23" t="s">
        <v>13</v>
      </c>
      <c r="AT4" s="25" t="s">
        <v>6</v>
      </c>
    </row>
    <row r="5" spans="2:18" ht="6.95" customHeight="1">
      <c r="B5" s="2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</row>
    <row r="6" spans="2:18" ht="25.4" customHeight="1">
      <c r="B6" s="29"/>
      <c r="C6" s="34"/>
      <c r="D6" s="41" t="s">
        <v>19</v>
      </c>
      <c r="E6" s="34"/>
      <c r="F6" s="167" t="str">
        <f>'Rekapitulace stavby'!K6</f>
        <v>ZŠ Karlova Varnsdorf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2"/>
    </row>
    <row r="7" spans="2:18" s="1" customFormat="1" ht="32.85" customHeight="1">
      <c r="B7" s="49"/>
      <c r="C7" s="50"/>
      <c r="D7" s="38" t="s">
        <v>114</v>
      </c>
      <c r="E7" s="50"/>
      <c r="F7" s="39" t="s">
        <v>903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2:18" s="1" customFormat="1" ht="14.4" customHeight="1">
      <c r="B8" s="49"/>
      <c r="C8" s="50"/>
      <c r="D8" s="41" t="s">
        <v>21</v>
      </c>
      <c r="E8" s="50"/>
      <c r="F8" s="36" t="s">
        <v>22</v>
      </c>
      <c r="G8" s="50"/>
      <c r="H8" s="50"/>
      <c r="I8" s="50"/>
      <c r="J8" s="50"/>
      <c r="K8" s="50"/>
      <c r="L8" s="50"/>
      <c r="M8" s="41" t="s">
        <v>23</v>
      </c>
      <c r="N8" s="50"/>
      <c r="O8" s="36" t="s">
        <v>22</v>
      </c>
      <c r="P8" s="50"/>
      <c r="Q8" s="50"/>
      <c r="R8" s="51"/>
    </row>
    <row r="9" spans="2:18" s="1" customFormat="1" ht="14.4" customHeight="1">
      <c r="B9" s="49"/>
      <c r="C9" s="50"/>
      <c r="D9" s="41" t="s">
        <v>24</v>
      </c>
      <c r="E9" s="50"/>
      <c r="F9" s="36" t="s">
        <v>904</v>
      </c>
      <c r="G9" s="50"/>
      <c r="H9" s="50"/>
      <c r="I9" s="50"/>
      <c r="J9" s="50"/>
      <c r="K9" s="50"/>
      <c r="L9" s="50"/>
      <c r="M9" s="41" t="s">
        <v>26</v>
      </c>
      <c r="N9" s="50"/>
      <c r="O9" s="168" t="str">
        <f>'Rekapitulace stavby'!AN8</f>
        <v>30. 7. 2018</v>
      </c>
      <c r="P9" s="93"/>
      <c r="Q9" s="50"/>
      <c r="R9" s="51"/>
    </row>
    <row r="10" spans="2:18" s="1" customFormat="1" ht="10.8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2:18" s="1" customFormat="1" ht="14.4" customHeight="1">
      <c r="B11" s="49"/>
      <c r="C11" s="50"/>
      <c r="D11" s="41" t="s">
        <v>28</v>
      </c>
      <c r="E11" s="50"/>
      <c r="F11" s="50"/>
      <c r="G11" s="50"/>
      <c r="H11" s="50"/>
      <c r="I11" s="50"/>
      <c r="J11" s="50"/>
      <c r="K11" s="50"/>
      <c r="L11" s="50"/>
      <c r="M11" s="41" t="s">
        <v>29</v>
      </c>
      <c r="N11" s="50"/>
      <c r="O11" s="36" t="s">
        <v>22</v>
      </c>
      <c r="P11" s="36"/>
      <c r="Q11" s="50"/>
      <c r="R11" s="51"/>
    </row>
    <row r="12" spans="2:18" s="1" customFormat="1" ht="18" customHeight="1">
      <c r="B12" s="49"/>
      <c r="C12" s="50"/>
      <c r="D12" s="50"/>
      <c r="E12" s="36" t="s">
        <v>905</v>
      </c>
      <c r="F12" s="50"/>
      <c r="G12" s="50"/>
      <c r="H12" s="50"/>
      <c r="I12" s="50"/>
      <c r="J12" s="50"/>
      <c r="K12" s="50"/>
      <c r="L12" s="50"/>
      <c r="M12" s="41" t="s">
        <v>31</v>
      </c>
      <c r="N12" s="50"/>
      <c r="O12" s="36" t="s">
        <v>22</v>
      </c>
      <c r="P12" s="36"/>
      <c r="Q12" s="50"/>
      <c r="R12" s="51"/>
    </row>
    <row r="13" spans="2:18" s="1" customFormat="1" ht="6.95" customHeigh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2:18" s="1" customFormat="1" ht="14.4" customHeight="1">
      <c r="B14" s="49"/>
      <c r="C14" s="50"/>
      <c r="D14" s="41" t="s">
        <v>32</v>
      </c>
      <c r="E14" s="50"/>
      <c r="F14" s="50"/>
      <c r="G14" s="50"/>
      <c r="H14" s="50"/>
      <c r="I14" s="50"/>
      <c r="J14" s="50"/>
      <c r="K14" s="50"/>
      <c r="L14" s="50"/>
      <c r="M14" s="41" t="s">
        <v>29</v>
      </c>
      <c r="N14" s="50"/>
      <c r="O14" s="42" t="str">
        <f>IF('Rekapitulace stavby'!AN13="","",'Rekapitulace stavby'!AN13)</f>
        <v>Vyplň údaj</v>
      </c>
      <c r="P14" s="36"/>
      <c r="Q14" s="50"/>
      <c r="R14" s="51"/>
    </row>
    <row r="15" spans="2:18" s="1" customFormat="1" ht="18" customHeight="1">
      <c r="B15" s="49"/>
      <c r="C15" s="50"/>
      <c r="D15" s="50"/>
      <c r="E15" s="42" t="str">
        <f>IF('Rekapitulace stavby'!E14="","",'Rekapitulace stavby'!E14)</f>
        <v>Vyplň údaj</v>
      </c>
      <c r="F15" s="169"/>
      <c r="G15" s="169"/>
      <c r="H15" s="169"/>
      <c r="I15" s="169"/>
      <c r="J15" s="169"/>
      <c r="K15" s="169"/>
      <c r="L15" s="169"/>
      <c r="M15" s="41" t="s">
        <v>31</v>
      </c>
      <c r="N15" s="50"/>
      <c r="O15" s="42" t="str">
        <f>IF('Rekapitulace stavby'!AN14="","",'Rekapitulace stavby'!AN14)</f>
        <v>Vyplň údaj</v>
      </c>
      <c r="P15" s="36"/>
      <c r="Q15" s="50"/>
      <c r="R15" s="51"/>
    </row>
    <row r="16" spans="2:18" s="1" customFormat="1" ht="6.9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2:18" s="1" customFormat="1" ht="14.4" customHeight="1">
      <c r="B17" s="49"/>
      <c r="C17" s="50"/>
      <c r="D17" s="41" t="s">
        <v>34</v>
      </c>
      <c r="E17" s="50"/>
      <c r="F17" s="50"/>
      <c r="G17" s="50"/>
      <c r="H17" s="50"/>
      <c r="I17" s="50"/>
      <c r="J17" s="50"/>
      <c r="K17" s="50"/>
      <c r="L17" s="50"/>
      <c r="M17" s="41" t="s">
        <v>29</v>
      </c>
      <c r="N17" s="50"/>
      <c r="O17" s="36" t="s">
        <v>22</v>
      </c>
      <c r="P17" s="36"/>
      <c r="Q17" s="50"/>
      <c r="R17" s="51"/>
    </row>
    <row r="18" spans="2:18" s="1" customFormat="1" ht="18" customHeight="1">
      <c r="B18" s="49"/>
      <c r="C18" s="50"/>
      <c r="D18" s="50"/>
      <c r="E18" s="36" t="s">
        <v>906</v>
      </c>
      <c r="F18" s="50"/>
      <c r="G18" s="50"/>
      <c r="H18" s="50"/>
      <c r="I18" s="50"/>
      <c r="J18" s="50"/>
      <c r="K18" s="50"/>
      <c r="L18" s="50"/>
      <c r="M18" s="41" t="s">
        <v>31</v>
      </c>
      <c r="N18" s="50"/>
      <c r="O18" s="36" t="s">
        <v>22</v>
      </c>
      <c r="P18" s="36"/>
      <c r="Q18" s="50"/>
      <c r="R18" s="51"/>
    </row>
    <row r="19" spans="2:18" s="1" customFormat="1" ht="6.9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2:18" s="1" customFormat="1" ht="14.4" customHeight="1">
      <c r="B20" s="49"/>
      <c r="C20" s="50"/>
      <c r="D20" s="41" t="s">
        <v>37</v>
      </c>
      <c r="E20" s="50"/>
      <c r="F20" s="50"/>
      <c r="G20" s="50"/>
      <c r="H20" s="50"/>
      <c r="I20" s="50"/>
      <c r="J20" s="50"/>
      <c r="K20" s="50"/>
      <c r="L20" s="50"/>
      <c r="M20" s="41" t="s">
        <v>29</v>
      </c>
      <c r="N20" s="50"/>
      <c r="O20" s="36" t="s">
        <v>22</v>
      </c>
      <c r="P20" s="36"/>
      <c r="Q20" s="50"/>
      <c r="R20" s="51"/>
    </row>
    <row r="21" spans="2:18" s="1" customFormat="1" ht="18" customHeight="1">
      <c r="B21" s="49"/>
      <c r="C21" s="50"/>
      <c r="D21" s="50"/>
      <c r="E21" s="36" t="s">
        <v>38</v>
      </c>
      <c r="F21" s="50"/>
      <c r="G21" s="50"/>
      <c r="H21" s="50"/>
      <c r="I21" s="50"/>
      <c r="J21" s="50"/>
      <c r="K21" s="50"/>
      <c r="L21" s="50"/>
      <c r="M21" s="41" t="s">
        <v>31</v>
      </c>
      <c r="N21" s="50"/>
      <c r="O21" s="36" t="s">
        <v>22</v>
      </c>
      <c r="P21" s="36"/>
      <c r="Q21" s="50"/>
      <c r="R21" s="51"/>
    </row>
    <row r="22" spans="2:18" s="1" customFormat="1" ht="6.9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s="1" customFormat="1" ht="14.4" customHeight="1">
      <c r="B23" s="49"/>
      <c r="C23" s="50"/>
      <c r="D23" s="41" t="s">
        <v>39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6.5" customHeight="1">
      <c r="B24" s="49"/>
      <c r="C24" s="50"/>
      <c r="D24" s="50"/>
      <c r="E24" s="45" t="s">
        <v>22</v>
      </c>
      <c r="F24" s="45"/>
      <c r="G24" s="45"/>
      <c r="H24" s="45"/>
      <c r="I24" s="45"/>
      <c r="J24" s="45"/>
      <c r="K24" s="45"/>
      <c r="L24" s="45"/>
      <c r="M24" s="50"/>
      <c r="N24" s="50"/>
      <c r="O24" s="50"/>
      <c r="P24" s="50"/>
      <c r="Q24" s="50"/>
      <c r="R24" s="51"/>
    </row>
    <row r="25" spans="2:18" s="1" customFormat="1" ht="6.9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50"/>
      <c r="R26" s="51"/>
    </row>
    <row r="27" spans="2:18" s="1" customFormat="1" ht="14.4" customHeight="1">
      <c r="B27" s="49"/>
      <c r="C27" s="50"/>
      <c r="D27" s="170" t="s">
        <v>116</v>
      </c>
      <c r="E27" s="50"/>
      <c r="F27" s="50"/>
      <c r="G27" s="50"/>
      <c r="H27" s="50"/>
      <c r="I27" s="50"/>
      <c r="J27" s="50"/>
      <c r="K27" s="50"/>
      <c r="L27" s="50"/>
      <c r="M27" s="48">
        <f>N88</f>
        <v>0</v>
      </c>
      <c r="N27" s="48"/>
      <c r="O27" s="48"/>
      <c r="P27" s="48"/>
      <c r="Q27" s="50"/>
      <c r="R27" s="51"/>
    </row>
    <row r="28" spans="2:18" s="1" customFormat="1" ht="14.4" customHeight="1">
      <c r="B28" s="49"/>
      <c r="C28" s="50"/>
      <c r="D28" s="47" t="s">
        <v>102</v>
      </c>
      <c r="E28" s="50"/>
      <c r="F28" s="50"/>
      <c r="G28" s="50"/>
      <c r="H28" s="50"/>
      <c r="I28" s="50"/>
      <c r="J28" s="50"/>
      <c r="K28" s="50"/>
      <c r="L28" s="50"/>
      <c r="M28" s="48">
        <f>N96</f>
        <v>0</v>
      </c>
      <c r="N28" s="48"/>
      <c r="O28" s="48"/>
      <c r="P28" s="48"/>
      <c r="Q28" s="50"/>
      <c r="R28" s="51"/>
    </row>
    <row r="29" spans="2:18" s="1" customFormat="1" ht="6.9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2:18" s="1" customFormat="1" ht="25.4" customHeight="1">
      <c r="B30" s="49"/>
      <c r="C30" s="50"/>
      <c r="D30" s="171" t="s">
        <v>42</v>
      </c>
      <c r="E30" s="50"/>
      <c r="F30" s="50"/>
      <c r="G30" s="50"/>
      <c r="H30" s="50"/>
      <c r="I30" s="50"/>
      <c r="J30" s="50"/>
      <c r="K30" s="50"/>
      <c r="L30" s="50"/>
      <c r="M30" s="172">
        <f>ROUND(M27+M28,2)</f>
        <v>0</v>
      </c>
      <c r="N30" s="50"/>
      <c r="O30" s="50"/>
      <c r="P30" s="50"/>
      <c r="Q30" s="50"/>
      <c r="R30" s="51"/>
    </row>
    <row r="31" spans="2:18" s="1" customFormat="1" ht="6.95" customHeight="1">
      <c r="B31" s="49"/>
      <c r="C31" s="5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50"/>
      <c r="R31" s="51"/>
    </row>
    <row r="32" spans="2:18" s="1" customFormat="1" ht="14.4" customHeight="1">
      <c r="B32" s="49"/>
      <c r="C32" s="50"/>
      <c r="D32" s="57" t="s">
        <v>43</v>
      </c>
      <c r="E32" s="57" t="s">
        <v>44</v>
      </c>
      <c r="F32" s="58">
        <v>0.21</v>
      </c>
      <c r="G32" s="173" t="s">
        <v>45</v>
      </c>
      <c r="H32" s="174">
        <f>ROUND((((SUM(BE96:BE103)+SUM(BE121:BE133))+SUM(BE135:BE139))),2)</f>
        <v>0</v>
      </c>
      <c r="I32" s="50"/>
      <c r="J32" s="50"/>
      <c r="K32" s="50"/>
      <c r="L32" s="50"/>
      <c r="M32" s="174">
        <f>ROUND(((ROUND((SUM(BE96:BE103)+SUM(BE121:BE133)),2)*F32)+SUM(BE135:BE139)*F32),2)</f>
        <v>0</v>
      </c>
      <c r="N32" s="50"/>
      <c r="O32" s="50"/>
      <c r="P32" s="50"/>
      <c r="Q32" s="50"/>
      <c r="R32" s="51"/>
    </row>
    <row r="33" spans="2:18" s="1" customFormat="1" ht="14.4" customHeight="1">
      <c r="B33" s="49"/>
      <c r="C33" s="50"/>
      <c r="D33" s="50"/>
      <c r="E33" s="57" t="s">
        <v>46</v>
      </c>
      <c r="F33" s="58">
        <v>0.15</v>
      </c>
      <c r="G33" s="173" t="s">
        <v>45</v>
      </c>
      <c r="H33" s="174">
        <f>ROUND((((SUM(BF96:BF103)+SUM(BF121:BF133))+SUM(BF135:BF139))),2)</f>
        <v>0</v>
      </c>
      <c r="I33" s="50"/>
      <c r="J33" s="50"/>
      <c r="K33" s="50"/>
      <c r="L33" s="50"/>
      <c r="M33" s="174">
        <f>ROUND(((ROUND((SUM(BF96:BF103)+SUM(BF121:BF133)),2)*F33)+SUM(BF135:BF139)*F33),2)</f>
        <v>0</v>
      </c>
      <c r="N33" s="50"/>
      <c r="O33" s="50"/>
      <c r="P33" s="50"/>
      <c r="Q33" s="50"/>
      <c r="R33" s="51"/>
    </row>
    <row r="34" spans="2:18" s="1" customFormat="1" ht="14.4" customHeight="1" hidden="1">
      <c r="B34" s="49"/>
      <c r="C34" s="50"/>
      <c r="D34" s="50"/>
      <c r="E34" s="57" t="s">
        <v>47</v>
      </c>
      <c r="F34" s="58">
        <v>0.21</v>
      </c>
      <c r="G34" s="173" t="s">
        <v>45</v>
      </c>
      <c r="H34" s="174">
        <f>ROUND((((SUM(BG96:BG103)+SUM(BG121:BG133))+SUM(BG135:BG139))),2)</f>
        <v>0</v>
      </c>
      <c r="I34" s="50"/>
      <c r="J34" s="50"/>
      <c r="K34" s="50"/>
      <c r="L34" s="50"/>
      <c r="M34" s="174"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48</v>
      </c>
      <c r="F35" s="58">
        <v>0.15</v>
      </c>
      <c r="G35" s="173" t="s">
        <v>45</v>
      </c>
      <c r="H35" s="174">
        <f>ROUND((((SUM(BH96:BH103)+SUM(BH121:BH133))+SUM(BH135:BH139))),2)</f>
        <v>0</v>
      </c>
      <c r="I35" s="50"/>
      <c r="J35" s="50"/>
      <c r="K35" s="50"/>
      <c r="L35" s="50"/>
      <c r="M35" s="174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49</v>
      </c>
      <c r="F36" s="58">
        <v>0</v>
      </c>
      <c r="G36" s="173" t="s">
        <v>45</v>
      </c>
      <c r="H36" s="174">
        <f>ROUND((((SUM(BI96:BI103)+SUM(BI121:BI133))+SUM(BI135:BI139))),2)</f>
        <v>0</v>
      </c>
      <c r="I36" s="50"/>
      <c r="J36" s="50"/>
      <c r="K36" s="50"/>
      <c r="L36" s="50"/>
      <c r="M36" s="174">
        <v>0</v>
      </c>
      <c r="N36" s="50"/>
      <c r="O36" s="50"/>
      <c r="P36" s="50"/>
      <c r="Q36" s="50"/>
      <c r="R36" s="51"/>
    </row>
    <row r="37" spans="2:18" s="1" customFormat="1" ht="6.95" customHeigh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2:18" s="1" customFormat="1" ht="25.4" customHeight="1">
      <c r="B38" s="49"/>
      <c r="C38" s="163"/>
      <c r="D38" s="175" t="s">
        <v>50</v>
      </c>
      <c r="E38" s="106"/>
      <c r="F38" s="106"/>
      <c r="G38" s="176" t="s">
        <v>51</v>
      </c>
      <c r="H38" s="177" t="s">
        <v>52</v>
      </c>
      <c r="I38" s="106"/>
      <c r="J38" s="106"/>
      <c r="K38" s="106"/>
      <c r="L38" s="178">
        <f>SUM(M30:M36)</f>
        <v>0</v>
      </c>
      <c r="M38" s="178"/>
      <c r="N38" s="178"/>
      <c r="O38" s="178"/>
      <c r="P38" s="179"/>
      <c r="Q38" s="163"/>
      <c r="R38" s="51"/>
    </row>
    <row r="39" spans="2:18" s="1" customFormat="1" ht="14.4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ht="13.5">
      <c r="B41" s="2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2"/>
    </row>
    <row r="42" spans="2:18" ht="13.5">
      <c r="B42" s="2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2"/>
    </row>
    <row r="43" spans="2:18" ht="13.5"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2"/>
    </row>
    <row r="44" spans="2:18" ht="13.5">
      <c r="B44" s="29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2"/>
    </row>
    <row r="45" spans="2:18" ht="13.5"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</row>
    <row r="46" spans="2:18" ht="13.5">
      <c r="B46" s="2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spans="2:18" ht="13.5">
      <c r="B47" s="2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spans="2:18" ht="13.5">
      <c r="B48" s="29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spans="2:18" ht="13.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</row>
    <row r="50" spans="2:18" s="1" customFormat="1" ht="13.5">
      <c r="B50" s="49"/>
      <c r="C50" s="50"/>
      <c r="D50" s="69" t="s">
        <v>53</v>
      </c>
      <c r="E50" s="70"/>
      <c r="F50" s="70"/>
      <c r="G50" s="70"/>
      <c r="H50" s="71"/>
      <c r="I50" s="50"/>
      <c r="J50" s="69" t="s">
        <v>54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9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2"/>
    </row>
    <row r="52" spans="2:18" ht="13.5">
      <c r="B52" s="29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2"/>
    </row>
    <row r="53" spans="2:18" ht="13.5">
      <c r="B53" s="29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2"/>
    </row>
    <row r="54" spans="2:18" ht="13.5">
      <c r="B54" s="29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2"/>
    </row>
    <row r="55" spans="2:18" ht="13.5">
      <c r="B55" s="29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2"/>
    </row>
    <row r="56" spans="2:18" ht="13.5">
      <c r="B56" s="29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2"/>
    </row>
    <row r="57" spans="2:18" ht="13.5">
      <c r="B57" s="29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2"/>
    </row>
    <row r="58" spans="2:18" ht="13.5">
      <c r="B58" s="29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2"/>
    </row>
    <row r="59" spans="2:18" s="1" customFormat="1" ht="13.5">
      <c r="B59" s="49"/>
      <c r="C59" s="50"/>
      <c r="D59" s="74" t="s">
        <v>55</v>
      </c>
      <c r="E59" s="75"/>
      <c r="F59" s="75"/>
      <c r="G59" s="76" t="s">
        <v>56</v>
      </c>
      <c r="H59" s="77"/>
      <c r="I59" s="50"/>
      <c r="J59" s="74" t="s">
        <v>55</v>
      </c>
      <c r="K59" s="75"/>
      <c r="L59" s="75"/>
      <c r="M59" s="75"/>
      <c r="N59" s="76" t="s">
        <v>56</v>
      </c>
      <c r="O59" s="75"/>
      <c r="P59" s="77"/>
      <c r="Q59" s="50"/>
      <c r="R59" s="51"/>
    </row>
    <row r="60" spans="2:18" ht="13.5">
      <c r="B60" s="2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</row>
    <row r="61" spans="2:18" s="1" customFormat="1" ht="13.5">
      <c r="B61" s="49"/>
      <c r="C61" s="50"/>
      <c r="D61" s="69" t="s">
        <v>57</v>
      </c>
      <c r="E61" s="70"/>
      <c r="F61" s="70"/>
      <c r="G61" s="70"/>
      <c r="H61" s="71"/>
      <c r="I61" s="50"/>
      <c r="J61" s="69" t="s">
        <v>58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9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2"/>
    </row>
    <row r="63" spans="2:18" ht="13.5">
      <c r="B63" s="29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2"/>
    </row>
    <row r="64" spans="2:18" ht="13.5">
      <c r="B64" s="29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2"/>
    </row>
    <row r="65" spans="2:18" ht="13.5">
      <c r="B65" s="29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2"/>
    </row>
    <row r="66" spans="2:18" ht="13.5">
      <c r="B66" s="29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2"/>
    </row>
    <row r="67" spans="2:18" ht="13.5">
      <c r="B67" s="29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2"/>
    </row>
    <row r="68" spans="2:18" ht="13.5">
      <c r="B68" s="29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2"/>
    </row>
    <row r="69" spans="2:18" ht="13.5">
      <c r="B69" s="29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2"/>
    </row>
    <row r="70" spans="2:18" s="1" customFormat="1" ht="13.5">
      <c r="B70" s="49"/>
      <c r="C70" s="50"/>
      <c r="D70" s="74" t="s">
        <v>55</v>
      </c>
      <c r="E70" s="75"/>
      <c r="F70" s="75"/>
      <c r="G70" s="76" t="s">
        <v>56</v>
      </c>
      <c r="H70" s="77"/>
      <c r="I70" s="50"/>
      <c r="J70" s="74" t="s">
        <v>55</v>
      </c>
      <c r="K70" s="75"/>
      <c r="L70" s="75"/>
      <c r="M70" s="75"/>
      <c r="N70" s="76" t="s">
        <v>56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2"/>
    </row>
    <row r="76" spans="2:21" s="1" customFormat="1" ht="36.95" customHeight="1">
      <c r="B76" s="49"/>
      <c r="C76" s="30" t="s">
        <v>117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51"/>
      <c r="T76" s="183"/>
      <c r="U76" s="183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83"/>
      <c r="U77" s="183"/>
    </row>
    <row r="78" spans="2:21" s="1" customFormat="1" ht="30" customHeight="1">
      <c r="B78" s="49"/>
      <c r="C78" s="41" t="s">
        <v>19</v>
      </c>
      <c r="D78" s="50"/>
      <c r="E78" s="50"/>
      <c r="F78" s="167" t="str">
        <f>F6</f>
        <v>ZŠ Karlova Varnsdorf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83"/>
      <c r="U78" s="183"/>
    </row>
    <row r="79" spans="2:21" s="1" customFormat="1" ht="36.95" customHeight="1">
      <c r="B79" s="49"/>
      <c r="C79" s="88" t="s">
        <v>114</v>
      </c>
      <c r="D79" s="50"/>
      <c r="E79" s="50"/>
      <c r="F79" s="90" t="str">
        <f>F7</f>
        <v>VRN - VRN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1"/>
      <c r="T79" s="183"/>
      <c r="U79" s="183"/>
    </row>
    <row r="80" spans="2:21" s="1" customFormat="1" ht="6.95" customHeight="1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83"/>
      <c r="U80" s="183"/>
    </row>
    <row r="81" spans="2:21" s="1" customFormat="1" ht="18" customHeight="1">
      <c r="B81" s="49"/>
      <c r="C81" s="41" t="s">
        <v>24</v>
      </c>
      <c r="D81" s="50"/>
      <c r="E81" s="50"/>
      <c r="F81" s="36" t="str">
        <f>F9</f>
        <v>Hrádek nad Nisou</v>
      </c>
      <c r="G81" s="50"/>
      <c r="H81" s="50"/>
      <c r="I81" s="50"/>
      <c r="J81" s="50"/>
      <c r="K81" s="41" t="s">
        <v>26</v>
      </c>
      <c r="L81" s="50"/>
      <c r="M81" s="93" t="str">
        <f>IF(O9="","",O9)</f>
        <v>30. 7. 2018</v>
      </c>
      <c r="N81" s="93"/>
      <c r="O81" s="93"/>
      <c r="P81" s="93"/>
      <c r="Q81" s="50"/>
      <c r="R81" s="51"/>
      <c r="T81" s="183"/>
      <c r="U81" s="183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83"/>
      <c r="U82" s="183"/>
    </row>
    <row r="83" spans="2:21" s="1" customFormat="1" ht="13.5">
      <c r="B83" s="49"/>
      <c r="C83" s="41" t="s">
        <v>28</v>
      </c>
      <c r="D83" s="50"/>
      <c r="E83" s="50"/>
      <c r="F83" s="36" t="str">
        <f>E12</f>
        <v>Město Hrádek</v>
      </c>
      <c r="G83" s="50"/>
      <c r="H83" s="50"/>
      <c r="I83" s="50"/>
      <c r="J83" s="50"/>
      <c r="K83" s="41" t="s">
        <v>34</v>
      </c>
      <c r="L83" s="50"/>
      <c r="M83" s="36" t="str">
        <f>E18</f>
        <v>Projektový atelier David</v>
      </c>
      <c r="N83" s="36"/>
      <c r="O83" s="36"/>
      <c r="P83" s="36"/>
      <c r="Q83" s="36"/>
      <c r="R83" s="51"/>
      <c r="T83" s="183"/>
      <c r="U83" s="183"/>
    </row>
    <row r="84" spans="2:21" s="1" customFormat="1" ht="14.4" customHeight="1">
      <c r="B84" s="49"/>
      <c r="C84" s="41" t="s">
        <v>32</v>
      </c>
      <c r="D84" s="50"/>
      <c r="E84" s="50"/>
      <c r="F84" s="36" t="str">
        <f>IF(E15="","",E15)</f>
        <v>Vyplň údaj</v>
      </c>
      <c r="G84" s="50"/>
      <c r="H84" s="50"/>
      <c r="I84" s="50"/>
      <c r="J84" s="50"/>
      <c r="K84" s="41" t="s">
        <v>37</v>
      </c>
      <c r="L84" s="50"/>
      <c r="M84" s="36" t="str">
        <f>E21</f>
        <v>Bc. Zuzana Kosáková</v>
      </c>
      <c r="N84" s="36"/>
      <c r="O84" s="36"/>
      <c r="P84" s="36"/>
      <c r="Q84" s="36"/>
      <c r="R84" s="51"/>
      <c r="T84" s="183"/>
      <c r="U84" s="183"/>
    </row>
    <row r="85" spans="2:21" s="1" customFormat="1" ht="10.3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1"/>
      <c r="T85" s="183"/>
      <c r="U85" s="183"/>
    </row>
    <row r="86" spans="2:21" s="1" customFormat="1" ht="29.25" customHeight="1">
      <c r="B86" s="49"/>
      <c r="C86" s="184" t="s">
        <v>118</v>
      </c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84" t="s">
        <v>119</v>
      </c>
      <c r="O86" s="163"/>
      <c r="P86" s="163"/>
      <c r="Q86" s="163"/>
      <c r="R86" s="51"/>
      <c r="T86" s="183"/>
      <c r="U86" s="183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83"/>
      <c r="U87" s="183"/>
    </row>
    <row r="88" spans="2:47" s="1" customFormat="1" ht="29.25" customHeight="1">
      <c r="B88" s="49"/>
      <c r="C88" s="185" t="s">
        <v>120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16">
        <f>N121</f>
        <v>0</v>
      </c>
      <c r="O88" s="186"/>
      <c r="P88" s="186"/>
      <c r="Q88" s="186"/>
      <c r="R88" s="51"/>
      <c r="T88" s="183"/>
      <c r="U88" s="183"/>
      <c r="AU88" s="25" t="s">
        <v>121</v>
      </c>
    </row>
    <row r="89" spans="2:21" s="7" customFormat="1" ht="24.95" customHeight="1">
      <c r="B89" s="187"/>
      <c r="C89" s="188"/>
      <c r="D89" s="189" t="s">
        <v>907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90">
        <f>N122</f>
        <v>0</v>
      </c>
      <c r="O89" s="188"/>
      <c r="P89" s="188"/>
      <c r="Q89" s="188"/>
      <c r="R89" s="191"/>
      <c r="T89" s="192"/>
      <c r="U89" s="192"/>
    </row>
    <row r="90" spans="2:21" s="8" customFormat="1" ht="19.9" customHeight="1">
      <c r="B90" s="193"/>
      <c r="C90" s="137"/>
      <c r="D90" s="150" t="s">
        <v>908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9">
        <f>N123</f>
        <v>0</v>
      </c>
      <c r="O90" s="137"/>
      <c r="P90" s="137"/>
      <c r="Q90" s="137"/>
      <c r="R90" s="194"/>
      <c r="T90" s="195"/>
      <c r="U90" s="195"/>
    </row>
    <row r="91" spans="2:21" s="8" customFormat="1" ht="19.9" customHeight="1">
      <c r="B91" s="193"/>
      <c r="C91" s="137"/>
      <c r="D91" s="150" t="s">
        <v>909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9">
        <f>N125</f>
        <v>0</v>
      </c>
      <c r="O91" s="137"/>
      <c r="P91" s="137"/>
      <c r="Q91" s="137"/>
      <c r="R91" s="194"/>
      <c r="T91" s="195"/>
      <c r="U91" s="195"/>
    </row>
    <row r="92" spans="2:21" s="8" customFormat="1" ht="19.9" customHeight="1">
      <c r="B92" s="193"/>
      <c r="C92" s="137"/>
      <c r="D92" s="150" t="s">
        <v>910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N130</f>
        <v>0</v>
      </c>
      <c r="O92" s="137"/>
      <c r="P92" s="137"/>
      <c r="Q92" s="137"/>
      <c r="R92" s="194"/>
      <c r="T92" s="195"/>
      <c r="U92" s="195"/>
    </row>
    <row r="93" spans="2:21" s="8" customFormat="1" ht="19.9" customHeight="1">
      <c r="B93" s="193"/>
      <c r="C93" s="137"/>
      <c r="D93" s="150" t="s">
        <v>911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9">
        <f>N132</f>
        <v>0</v>
      </c>
      <c r="O93" s="137"/>
      <c r="P93" s="137"/>
      <c r="Q93" s="137"/>
      <c r="R93" s="194"/>
      <c r="T93" s="195"/>
      <c r="U93" s="195"/>
    </row>
    <row r="94" spans="2:21" s="7" customFormat="1" ht="21.8" customHeight="1">
      <c r="B94" s="187"/>
      <c r="C94" s="188"/>
      <c r="D94" s="189" t="s">
        <v>140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96">
        <f>N134</f>
        <v>0</v>
      </c>
      <c r="O94" s="188"/>
      <c r="P94" s="188"/>
      <c r="Q94" s="188"/>
      <c r="R94" s="191"/>
      <c r="T94" s="192"/>
      <c r="U94" s="192"/>
    </row>
    <row r="95" spans="2:21" s="1" customFormat="1" ht="21.8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  <c r="T95" s="183"/>
      <c r="U95" s="183"/>
    </row>
    <row r="96" spans="2:21" s="1" customFormat="1" ht="29.25" customHeight="1">
      <c r="B96" s="49"/>
      <c r="C96" s="185" t="s">
        <v>141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86">
        <f>ROUND(N97+N98+N99+N100+N101+N102,2)</f>
        <v>0</v>
      </c>
      <c r="O96" s="197"/>
      <c r="P96" s="197"/>
      <c r="Q96" s="197"/>
      <c r="R96" s="51"/>
      <c r="T96" s="198"/>
      <c r="U96" s="199" t="s">
        <v>43</v>
      </c>
    </row>
    <row r="97" spans="2:65" s="1" customFormat="1" ht="18" customHeight="1">
      <c r="B97" s="49"/>
      <c r="C97" s="50"/>
      <c r="D97" s="156" t="s">
        <v>142</v>
      </c>
      <c r="E97" s="150"/>
      <c r="F97" s="150"/>
      <c r="G97" s="150"/>
      <c r="H97" s="150"/>
      <c r="I97" s="50"/>
      <c r="J97" s="50"/>
      <c r="K97" s="50"/>
      <c r="L97" s="50"/>
      <c r="M97" s="50"/>
      <c r="N97" s="151">
        <f>ROUND(N88*T97,2)</f>
        <v>0</v>
      </c>
      <c r="O97" s="139"/>
      <c r="P97" s="139"/>
      <c r="Q97" s="139"/>
      <c r="R97" s="51"/>
      <c r="S97" s="200"/>
      <c r="T97" s="201"/>
      <c r="U97" s="202" t="s">
        <v>46</v>
      </c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3" t="s">
        <v>97</v>
      </c>
      <c r="AZ97" s="200"/>
      <c r="BA97" s="200"/>
      <c r="BB97" s="200"/>
      <c r="BC97" s="200"/>
      <c r="BD97" s="200"/>
      <c r="BE97" s="204">
        <f>IF(U97="základní",N97,0)</f>
        <v>0</v>
      </c>
      <c r="BF97" s="204">
        <f>IF(U97="snížená",N97,0)</f>
        <v>0</v>
      </c>
      <c r="BG97" s="204">
        <f>IF(U97="zákl. přenesená",N97,0)</f>
        <v>0</v>
      </c>
      <c r="BH97" s="204">
        <f>IF(U97="sníž. přenesená",N97,0)</f>
        <v>0</v>
      </c>
      <c r="BI97" s="204">
        <f>IF(U97="nulová",N97,0)</f>
        <v>0</v>
      </c>
      <c r="BJ97" s="203" t="s">
        <v>89</v>
      </c>
      <c r="BK97" s="200"/>
      <c r="BL97" s="200"/>
      <c r="BM97" s="200"/>
    </row>
    <row r="98" spans="2:65" s="1" customFormat="1" ht="18" customHeight="1">
      <c r="B98" s="49"/>
      <c r="C98" s="50"/>
      <c r="D98" s="156" t="s">
        <v>143</v>
      </c>
      <c r="E98" s="150"/>
      <c r="F98" s="150"/>
      <c r="G98" s="150"/>
      <c r="H98" s="150"/>
      <c r="I98" s="50"/>
      <c r="J98" s="50"/>
      <c r="K98" s="50"/>
      <c r="L98" s="50"/>
      <c r="M98" s="50"/>
      <c r="N98" s="151">
        <f>ROUND(N88*T98,2)</f>
        <v>0</v>
      </c>
      <c r="O98" s="139"/>
      <c r="P98" s="139"/>
      <c r="Q98" s="139"/>
      <c r="R98" s="51"/>
      <c r="S98" s="200"/>
      <c r="T98" s="201"/>
      <c r="U98" s="202" t="s">
        <v>46</v>
      </c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3" t="s">
        <v>97</v>
      </c>
      <c r="AZ98" s="200"/>
      <c r="BA98" s="200"/>
      <c r="BB98" s="200"/>
      <c r="BC98" s="200"/>
      <c r="BD98" s="200"/>
      <c r="BE98" s="204">
        <f>IF(U98="základní",N98,0)</f>
        <v>0</v>
      </c>
      <c r="BF98" s="204">
        <f>IF(U98="snížená",N98,0)</f>
        <v>0</v>
      </c>
      <c r="BG98" s="204">
        <f>IF(U98="zákl. přenesená",N98,0)</f>
        <v>0</v>
      </c>
      <c r="BH98" s="204">
        <f>IF(U98="sníž. přenesená",N98,0)</f>
        <v>0</v>
      </c>
      <c r="BI98" s="204">
        <f>IF(U98="nulová",N98,0)</f>
        <v>0</v>
      </c>
      <c r="BJ98" s="203" t="s">
        <v>89</v>
      </c>
      <c r="BK98" s="200"/>
      <c r="BL98" s="200"/>
      <c r="BM98" s="200"/>
    </row>
    <row r="99" spans="2:65" s="1" customFormat="1" ht="18" customHeight="1">
      <c r="B99" s="49"/>
      <c r="C99" s="50"/>
      <c r="D99" s="156" t="s">
        <v>144</v>
      </c>
      <c r="E99" s="150"/>
      <c r="F99" s="150"/>
      <c r="G99" s="150"/>
      <c r="H99" s="150"/>
      <c r="I99" s="50"/>
      <c r="J99" s="50"/>
      <c r="K99" s="50"/>
      <c r="L99" s="50"/>
      <c r="M99" s="50"/>
      <c r="N99" s="151">
        <f>ROUND(N88*T99,2)</f>
        <v>0</v>
      </c>
      <c r="O99" s="139"/>
      <c r="P99" s="139"/>
      <c r="Q99" s="139"/>
      <c r="R99" s="51"/>
      <c r="S99" s="200"/>
      <c r="T99" s="201"/>
      <c r="U99" s="202" t="s">
        <v>46</v>
      </c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3" t="s">
        <v>97</v>
      </c>
      <c r="AZ99" s="200"/>
      <c r="BA99" s="200"/>
      <c r="BB99" s="200"/>
      <c r="BC99" s="200"/>
      <c r="BD99" s="200"/>
      <c r="BE99" s="204">
        <f>IF(U99="základní",N99,0)</f>
        <v>0</v>
      </c>
      <c r="BF99" s="204">
        <f>IF(U99="snížená",N99,0)</f>
        <v>0</v>
      </c>
      <c r="BG99" s="204">
        <f>IF(U99="zákl. přenesená",N99,0)</f>
        <v>0</v>
      </c>
      <c r="BH99" s="204">
        <f>IF(U99="sníž. přenesená",N99,0)</f>
        <v>0</v>
      </c>
      <c r="BI99" s="204">
        <f>IF(U99="nulová",N99,0)</f>
        <v>0</v>
      </c>
      <c r="BJ99" s="203" t="s">
        <v>89</v>
      </c>
      <c r="BK99" s="200"/>
      <c r="BL99" s="200"/>
      <c r="BM99" s="200"/>
    </row>
    <row r="100" spans="2:65" s="1" customFormat="1" ht="18" customHeight="1">
      <c r="B100" s="49"/>
      <c r="C100" s="50"/>
      <c r="D100" s="156" t="s">
        <v>145</v>
      </c>
      <c r="E100" s="150"/>
      <c r="F100" s="150"/>
      <c r="G100" s="150"/>
      <c r="H100" s="150"/>
      <c r="I100" s="50"/>
      <c r="J100" s="50"/>
      <c r="K100" s="50"/>
      <c r="L100" s="50"/>
      <c r="M100" s="50"/>
      <c r="N100" s="151">
        <f>ROUND(N88*T100,2)</f>
        <v>0</v>
      </c>
      <c r="O100" s="139"/>
      <c r="P100" s="139"/>
      <c r="Q100" s="139"/>
      <c r="R100" s="51"/>
      <c r="S100" s="200"/>
      <c r="T100" s="201"/>
      <c r="U100" s="202" t="s">
        <v>46</v>
      </c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3" t="s">
        <v>97</v>
      </c>
      <c r="AZ100" s="200"/>
      <c r="BA100" s="200"/>
      <c r="BB100" s="200"/>
      <c r="BC100" s="200"/>
      <c r="BD100" s="200"/>
      <c r="BE100" s="204">
        <f>IF(U100="základní",N100,0)</f>
        <v>0</v>
      </c>
      <c r="BF100" s="204">
        <f>IF(U100="snížená",N100,0)</f>
        <v>0</v>
      </c>
      <c r="BG100" s="204">
        <f>IF(U100="zákl. přenesená",N100,0)</f>
        <v>0</v>
      </c>
      <c r="BH100" s="204">
        <f>IF(U100="sníž. přenesená",N100,0)</f>
        <v>0</v>
      </c>
      <c r="BI100" s="204">
        <f>IF(U100="nulová",N100,0)</f>
        <v>0</v>
      </c>
      <c r="BJ100" s="203" t="s">
        <v>89</v>
      </c>
      <c r="BK100" s="200"/>
      <c r="BL100" s="200"/>
      <c r="BM100" s="200"/>
    </row>
    <row r="101" spans="2:65" s="1" customFormat="1" ht="18" customHeight="1">
      <c r="B101" s="49"/>
      <c r="C101" s="50"/>
      <c r="D101" s="156" t="s">
        <v>146</v>
      </c>
      <c r="E101" s="150"/>
      <c r="F101" s="150"/>
      <c r="G101" s="150"/>
      <c r="H101" s="150"/>
      <c r="I101" s="50"/>
      <c r="J101" s="50"/>
      <c r="K101" s="50"/>
      <c r="L101" s="50"/>
      <c r="M101" s="50"/>
      <c r="N101" s="151">
        <f>ROUND(N88*T101,2)</f>
        <v>0</v>
      </c>
      <c r="O101" s="139"/>
      <c r="P101" s="139"/>
      <c r="Q101" s="139"/>
      <c r="R101" s="51"/>
      <c r="S101" s="200"/>
      <c r="T101" s="201"/>
      <c r="U101" s="202" t="s">
        <v>46</v>
      </c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3" t="s">
        <v>97</v>
      </c>
      <c r="AZ101" s="200"/>
      <c r="BA101" s="200"/>
      <c r="BB101" s="200"/>
      <c r="BC101" s="200"/>
      <c r="BD101" s="200"/>
      <c r="BE101" s="204">
        <f>IF(U101="základní",N101,0)</f>
        <v>0</v>
      </c>
      <c r="BF101" s="204">
        <f>IF(U101="snížená",N101,0)</f>
        <v>0</v>
      </c>
      <c r="BG101" s="204">
        <f>IF(U101="zákl. přenesená",N101,0)</f>
        <v>0</v>
      </c>
      <c r="BH101" s="204">
        <f>IF(U101="sníž. přenesená",N101,0)</f>
        <v>0</v>
      </c>
      <c r="BI101" s="204">
        <f>IF(U101="nulová",N101,0)</f>
        <v>0</v>
      </c>
      <c r="BJ101" s="203" t="s">
        <v>89</v>
      </c>
      <c r="BK101" s="200"/>
      <c r="BL101" s="200"/>
      <c r="BM101" s="200"/>
    </row>
    <row r="102" spans="2:65" s="1" customFormat="1" ht="18" customHeight="1">
      <c r="B102" s="49"/>
      <c r="C102" s="50"/>
      <c r="D102" s="150" t="s">
        <v>147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151">
        <f>ROUND(N88*T102,2)</f>
        <v>0</v>
      </c>
      <c r="O102" s="139"/>
      <c r="P102" s="139"/>
      <c r="Q102" s="139"/>
      <c r="R102" s="51"/>
      <c r="S102" s="200"/>
      <c r="T102" s="205"/>
      <c r="U102" s="206" t="s">
        <v>46</v>
      </c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148</v>
      </c>
      <c r="AZ102" s="200"/>
      <c r="BA102" s="200"/>
      <c r="BB102" s="200"/>
      <c r="BC102" s="200"/>
      <c r="BD102" s="200"/>
      <c r="BE102" s="204">
        <f>IF(U102="základní",N102,0)</f>
        <v>0</v>
      </c>
      <c r="BF102" s="204">
        <f>IF(U102="snížená",N102,0)</f>
        <v>0</v>
      </c>
      <c r="BG102" s="204">
        <f>IF(U102="zákl. přenesená",N102,0)</f>
        <v>0</v>
      </c>
      <c r="BH102" s="204">
        <f>IF(U102="sníž. přenesená",N102,0)</f>
        <v>0</v>
      </c>
      <c r="BI102" s="204">
        <f>IF(U102="nulová",N102,0)</f>
        <v>0</v>
      </c>
      <c r="BJ102" s="203" t="s">
        <v>89</v>
      </c>
      <c r="BK102" s="200"/>
      <c r="BL102" s="200"/>
      <c r="BM102" s="200"/>
    </row>
    <row r="103" spans="2:21" s="1" customFormat="1" ht="13.5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  <c r="T103" s="183"/>
      <c r="U103" s="183"/>
    </row>
    <row r="104" spans="2:21" s="1" customFormat="1" ht="29.25" customHeight="1">
      <c r="B104" s="49"/>
      <c r="C104" s="162" t="s">
        <v>107</v>
      </c>
      <c r="D104" s="163"/>
      <c r="E104" s="163"/>
      <c r="F104" s="163"/>
      <c r="G104" s="163"/>
      <c r="H104" s="163"/>
      <c r="I104" s="163"/>
      <c r="J104" s="163"/>
      <c r="K104" s="163"/>
      <c r="L104" s="164">
        <f>ROUND(SUM(N88+N96),2)</f>
        <v>0</v>
      </c>
      <c r="M104" s="164"/>
      <c r="N104" s="164"/>
      <c r="O104" s="164"/>
      <c r="P104" s="164"/>
      <c r="Q104" s="164"/>
      <c r="R104" s="51"/>
      <c r="T104" s="183"/>
      <c r="U104" s="183"/>
    </row>
    <row r="105" spans="2:21" s="1" customFormat="1" ht="6.95" customHeight="1"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  <c r="T105" s="183"/>
      <c r="U105" s="183"/>
    </row>
    <row r="109" spans="2:18" s="1" customFormat="1" ht="6.95" customHeight="1"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3"/>
    </row>
    <row r="110" spans="2:18" s="1" customFormat="1" ht="36.95" customHeight="1">
      <c r="B110" s="49"/>
      <c r="C110" s="30" t="s">
        <v>149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spans="2:18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</row>
    <row r="112" spans="2:18" s="1" customFormat="1" ht="30" customHeight="1">
      <c r="B112" s="49"/>
      <c r="C112" s="41" t="s">
        <v>19</v>
      </c>
      <c r="D112" s="50"/>
      <c r="E112" s="50"/>
      <c r="F112" s="167" t="str">
        <f>F6</f>
        <v>ZŠ Karlova Varnsdorf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0"/>
      <c r="R112" s="51"/>
    </row>
    <row r="113" spans="2:18" s="1" customFormat="1" ht="36.95" customHeight="1">
      <c r="B113" s="49"/>
      <c r="C113" s="88" t="s">
        <v>114</v>
      </c>
      <c r="D113" s="50"/>
      <c r="E113" s="50"/>
      <c r="F113" s="90" t="str">
        <f>F7</f>
        <v>VRN - VRN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6.95" customHeight="1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spans="2:18" s="1" customFormat="1" ht="18" customHeight="1">
      <c r="B115" s="49"/>
      <c r="C115" s="41" t="s">
        <v>24</v>
      </c>
      <c r="D115" s="50"/>
      <c r="E115" s="50"/>
      <c r="F115" s="36" t="str">
        <f>F9</f>
        <v>Hrádek nad Nisou</v>
      </c>
      <c r="G115" s="50"/>
      <c r="H115" s="50"/>
      <c r="I115" s="50"/>
      <c r="J115" s="50"/>
      <c r="K115" s="41" t="s">
        <v>26</v>
      </c>
      <c r="L115" s="50"/>
      <c r="M115" s="93" t="str">
        <f>IF(O9="","",O9)</f>
        <v>30. 7. 2018</v>
      </c>
      <c r="N115" s="93"/>
      <c r="O115" s="93"/>
      <c r="P115" s="93"/>
      <c r="Q115" s="50"/>
      <c r="R115" s="51"/>
    </row>
    <row r="116" spans="2:18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spans="2:18" s="1" customFormat="1" ht="13.5">
      <c r="B117" s="49"/>
      <c r="C117" s="41" t="s">
        <v>28</v>
      </c>
      <c r="D117" s="50"/>
      <c r="E117" s="50"/>
      <c r="F117" s="36" t="str">
        <f>E12</f>
        <v>Město Hrádek</v>
      </c>
      <c r="G117" s="50"/>
      <c r="H117" s="50"/>
      <c r="I117" s="50"/>
      <c r="J117" s="50"/>
      <c r="K117" s="41" t="s">
        <v>34</v>
      </c>
      <c r="L117" s="50"/>
      <c r="M117" s="36" t="str">
        <f>E18</f>
        <v>Projektový atelier David</v>
      </c>
      <c r="N117" s="36"/>
      <c r="O117" s="36"/>
      <c r="P117" s="36"/>
      <c r="Q117" s="36"/>
      <c r="R117" s="51"/>
    </row>
    <row r="118" spans="2:18" s="1" customFormat="1" ht="14.4" customHeight="1">
      <c r="B118" s="49"/>
      <c r="C118" s="41" t="s">
        <v>32</v>
      </c>
      <c r="D118" s="50"/>
      <c r="E118" s="50"/>
      <c r="F118" s="36" t="str">
        <f>IF(E15="","",E15)</f>
        <v>Vyplň údaj</v>
      </c>
      <c r="G118" s="50"/>
      <c r="H118" s="50"/>
      <c r="I118" s="50"/>
      <c r="J118" s="50"/>
      <c r="K118" s="41" t="s">
        <v>37</v>
      </c>
      <c r="L118" s="50"/>
      <c r="M118" s="36" t="str">
        <f>E21</f>
        <v>Bc. Zuzana Kosáková</v>
      </c>
      <c r="N118" s="36"/>
      <c r="O118" s="36"/>
      <c r="P118" s="36"/>
      <c r="Q118" s="36"/>
      <c r="R118" s="51"/>
    </row>
    <row r="119" spans="2:18" s="1" customFormat="1" ht="10.3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27" s="9" customFormat="1" ht="29.25" customHeight="1">
      <c r="B120" s="207"/>
      <c r="C120" s="208" t="s">
        <v>150</v>
      </c>
      <c r="D120" s="209" t="s">
        <v>151</v>
      </c>
      <c r="E120" s="209" t="s">
        <v>61</v>
      </c>
      <c r="F120" s="209" t="s">
        <v>152</v>
      </c>
      <c r="G120" s="209"/>
      <c r="H120" s="209"/>
      <c r="I120" s="209"/>
      <c r="J120" s="209" t="s">
        <v>153</v>
      </c>
      <c r="K120" s="209" t="s">
        <v>154</v>
      </c>
      <c r="L120" s="209" t="s">
        <v>155</v>
      </c>
      <c r="M120" s="209"/>
      <c r="N120" s="209" t="s">
        <v>119</v>
      </c>
      <c r="O120" s="209"/>
      <c r="P120" s="209"/>
      <c r="Q120" s="210"/>
      <c r="R120" s="211"/>
      <c r="T120" s="109" t="s">
        <v>156</v>
      </c>
      <c r="U120" s="110" t="s">
        <v>43</v>
      </c>
      <c r="V120" s="110" t="s">
        <v>157</v>
      </c>
      <c r="W120" s="110" t="s">
        <v>158</v>
      </c>
      <c r="X120" s="110" t="s">
        <v>159</v>
      </c>
      <c r="Y120" s="110" t="s">
        <v>160</v>
      </c>
      <c r="Z120" s="110" t="s">
        <v>161</v>
      </c>
      <c r="AA120" s="111" t="s">
        <v>162</v>
      </c>
    </row>
    <row r="121" spans="2:63" s="1" customFormat="1" ht="29.25" customHeight="1">
      <c r="B121" s="49"/>
      <c r="C121" s="113" t="s">
        <v>116</v>
      </c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212">
        <f>BK121</f>
        <v>0</v>
      </c>
      <c r="O121" s="213"/>
      <c r="P121" s="213"/>
      <c r="Q121" s="213"/>
      <c r="R121" s="51"/>
      <c r="T121" s="112"/>
      <c r="U121" s="70"/>
      <c r="V121" s="70"/>
      <c r="W121" s="214">
        <f>W122+W134</f>
        <v>0</v>
      </c>
      <c r="X121" s="70"/>
      <c r="Y121" s="214">
        <f>Y122+Y134</f>
        <v>0</v>
      </c>
      <c r="Z121" s="70"/>
      <c r="AA121" s="215">
        <f>AA122+AA134</f>
        <v>0</v>
      </c>
      <c r="AT121" s="25" t="s">
        <v>78</v>
      </c>
      <c r="AU121" s="25" t="s">
        <v>121</v>
      </c>
      <c r="BK121" s="216">
        <f>BK122+BK134</f>
        <v>0</v>
      </c>
    </row>
    <row r="122" spans="2:63" s="10" customFormat="1" ht="37.4" customHeight="1">
      <c r="B122" s="217"/>
      <c r="C122" s="218"/>
      <c r="D122" s="219" t="s">
        <v>907</v>
      </c>
      <c r="E122" s="219"/>
      <c r="F122" s="219"/>
      <c r="G122" s="219"/>
      <c r="H122" s="219"/>
      <c r="I122" s="219"/>
      <c r="J122" s="219"/>
      <c r="K122" s="219"/>
      <c r="L122" s="219"/>
      <c r="M122" s="219"/>
      <c r="N122" s="196">
        <f>BK122</f>
        <v>0</v>
      </c>
      <c r="O122" s="190"/>
      <c r="P122" s="190"/>
      <c r="Q122" s="190"/>
      <c r="R122" s="220"/>
      <c r="T122" s="221"/>
      <c r="U122" s="218"/>
      <c r="V122" s="218"/>
      <c r="W122" s="222">
        <f>W123+W125+W130+W132</f>
        <v>0</v>
      </c>
      <c r="X122" s="218"/>
      <c r="Y122" s="222">
        <f>Y123+Y125+Y130+Y132</f>
        <v>0</v>
      </c>
      <c r="Z122" s="218"/>
      <c r="AA122" s="223">
        <f>AA123+AA125+AA130+AA132</f>
        <v>0</v>
      </c>
      <c r="AR122" s="224" t="s">
        <v>172</v>
      </c>
      <c r="AT122" s="225" t="s">
        <v>78</v>
      </c>
      <c r="AU122" s="225" t="s">
        <v>79</v>
      </c>
      <c r="AY122" s="224" t="s">
        <v>163</v>
      </c>
      <c r="BK122" s="226">
        <f>BK123+BK125+BK130+BK132</f>
        <v>0</v>
      </c>
    </row>
    <row r="123" spans="2:63" s="10" customFormat="1" ht="19.9" customHeight="1">
      <c r="B123" s="217"/>
      <c r="C123" s="218"/>
      <c r="D123" s="227" t="s">
        <v>908</v>
      </c>
      <c r="E123" s="227"/>
      <c r="F123" s="227"/>
      <c r="G123" s="227"/>
      <c r="H123" s="227"/>
      <c r="I123" s="227"/>
      <c r="J123" s="227"/>
      <c r="K123" s="227"/>
      <c r="L123" s="227"/>
      <c r="M123" s="227"/>
      <c r="N123" s="228">
        <f>BK123</f>
        <v>0</v>
      </c>
      <c r="O123" s="229"/>
      <c r="P123" s="229"/>
      <c r="Q123" s="229"/>
      <c r="R123" s="220"/>
      <c r="T123" s="221"/>
      <c r="U123" s="218"/>
      <c r="V123" s="218"/>
      <c r="W123" s="222">
        <f>W124</f>
        <v>0</v>
      </c>
      <c r="X123" s="218"/>
      <c r="Y123" s="222">
        <f>Y124</f>
        <v>0</v>
      </c>
      <c r="Z123" s="218"/>
      <c r="AA123" s="223">
        <f>AA124</f>
        <v>0</v>
      </c>
      <c r="AR123" s="224" t="s">
        <v>172</v>
      </c>
      <c r="AT123" s="225" t="s">
        <v>78</v>
      </c>
      <c r="AU123" s="225" t="s">
        <v>86</v>
      </c>
      <c r="AY123" s="224" t="s">
        <v>163</v>
      </c>
      <c r="BK123" s="226">
        <f>BK124</f>
        <v>0</v>
      </c>
    </row>
    <row r="124" spans="2:65" s="1" customFormat="1" ht="51" customHeight="1">
      <c r="B124" s="49"/>
      <c r="C124" s="230" t="s">
        <v>86</v>
      </c>
      <c r="D124" s="230" t="s">
        <v>164</v>
      </c>
      <c r="E124" s="231" t="s">
        <v>912</v>
      </c>
      <c r="F124" s="232" t="s">
        <v>913</v>
      </c>
      <c r="G124" s="232"/>
      <c r="H124" s="232"/>
      <c r="I124" s="232"/>
      <c r="J124" s="233" t="s">
        <v>914</v>
      </c>
      <c r="K124" s="234">
        <v>1</v>
      </c>
      <c r="L124" s="235">
        <v>0</v>
      </c>
      <c r="M124" s="236"/>
      <c r="N124" s="237">
        <f>ROUND(L124*K124,2)</f>
        <v>0</v>
      </c>
      <c r="O124" s="237"/>
      <c r="P124" s="237"/>
      <c r="Q124" s="237"/>
      <c r="R124" s="51"/>
      <c r="T124" s="238" t="s">
        <v>22</v>
      </c>
      <c r="U124" s="59" t="s">
        <v>46</v>
      </c>
      <c r="V124" s="50"/>
      <c r="W124" s="239">
        <f>V124*K124</f>
        <v>0</v>
      </c>
      <c r="X124" s="239">
        <v>0</v>
      </c>
      <c r="Y124" s="239">
        <f>X124*K124</f>
        <v>0</v>
      </c>
      <c r="Z124" s="239">
        <v>0</v>
      </c>
      <c r="AA124" s="240">
        <f>Z124*K124</f>
        <v>0</v>
      </c>
      <c r="AR124" s="25" t="s">
        <v>915</v>
      </c>
      <c r="AT124" s="25" t="s">
        <v>164</v>
      </c>
      <c r="AU124" s="25" t="s">
        <v>89</v>
      </c>
      <c r="AY124" s="25" t="s">
        <v>163</v>
      </c>
      <c r="BE124" s="155">
        <f>IF(U124="základní",N124,0)</f>
        <v>0</v>
      </c>
      <c r="BF124" s="155">
        <f>IF(U124="snížená",N124,0)</f>
        <v>0</v>
      </c>
      <c r="BG124" s="155">
        <f>IF(U124="zákl. přenesená",N124,0)</f>
        <v>0</v>
      </c>
      <c r="BH124" s="155">
        <f>IF(U124="sníž. přenesená",N124,0)</f>
        <v>0</v>
      </c>
      <c r="BI124" s="155">
        <f>IF(U124="nulová",N124,0)</f>
        <v>0</v>
      </c>
      <c r="BJ124" s="25" t="s">
        <v>89</v>
      </c>
      <c r="BK124" s="155">
        <f>ROUND(L124*K124,2)</f>
        <v>0</v>
      </c>
      <c r="BL124" s="25" t="s">
        <v>915</v>
      </c>
      <c r="BM124" s="25" t="s">
        <v>201</v>
      </c>
    </row>
    <row r="125" spans="2:63" s="10" customFormat="1" ht="29.85" customHeight="1">
      <c r="B125" s="217"/>
      <c r="C125" s="218"/>
      <c r="D125" s="227" t="s">
        <v>909</v>
      </c>
      <c r="E125" s="227"/>
      <c r="F125" s="227"/>
      <c r="G125" s="227"/>
      <c r="H125" s="227"/>
      <c r="I125" s="227"/>
      <c r="J125" s="227"/>
      <c r="K125" s="227"/>
      <c r="L125" s="227"/>
      <c r="M125" s="227"/>
      <c r="N125" s="261">
        <f>BK125</f>
        <v>0</v>
      </c>
      <c r="O125" s="262"/>
      <c r="P125" s="262"/>
      <c r="Q125" s="262"/>
      <c r="R125" s="220"/>
      <c r="T125" s="221"/>
      <c r="U125" s="218"/>
      <c r="V125" s="218"/>
      <c r="W125" s="222">
        <f>SUM(W126:W129)</f>
        <v>0</v>
      </c>
      <c r="X125" s="218"/>
      <c r="Y125" s="222">
        <f>SUM(Y126:Y129)</f>
        <v>0</v>
      </c>
      <c r="Z125" s="218"/>
      <c r="AA125" s="223">
        <f>SUM(AA126:AA129)</f>
        <v>0</v>
      </c>
      <c r="AR125" s="224" t="s">
        <v>172</v>
      </c>
      <c r="AT125" s="225" t="s">
        <v>78</v>
      </c>
      <c r="AU125" s="225" t="s">
        <v>86</v>
      </c>
      <c r="AY125" s="224" t="s">
        <v>163</v>
      </c>
      <c r="BK125" s="226">
        <f>SUM(BK126:BK129)</f>
        <v>0</v>
      </c>
    </row>
    <row r="126" spans="2:65" s="1" customFormat="1" ht="63.75" customHeight="1">
      <c r="B126" s="49"/>
      <c r="C126" s="230" t="s">
        <v>89</v>
      </c>
      <c r="D126" s="230" t="s">
        <v>164</v>
      </c>
      <c r="E126" s="231" t="s">
        <v>916</v>
      </c>
      <c r="F126" s="232" t="s">
        <v>917</v>
      </c>
      <c r="G126" s="232"/>
      <c r="H126" s="232"/>
      <c r="I126" s="232"/>
      <c r="J126" s="233" t="s">
        <v>914</v>
      </c>
      <c r="K126" s="234">
        <v>1</v>
      </c>
      <c r="L126" s="235">
        <v>0</v>
      </c>
      <c r="M126" s="236"/>
      <c r="N126" s="237">
        <f>ROUND(L126*K126,2)</f>
        <v>0</v>
      </c>
      <c r="O126" s="237"/>
      <c r="P126" s="237"/>
      <c r="Q126" s="237"/>
      <c r="R126" s="51"/>
      <c r="T126" s="238" t="s">
        <v>22</v>
      </c>
      <c r="U126" s="59" t="s">
        <v>46</v>
      </c>
      <c r="V126" s="50"/>
      <c r="W126" s="239">
        <f>V126*K126</f>
        <v>0</v>
      </c>
      <c r="X126" s="239">
        <v>0</v>
      </c>
      <c r="Y126" s="239">
        <f>X126*K126</f>
        <v>0</v>
      </c>
      <c r="Z126" s="239">
        <v>0</v>
      </c>
      <c r="AA126" s="240">
        <f>Z126*K126</f>
        <v>0</v>
      </c>
      <c r="AR126" s="25" t="s">
        <v>915</v>
      </c>
      <c r="AT126" s="25" t="s">
        <v>164</v>
      </c>
      <c r="AU126" s="25" t="s">
        <v>89</v>
      </c>
      <c r="AY126" s="25" t="s">
        <v>163</v>
      </c>
      <c r="BE126" s="155">
        <f>IF(U126="základní",N126,0)</f>
        <v>0</v>
      </c>
      <c r="BF126" s="155">
        <f>IF(U126="snížená",N126,0)</f>
        <v>0</v>
      </c>
      <c r="BG126" s="155">
        <f>IF(U126="zákl. přenesená",N126,0)</f>
        <v>0</v>
      </c>
      <c r="BH126" s="155">
        <f>IF(U126="sníž. přenesená",N126,0)</f>
        <v>0</v>
      </c>
      <c r="BI126" s="155">
        <f>IF(U126="nulová",N126,0)</f>
        <v>0</v>
      </c>
      <c r="BJ126" s="25" t="s">
        <v>89</v>
      </c>
      <c r="BK126" s="155">
        <f>ROUND(L126*K126,2)</f>
        <v>0</v>
      </c>
      <c r="BL126" s="25" t="s">
        <v>915</v>
      </c>
      <c r="BM126" s="25" t="s">
        <v>212</v>
      </c>
    </row>
    <row r="127" spans="2:65" s="1" customFormat="1" ht="25.5" customHeight="1">
      <c r="B127" s="49"/>
      <c r="C127" s="230" t="s">
        <v>177</v>
      </c>
      <c r="D127" s="230" t="s">
        <v>164</v>
      </c>
      <c r="E127" s="231" t="s">
        <v>918</v>
      </c>
      <c r="F127" s="232" t="s">
        <v>919</v>
      </c>
      <c r="G127" s="232"/>
      <c r="H127" s="232"/>
      <c r="I127" s="232"/>
      <c r="J127" s="233" t="s">
        <v>914</v>
      </c>
      <c r="K127" s="234">
        <v>1</v>
      </c>
      <c r="L127" s="235">
        <v>0</v>
      </c>
      <c r="M127" s="236"/>
      <c r="N127" s="237">
        <f>ROUND(L127*K127,2)</f>
        <v>0</v>
      </c>
      <c r="O127" s="237"/>
      <c r="P127" s="237"/>
      <c r="Q127" s="237"/>
      <c r="R127" s="51"/>
      <c r="T127" s="238" t="s">
        <v>22</v>
      </c>
      <c r="U127" s="59" t="s">
        <v>46</v>
      </c>
      <c r="V127" s="50"/>
      <c r="W127" s="239">
        <f>V127*K127</f>
        <v>0</v>
      </c>
      <c r="X127" s="239">
        <v>0</v>
      </c>
      <c r="Y127" s="239">
        <f>X127*K127</f>
        <v>0</v>
      </c>
      <c r="Z127" s="239">
        <v>0</v>
      </c>
      <c r="AA127" s="240">
        <f>Z127*K127</f>
        <v>0</v>
      </c>
      <c r="AR127" s="25" t="s">
        <v>915</v>
      </c>
      <c r="AT127" s="25" t="s">
        <v>164</v>
      </c>
      <c r="AU127" s="25" t="s">
        <v>89</v>
      </c>
      <c r="AY127" s="25" t="s">
        <v>163</v>
      </c>
      <c r="BE127" s="155">
        <f>IF(U127="základní",N127,0)</f>
        <v>0</v>
      </c>
      <c r="BF127" s="155">
        <f>IF(U127="snížená",N127,0)</f>
        <v>0</v>
      </c>
      <c r="BG127" s="155">
        <f>IF(U127="zákl. přenesená",N127,0)</f>
        <v>0</v>
      </c>
      <c r="BH127" s="155">
        <f>IF(U127="sníž. přenesená",N127,0)</f>
        <v>0</v>
      </c>
      <c r="BI127" s="155">
        <f>IF(U127="nulová",N127,0)</f>
        <v>0</v>
      </c>
      <c r="BJ127" s="25" t="s">
        <v>89</v>
      </c>
      <c r="BK127" s="155">
        <f>ROUND(L127*K127,2)</f>
        <v>0</v>
      </c>
      <c r="BL127" s="25" t="s">
        <v>915</v>
      </c>
      <c r="BM127" s="25" t="s">
        <v>221</v>
      </c>
    </row>
    <row r="128" spans="2:65" s="1" customFormat="1" ht="25.5" customHeight="1">
      <c r="B128" s="49"/>
      <c r="C128" s="230" t="s">
        <v>168</v>
      </c>
      <c r="D128" s="230" t="s">
        <v>164</v>
      </c>
      <c r="E128" s="231" t="s">
        <v>920</v>
      </c>
      <c r="F128" s="232" t="s">
        <v>921</v>
      </c>
      <c r="G128" s="232"/>
      <c r="H128" s="232"/>
      <c r="I128" s="232"/>
      <c r="J128" s="233" t="s">
        <v>914</v>
      </c>
      <c r="K128" s="234">
        <v>1</v>
      </c>
      <c r="L128" s="235">
        <v>0</v>
      </c>
      <c r="M128" s="236"/>
      <c r="N128" s="237">
        <f>ROUND(L128*K128,2)</f>
        <v>0</v>
      </c>
      <c r="O128" s="237"/>
      <c r="P128" s="237"/>
      <c r="Q128" s="237"/>
      <c r="R128" s="51"/>
      <c r="T128" s="238" t="s">
        <v>22</v>
      </c>
      <c r="U128" s="59" t="s">
        <v>46</v>
      </c>
      <c r="V128" s="50"/>
      <c r="W128" s="239">
        <f>V128*K128</f>
        <v>0</v>
      </c>
      <c r="X128" s="239">
        <v>0</v>
      </c>
      <c r="Y128" s="239">
        <f>X128*K128</f>
        <v>0</v>
      </c>
      <c r="Z128" s="239">
        <v>0</v>
      </c>
      <c r="AA128" s="240">
        <f>Z128*K128</f>
        <v>0</v>
      </c>
      <c r="AR128" s="25" t="s">
        <v>915</v>
      </c>
      <c r="AT128" s="25" t="s">
        <v>164</v>
      </c>
      <c r="AU128" s="25" t="s">
        <v>89</v>
      </c>
      <c r="AY128" s="25" t="s">
        <v>163</v>
      </c>
      <c r="BE128" s="155">
        <f>IF(U128="základní",N128,0)</f>
        <v>0</v>
      </c>
      <c r="BF128" s="155">
        <f>IF(U128="snížená",N128,0)</f>
        <v>0</v>
      </c>
      <c r="BG128" s="155">
        <f>IF(U128="zákl. přenesená",N128,0)</f>
        <v>0</v>
      </c>
      <c r="BH128" s="155">
        <f>IF(U128="sníž. přenesená",N128,0)</f>
        <v>0</v>
      </c>
      <c r="BI128" s="155">
        <f>IF(U128="nulová",N128,0)</f>
        <v>0</v>
      </c>
      <c r="BJ128" s="25" t="s">
        <v>89</v>
      </c>
      <c r="BK128" s="155">
        <f>ROUND(L128*K128,2)</f>
        <v>0</v>
      </c>
      <c r="BL128" s="25" t="s">
        <v>915</v>
      </c>
      <c r="BM128" s="25" t="s">
        <v>247</v>
      </c>
    </row>
    <row r="129" spans="2:65" s="1" customFormat="1" ht="25.5" customHeight="1">
      <c r="B129" s="49"/>
      <c r="C129" s="230" t="s">
        <v>172</v>
      </c>
      <c r="D129" s="230" t="s">
        <v>164</v>
      </c>
      <c r="E129" s="231" t="s">
        <v>922</v>
      </c>
      <c r="F129" s="232" t="s">
        <v>923</v>
      </c>
      <c r="G129" s="232"/>
      <c r="H129" s="232"/>
      <c r="I129" s="232"/>
      <c r="J129" s="233" t="s">
        <v>914</v>
      </c>
      <c r="K129" s="234">
        <v>1</v>
      </c>
      <c r="L129" s="235">
        <v>0</v>
      </c>
      <c r="M129" s="236"/>
      <c r="N129" s="237">
        <f>ROUND(L129*K129,2)</f>
        <v>0</v>
      </c>
      <c r="O129" s="237"/>
      <c r="P129" s="237"/>
      <c r="Q129" s="237"/>
      <c r="R129" s="51"/>
      <c r="T129" s="238" t="s">
        <v>22</v>
      </c>
      <c r="U129" s="59" t="s">
        <v>46</v>
      </c>
      <c r="V129" s="50"/>
      <c r="W129" s="239">
        <f>V129*K129</f>
        <v>0</v>
      </c>
      <c r="X129" s="239">
        <v>0</v>
      </c>
      <c r="Y129" s="239">
        <f>X129*K129</f>
        <v>0</v>
      </c>
      <c r="Z129" s="239">
        <v>0</v>
      </c>
      <c r="AA129" s="240">
        <f>Z129*K129</f>
        <v>0</v>
      </c>
      <c r="AR129" s="25" t="s">
        <v>915</v>
      </c>
      <c r="AT129" s="25" t="s">
        <v>164</v>
      </c>
      <c r="AU129" s="25" t="s">
        <v>89</v>
      </c>
      <c r="AY129" s="25" t="s">
        <v>163</v>
      </c>
      <c r="BE129" s="155">
        <f>IF(U129="základní",N129,0)</f>
        <v>0</v>
      </c>
      <c r="BF129" s="155">
        <f>IF(U129="snížená",N129,0)</f>
        <v>0</v>
      </c>
      <c r="BG129" s="155">
        <f>IF(U129="zákl. přenesená",N129,0)</f>
        <v>0</v>
      </c>
      <c r="BH129" s="155">
        <f>IF(U129="sníž. přenesená",N129,0)</f>
        <v>0</v>
      </c>
      <c r="BI129" s="155">
        <f>IF(U129="nulová",N129,0)</f>
        <v>0</v>
      </c>
      <c r="BJ129" s="25" t="s">
        <v>89</v>
      </c>
      <c r="BK129" s="155">
        <f>ROUND(L129*K129,2)</f>
        <v>0</v>
      </c>
      <c r="BL129" s="25" t="s">
        <v>915</v>
      </c>
      <c r="BM129" s="25" t="s">
        <v>259</v>
      </c>
    </row>
    <row r="130" spans="2:63" s="10" customFormat="1" ht="29.85" customHeight="1">
      <c r="B130" s="217"/>
      <c r="C130" s="218"/>
      <c r="D130" s="227" t="s">
        <v>910</v>
      </c>
      <c r="E130" s="227"/>
      <c r="F130" s="227"/>
      <c r="G130" s="227"/>
      <c r="H130" s="227"/>
      <c r="I130" s="227"/>
      <c r="J130" s="227"/>
      <c r="K130" s="227"/>
      <c r="L130" s="227"/>
      <c r="M130" s="227"/>
      <c r="N130" s="261">
        <f>BK130</f>
        <v>0</v>
      </c>
      <c r="O130" s="262"/>
      <c r="P130" s="262"/>
      <c r="Q130" s="262"/>
      <c r="R130" s="220"/>
      <c r="T130" s="221"/>
      <c r="U130" s="218"/>
      <c r="V130" s="218"/>
      <c r="W130" s="222">
        <f>W131</f>
        <v>0</v>
      </c>
      <c r="X130" s="218"/>
      <c r="Y130" s="222">
        <f>Y131</f>
        <v>0</v>
      </c>
      <c r="Z130" s="218"/>
      <c r="AA130" s="223">
        <f>AA131</f>
        <v>0</v>
      </c>
      <c r="AR130" s="224" t="s">
        <v>172</v>
      </c>
      <c r="AT130" s="225" t="s">
        <v>78</v>
      </c>
      <c r="AU130" s="225" t="s">
        <v>86</v>
      </c>
      <c r="AY130" s="224" t="s">
        <v>163</v>
      </c>
      <c r="BK130" s="226">
        <f>BK131</f>
        <v>0</v>
      </c>
    </row>
    <row r="131" spans="2:65" s="1" customFormat="1" ht="25.5" customHeight="1">
      <c r="B131" s="49"/>
      <c r="C131" s="230" t="s">
        <v>190</v>
      </c>
      <c r="D131" s="230" t="s">
        <v>164</v>
      </c>
      <c r="E131" s="231" t="s">
        <v>924</v>
      </c>
      <c r="F131" s="232" t="s">
        <v>925</v>
      </c>
      <c r="G131" s="232"/>
      <c r="H131" s="232"/>
      <c r="I131" s="232"/>
      <c r="J131" s="233" t="s">
        <v>914</v>
      </c>
      <c r="K131" s="234">
        <v>1</v>
      </c>
      <c r="L131" s="235">
        <v>0</v>
      </c>
      <c r="M131" s="236"/>
      <c r="N131" s="237">
        <f>ROUND(L131*K131,2)</f>
        <v>0</v>
      </c>
      <c r="O131" s="237"/>
      <c r="P131" s="237"/>
      <c r="Q131" s="237"/>
      <c r="R131" s="51"/>
      <c r="T131" s="238" t="s">
        <v>22</v>
      </c>
      <c r="U131" s="59" t="s">
        <v>46</v>
      </c>
      <c r="V131" s="50"/>
      <c r="W131" s="239">
        <f>V131*K131</f>
        <v>0</v>
      </c>
      <c r="X131" s="239">
        <v>0</v>
      </c>
      <c r="Y131" s="239">
        <f>X131*K131</f>
        <v>0</v>
      </c>
      <c r="Z131" s="239">
        <v>0</v>
      </c>
      <c r="AA131" s="240">
        <f>Z131*K131</f>
        <v>0</v>
      </c>
      <c r="AR131" s="25" t="s">
        <v>915</v>
      </c>
      <c r="AT131" s="25" t="s">
        <v>164</v>
      </c>
      <c r="AU131" s="25" t="s">
        <v>89</v>
      </c>
      <c r="AY131" s="25" t="s">
        <v>163</v>
      </c>
      <c r="BE131" s="155">
        <f>IF(U131="základní",N131,0)</f>
        <v>0</v>
      </c>
      <c r="BF131" s="155">
        <f>IF(U131="snížená",N131,0)</f>
        <v>0</v>
      </c>
      <c r="BG131" s="155">
        <f>IF(U131="zákl. přenesená",N131,0)</f>
        <v>0</v>
      </c>
      <c r="BH131" s="155">
        <f>IF(U131="sníž. přenesená",N131,0)</f>
        <v>0</v>
      </c>
      <c r="BI131" s="155">
        <f>IF(U131="nulová",N131,0)</f>
        <v>0</v>
      </c>
      <c r="BJ131" s="25" t="s">
        <v>89</v>
      </c>
      <c r="BK131" s="155">
        <f>ROUND(L131*K131,2)</f>
        <v>0</v>
      </c>
      <c r="BL131" s="25" t="s">
        <v>915</v>
      </c>
      <c r="BM131" s="25" t="s">
        <v>276</v>
      </c>
    </row>
    <row r="132" spans="2:63" s="10" customFormat="1" ht="29.85" customHeight="1">
      <c r="B132" s="217"/>
      <c r="C132" s="218"/>
      <c r="D132" s="227" t="s">
        <v>911</v>
      </c>
      <c r="E132" s="227"/>
      <c r="F132" s="227"/>
      <c r="G132" s="227"/>
      <c r="H132" s="227"/>
      <c r="I132" s="227"/>
      <c r="J132" s="227"/>
      <c r="K132" s="227"/>
      <c r="L132" s="227"/>
      <c r="M132" s="227"/>
      <c r="N132" s="261">
        <f>BK132</f>
        <v>0</v>
      </c>
      <c r="O132" s="262"/>
      <c r="P132" s="262"/>
      <c r="Q132" s="262"/>
      <c r="R132" s="220"/>
      <c r="T132" s="221"/>
      <c r="U132" s="218"/>
      <c r="V132" s="218"/>
      <c r="W132" s="222">
        <f>W133</f>
        <v>0</v>
      </c>
      <c r="X132" s="218"/>
      <c r="Y132" s="222">
        <f>Y133</f>
        <v>0</v>
      </c>
      <c r="Z132" s="218"/>
      <c r="AA132" s="223">
        <f>AA133</f>
        <v>0</v>
      </c>
      <c r="AR132" s="224" t="s">
        <v>172</v>
      </c>
      <c r="AT132" s="225" t="s">
        <v>78</v>
      </c>
      <c r="AU132" s="225" t="s">
        <v>86</v>
      </c>
      <c r="AY132" s="224" t="s">
        <v>163</v>
      </c>
      <c r="BK132" s="226">
        <f>BK133</f>
        <v>0</v>
      </c>
    </row>
    <row r="133" spans="2:65" s="1" customFormat="1" ht="16.5" customHeight="1">
      <c r="B133" s="49"/>
      <c r="C133" s="230" t="s">
        <v>196</v>
      </c>
      <c r="D133" s="230" t="s">
        <v>164</v>
      </c>
      <c r="E133" s="231" t="s">
        <v>926</v>
      </c>
      <c r="F133" s="232" t="s">
        <v>927</v>
      </c>
      <c r="G133" s="232"/>
      <c r="H133" s="232"/>
      <c r="I133" s="232"/>
      <c r="J133" s="233" t="s">
        <v>914</v>
      </c>
      <c r="K133" s="234">
        <v>1</v>
      </c>
      <c r="L133" s="235">
        <v>0</v>
      </c>
      <c r="M133" s="236"/>
      <c r="N133" s="237">
        <f>ROUND(L133*K133,2)</f>
        <v>0</v>
      </c>
      <c r="O133" s="237"/>
      <c r="P133" s="237"/>
      <c r="Q133" s="237"/>
      <c r="R133" s="51"/>
      <c r="T133" s="238" t="s">
        <v>22</v>
      </c>
      <c r="U133" s="59" t="s">
        <v>46</v>
      </c>
      <c r="V133" s="50"/>
      <c r="W133" s="239">
        <f>V133*K133</f>
        <v>0</v>
      </c>
      <c r="X133" s="239">
        <v>0</v>
      </c>
      <c r="Y133" s="239">
        <f>X133*K133</f>
        <v>0</v>
      </c>
      <c r="Z133" s="239">
        <v>0</v>
      </c>
      <c r="AA133" s="240">
        <f>Z133*K133</f>
        <v>0</v>
      </c>
      <c r="AR133" s="25" t="s">
        <v>915</v>
      </c>
      <c r="AT133" s="25" t="s">
        <v>164</v>
      </c>
      <c r="AU133" s="25" t="s">
        <v>89</v>
      </c>
      <c r="AY133" s="25" t="s">
        <v>163</v>
      </c>
      <c r="BE133" s="155">
        <f>IF(U133="základní",N133,0)</f>
        <v>0</v>
      </c>
      <c r="BF133" s="155">
        <f>IF(U133="snížená",N133,0)</f>
        <v>0</v>
      </c>
      <c r="BG133" s="155">
        <f>IF(U133="zákl. přenesená",N133,0)</f>
        <v>0</v>
      </c>
      <c r="BH133" s="155">
        <f>IF(U133="sníž. přenesená",N133,0)</f>
        <v>0</v>
      </c>
      <c r="BI133" s="155">
        <f>IF(U133="nulová",N133,0)</f>
        <v>0</v>
      </c>
      <c r="BJ133" s="25" t="s">
        <v>89</v>
      </c>
      <c r="BK133" s="155">
        <f>ROUND(L133*K133,2)</f>
        <v>0</v>
      </c>
      <c r="BL133" s="25" t="s">
        <v>915</v>
      </c>
      <c r="BM133" s="25" t="s">
        <v>284</v>
      </c>
    </row>
    <row r="134" spans="2:63" s="1" customFormat="1" ht="49.9" customHeight="1">
      <c r="B134" s="49"/>
      <c r="C134" s="50"/>
      <c r="D134" s="219" t="s">
        <v>739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292">
        <f>BK134</f>
        <v>0</v>
      </c>
      <c r="O134" s="293"/>
      <c r="P134" s="293"/>
      <c r="Q134" s="293"/>
      <c r="R134" s="51"/>
      <c r="T134" s="201"/>
      <c r="U134" s="50"/>
      <c r="V134" s="50"/>
      <c r="W134" s="50"/>
      <c r="X134" s="50"/>
      <c r="Y134" s="50"/>
      <c r="Z134" s="50"/>
      <c r="AA134" s="103"/>
      <c r="AT134" s="25" t="s">
        <v>78</v>
      </c>
      <c r="AU134" s="25" t="s">
        <v>79</v>
      </c>
      <c r="AY134" s="25" t="s">
        <v>740</v>
      </c>
      <c r="BK134" s="155">
        <f>SUM(BK135:BK139)</f>
        <v>0</v>
      </c>
    </row>
    <row r="135" spans="2:63" s="1" customFormat="1" ht="22.3" customHeight="1">
      <c r="B135" s="49"/>
      <c r="C135" s="294" t="s">
        <v>22</v>
      </c>
      <c r="D135" s="294" t="s">
        <v>164</v>
      </c>
      <c r="E135" s="295" t="s">
        <v>22</v>
      </c>
      <c r="F135" s="296" t="s">
        <v>22</v>
      </c>
      <c r="G135" s="296"/>
      <c r="H135" s="296"/>
      <c r="I135" s="296"/>
      <c r="J135" s="297" t="s">
        <v>22</v>
      </c>
      <c r="K135" s="298"/>
      <c r="L135" s="235"/>
      <c r="M135" s="237"/>
      <c r="N135" s="237">
        <f>BK135</f>
        <v>0</v>
      </c>
      <c r="O135" s="237"/>
      <c r="P135" s="237"/>
      <c r="Q135" s="237"/>
      <c r="R135" s="51"/>
      <c r="T135" s="238" t="s">
        <v>22</v>
      </c>
      <c r="U135" s="299" t="s">
        <v>46</v>
      </c>
      <c r="V135" s="50"/>
      <c r="W135" s="50"/>
      <c r="X135" s="50"/>
      <c r="Y135" s="50"/>
      <c r="Z135" s="50"/>
      <c r="AA135" s="103"/>
      <c r="AT135" s="25" t="s">
        <v>740</v>
      </c>
      <c r="AU135" s="25" t="s">
        <v>86</v>
      </c>
      <c r="AY135" s="25" t="s">
        <v>740</v>
      </c>
      <c r="BE135" s="155">
        <f>IF(U135="základní",N135,0)</f>
        <v>0</v>
      </c>
      <c r="BF135" s="155">
        <f>IF(U135="snížená",N135,0)</f>
        <v>0</v>
      </c>
      <c r="BG135" s="155">
        <f>IF(U135="zákl. přenesená",N135,0)</f>
        <v>0</v>
      </c>
      <c r="BH135" s="155">
        <f>IF(U135="sníž. přenesená",N135,0)</f>
        <v>0</v>
      </c>
      <c r="BI135" s="155">
        <f>IF(U135="nulová",N135,0)</f>
        <v>0</v>
      </c>
      <c r="BJ135" s="25" t="s">
        <v>89</v>
      </c>
      <c r="BK135" s="155">
        <f>L135*K135</f>
        <v>0</v>
      </c>
    </row>
    <row r="136" spans="2:63" s="1" customFormat="1" ht="22.3" customHeight="1">
      <c r="B136" s="49"/>
      <c r="C136" s="294" t="s">
        <v>22</v>
      </c>
      <c r="D136" s="294" t="s">
        <v>164</v>
      </c>
      <c r="E136" s="295" t="s">
        <v>22</v>
      </c>
      <c r="F136" s="296" t="s">
        <v>22</v>
      </c>
      <c r="G136" s="296"/>
      <c r="H136" s="296"/>
      <c r="I136" s="296"/>
      <c r="J136" s="297" t="s">
        <v>22</v>
      </c>
      <c r="K136" s="298"/>
      <c r="L136" s="235"/>
      <c r="M136" s="237"/>
      <c r="N136" s="237">
        <f>BK136</f>
        <v>0</v>
      </c>
      <c r="O136" s="237"/>
      <c r="P136" s="237"/>
      <c r="Q136" s="237"/>
      <c r="R136" s="51"/>
      <c r="T136" s="238" t="s">
        <v>22</v>
      </c>
      <c r="U136" s="299" t="s">
        <v>46</v>
      </c>
      <c r="V136" s="50"/>
      <c r="W136" s="50"/>
      <c r="X136" s="50"/>
      <c r="Y136" s="50"/>
      <c r="Z136" s="50"/>
      <c r="AA136" s="103"/>
      <c r="AT136" s="25" t="s">
        <v>740</v>
      </c>
      <c r="AU136" s="25" t="s">
        <v>86</v>
      </c>
      <c r="AY136" s="25" t="s">
        <v>740</v>
      </c>
      <c r="BE136" s="155">
        <f>IF(U136="základní",N136,0)</f>
        <v>0</v>
      </c>
      <c r="BF136" s="155">
        <f>IF(U136="snížená",N136,0)</f>
        <v>0</v>
      </c>
      <c r="BG136" s="155">
        <f>IF(U136="zákl. přenesená",N136,0)</f>
        <v>0</v>
      </c>
      <c r="BH136" s="155">
        <f>IF(U136="sníž. přenesená",N136,0)</f>
        <v>0</v>
      </c>
      <c r="BI136" s="155">
        <f>IF(U136="nulová",N136,0)</f>
        <v>0</v>
      </c>
      <c r="BJ136" s="25" t="s">
        <v>89</v>
      </c>
      <c r="BK136" s="155">
        <f>L136*K136</f>
        <v>0</v>
      </c>
    </row>
    <row r="137" spans="2:63" s="1" customFormat="1" ht="22.3" customHeight="1">
      <c r="B137" s="49"/>
      <c r="C137" s="294" t="s">
        <v>22</v>
      </c>
      <c r="D137" s="294" t="s">
        <v>164</v>
      </c>
      <c r="E137" s="295" t="s">
        <v>22</v>
      </c>
      <c r="F137" s="296" t="s">
        <v>22</v>
      </c>
      <c r="G137" s="296"/>
      <c r="H137" s="296"/>
      <c r="I137" s="296"/>
      <c r="J137" s="297" t="s">
        <v>22</v>
      </c>
      <c r="K137" s="298"/>
      <c r="L137" s="235"/>
      <c r="M137" s="237"/>
      <c r="N137" s="237">
        <f>BK137</f>
        <v>0</v>
      </c>
      <c r="O137" s="237"/>
      <c r="P137" s="237"/>
      <c r="Q137" s="237"/>
      <c r="R137" s="51"/>
      <c r="T137" s="238" t="s">
        <v>22</v>
      </c>
      <c r="U137" s="299" t="s">
        <v>46</v>
      </c>
      <c r="V137" s="50"/>
      <c r="W137" s="50"/>
      <c r="X137" s="50"/>
      <c r="Y137" s="50"/>
      <c r="Z137" s="50"/>
      <c r="AA137" s="103"/>
      <c r="AT137" s="25" t="s">
        <v>740</v>
      </c>
      <c r="AU137" s="25" t="s">
        <v>86</v>
      </c>
      <c r="AY137" s="25" t="s">
        <v>740</v>
      </c>
      <c r="BE137" s="155">
        <f>IF(U137="základní",N137,0)</f>
        <v>0</v>
      </c>
      <c r="BF137" s="155">
        <f>IF(U137="snížená",N137,0)</f>
        <v>0</v>
      </c>
      <c r="BG137" s="155">
        <f>IF(U137="zákl. přenesená",N137,0)</f>
        <v>0</v>
      </c>
      <c r="BH137" s="155">
        <f>IF(U137="sníž. přenesená",N137,0)</f>
        <v>0</v>
      </c>
      <c r="BI137" s="155">
        <f>IF(U137="nulová",N137,0)</f>
        <v>0</v>
      </c>
      <c r="BJ137" s="25" t="s">
        <v>89</v>
      </c>
      <c r="BK137" s="155">
        <f>L137*K137</f>
        <v>0</v>
      </c>
    </row>
    <row r="138" spans="2:63" s="1" customFormat="1" ht="22.3" customHeight="1">
      <c r="B138" s="49"/>
      <c r="C138" s="294" t="s">
        <v>22</v>
      </c>
      <c r="D138" s="294" t="s">
        <v>164</v>
      </c>
      <c r="E138" s="295" t="s">
        <v>22</v>
      </c>
      <c r="F138" s="296" t="s">
        <v>22</v>
      </c>
      <c r="G138" s="296"/>
      <c r="H138" s="296"/>
      <c r="I138" s="296"/>
      <c r="J138" s="297" t="s">
        <v>22</v>
      </c>
      <c r="K138" s="298"/>
      <c r="L138" s="235"/>
      <c r="M138" s="237"/>
      <c r="N138" s="237">
        <f>BK138</f>
        <v>0</v>
      </c>
      <c r="O138" s="237"/>
      <c r="P138" s="237"/>
      <c r="Q138" s="237"/>
      <c r="R138" s="51"/>
      <c r="T138" s="238" t="s">
        <v>22</v>
      </c>
      <c r="U138" s="299" t="s">
        <v>46</v>
      </c>
      <c r="V138" s="50"/>
      <c r="W138" s="50"/>
      <c r="X138" s="50"/>
      <c r="Y138" s="50"/>
      <c r="Z138" s="50"/>
      <c r="AA138" s="103"/>
      <c r="AT138" s="25" t="s">
        <v>740</v>
      </c>
      <c r="AU138" s="25" t="s">
        <v>86</v>
      </c>
      <c r="AY138" s="25" t="s">
        <v>740</v>
      </c>
      <c r="BE138" s="155">
        <f>IF(U138="základní",N138,0)</f>
        <v>0</v>
      </c>
      <c r="BF138" s="155">
        <f>IF(U138="snížená",N138,0)</f>
        <v>0</v>
      </c>
      <c r="BG138" s="155">
        <f>IF(U138="zákl. přenesená",N138,0)</f>
        <v>0</v>
      </c>
      <c r="BH138" s="155">
        <f>IF(U138="sníž. přenesená",N138,0)</f>
        <v>0</v>
      </c>
      <c r="BI138" s="155">
        <f>IF(U138="nulová",N138,0)</f>
        <v>0</v>
      </c>
      <c r="BJ138" s="25" t="s">
        <v>89</v>
      </c>
      <c r="BK138" s="155">
        <f>L138*K138</f>
        <v>0</v>
      </c>
    </row>
    <row r="139" spans="2:63" s="1" customFormat="1" ht="22.3" customHeight="1">
      <c r="B139" s="49"/>
      <c r="C139" s="294" t="s">
        <v>22</v>
      </c>
      <c r="D139" s="294" t="s">
        <v>164</v>
      </c>
      <c r="E139" s="295" t="s">
        <v>22</v>
      </c>
      <c r="F139" s="296" t="s">
        <v>22</v>
      </c>
      <c r="G139" s="296"/>
      <c r="H139" s="296"/>
      <c r="I139" s="296"/>
      <c r="J139" s="297" t="s">
        <v>22</v>
      </c>
      <c r="K139" s="298"/>
      <c r="L139" s="235"/>
      <c r="M139" s="237"/>
      <c r="N139" s="237">
        <f>BK139</f>
        <v>0</v>
      </c>
      <c r="O139" s="237"/>
      <c r="P139" s="237"/>
      <c r="Q139" s="237"/>
      <c r="R139" s="51"/>
      <c r="T139" s="238" t="s">
        <v>22</v>
      </c>
      <c r="U139" s="299" t="s">
        <v>46</v>
      </c>
      <c r="V139" s="75"/>
      <c r="W139" s="75"/>
      <c r="X139" s="75"/>
      <c r="Y139" s="75"/>
      <c r="Z139" s="75"/>
      <c r="AA139" s="77"/>
      <c r="AT139" s="25" t="s">
        <v>740</v>
      </c>
      <c r="AU139" s="25" t="s">
        <v>86</v>
      </c>
      <c r="AY139" s="25" t="s">
        <v>740</v>
      </c>
      <c r="BE139" s="155">
        <f>IF(U139="základní",N139,0)</f>
        <v>0</v>
      </c>
      <c r="BF139" s="155">
        <f>IF(U139="snížená",N139,0)</f>
        <v>0</v>
      </c>
      <c r="BG139" s="155">
        <f>IF(U139="zákl. přenesená",N139,0)</f>
        <v>0</v>
      </c>
      <c r="BH139" s="155">
        <f>IF(U139="sníž. přenesená",N139,0)</f>
        <v>0</v>
      </c>
      <c r="BI139" s="155">
        <f>IF(U139="nulová",N139,0)</f>
        <v>0</v>
      </c>
      <c r="BJ139" s="25" t="s">
        <v>89</v>
      </c>
      <c r="BK139" s="155">
        <f>L139*K139</f>
        <v>0</v>
      </c>
    </row>
    <row r="140" spans="2:18" s="1" customFormat="1" ht="6.95" customHeight="1">
      <c r="B140" s="78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80"/>
    </row>
  </sheetData>
  <sheetProtection password="CC35" sheet="1" objects="1" scenarios="1" formatColumns="0" formatRows="0"/>
  <mergeCells count="11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N121:Q121"/>
    <mergeCell ref="N122:Q122"/>
    <mergeCell ref="N123:Q123"/>
    <mergeCell ref="N125:Q125"/>
    <mergeCell ref="N130:Q130"/>
    <mergeCell ref="N132:Q132"/>
    <mergeCell ref="N134:Q134"/>
    <mergeCell ref="H1:K1"/>
    <mergeCell ref="S2:AC2"/>
  </mergeCells>
  <dataValidations count="2">
    <dataValidation type="list" allowBlank="1" showInputMessage="1" showErrorMessage="1" error="Povoleny jsou hodnoty K, M." sqref="D135:D140">
      <formula1>"K, M"</formula1>
    </dataValidation>
    <dataValidation type="list" allowBlank="1" showInputMessage="1" showErrorMessage="1" error="Povoleny jsou hodnoty základní, snížená, zákl. přenesená, sníž. přenesená, nulová." sqref="U135:U14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Kosáková</dc:creator>
  <cp:keywords/>
  <dc:description/>
  <cp:lastModifiedBy>Zuzana Kosáková</cp:lastModifiedBy>
  <dcterms:created xsi:type="dcterms:W3CDTF">2018-08-28T04:05:00Z</dcterms:created>
  <dcterms:modified xsi:type="dcterms:W3CDTF">2018-08-28T04:05:05Z</dcterms:modified>
  <cp:category/>
  <cp:version/>
  <cp:contentType/>
  <cp:contentStatus/>
</cp:coreProperties>
</file>