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40" windowHeight="8950" activeTab="0"/>
  </bookViews>
  <sheets>
    <sheet name="Rekapitulace stavby" sheetId="1" r:id="rId1"/>
    <sheet name="SO 00 - Vedlejší a rozpoč..." sheetId="2" r:id="rId2"/>
    <sheet name="SO 01 - Travnatá plocha" sheetId="3" r:id="rId3"/>
    <sheet name="SO 02 - Vodovodní přípojka" sheetId="4" r:id="rId4"/>
    <sheet name="SO 04 - Umělé zavlažování" sheetId="5" r:id="rId5"/>
  </sheets>
  <definedNames>
    <definedName name="_xlnm.Print_Titles" localSheetId="0">'Rekapitulace stavby'!$85:$85</definedName>
    <definedName name="_xlnm.Print_Titles" localSheetId="1">'SO 00 - Vedlejší a rozpoč...'!$120:$120</definedName>
    <definedName name="_xlnm.Print_Titles" localSheetId="2">'SO 01 - Travnatá plocha'!$123:$123</definedName>
    <definedName name="_xlnm.Print_Titles" localSheetId="3">'SO 02 - Vodovodní přípojka'!$120:$120</definedName>
    <definedName name="_xlnm.Print_Titles" localSheetId="4">'SO 04 - Umělé zavlažování'!$123:$123</definedName>
    <definedName name="_xlnm.Print_Area" localSheetId="0">'Rekapitulace stavby'!$C$4:$AP$70,'Rekapitulace stavby'!$C$76:$AP$99</definedName>
    <definedName name="_xlnm.Print_Area" localSheetId="1">'SO 00 - Vedlejší a rozpoč...'!$C$4:$Q$70,'SO 00 - Vedlejší a rozpoč...'!$C$76:$Q$104,'SO 00 - Vedlejší a rozpoč...'!$C$110:$Q$136</definedName>
    <definedName name="_xlnm.Print_Area" localSheetId="2">'SO 01 - Travnatá plocha'!$C$4:$Q$70,'SO 01 - Travnatá plocha'!$C$76:$Q$107,'SO 01 - Travnatá plocha'!$C$113:$Q$183</definedName>
    <definedName name="_xlnm.Print_Area" localSheetId="3">'SO 02 - Vodovodní přípojka'!$C$4:$Q$70,'SO 02 - Vodovodní přípojka'!$C$76:$Q$104,'SO 02 - Vodovodní přípojka'!$C$110:$Q$151</definedName>
    <definedName name="_xlnm.Print_Area" localSheetId="4">'SO 04 - Umělé zavlažování'!$C$4:$Q$70,'SO 04 - Umělé zavlažování'!$C$76:$Q$107,'SO 04 - Umělé zavlažování'!$C$113:$Q$164</definedName>
  </definedNames>
  <calcPr fullCalcOnLoad="1"/>
</workbook>
</file>

<file path=xl/sharedStrings.xml><?xml version="1.0" encoding="utf-8"?>
<sst xmlns="http://schemas.openxmlformats.org/spreadsheetml/2006/main" count="2225" uniqueCount="480">
  <si>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</si>
  <si>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</si>
  <si>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</si>
  <si>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</si>
  <si>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</si>
  <si>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</si>
  <si>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</si>
  <si>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</si>
  <si>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</si>
  <si>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</si>
  <si>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</si>
  <si>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</si>
  <si>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</si>
  <si>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</si>
  <si>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</si>
  <si>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MUVARNSDORF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</si>
  <si>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</si>
  <si>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</si>
  <si>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Tréninkové hřiště Kotlina_upraveny</t>
  </si>
  <si>
    <t>0,1</t>
  </si>
  <si>
    <t>JKSO:</t>
  </si>
  <si>
    <t>CC-CZ:</t>
  </si>
  <si>
    <t>1</t>
  </si>
  <si>
    <t>Místo:</t>
  </si>
  <si>
    <t xml:space="preserve"> </t>
  </si>
  <si>
    <t>Datum:</t>
  </si>
  <si>
    <t>04.04.2019</t>
  </si>
  <si>
    <t>10</t>
  </si>
  <si>
    <t>100</t>
  </si>
  <si>
    <t>Objednavatel: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</si>
  <si>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</si>
  <si>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</si>
  <si>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</si>
  <si>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</si>
  <si>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</si>
  <si>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</si>
  <si>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</si>
  <si>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</si>
  <si>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</si>
  <si>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</si>
  <si>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</si>
  <si>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</si>
  <si>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</si>
  <si>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</si>
  <si>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</si>
  <si>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</si>
  <si>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</si>
  <si>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</si>
  <si>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</si>
  <si>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</si>
  <si>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</si>
  <si>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</si>
  <si>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</si>
  <si>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</si>
  <si>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</si>
  <si>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</si>
  <si>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</si>
  <si>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</si>
  <si>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</si>
  <si>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</si>
  <si>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</si>
  <si>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</si>
  <si>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</si>
  <si>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</si>
  <si>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</si>
  <si>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</si>
  <si>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</si>
  <si>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</si>
  <si>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</si>
  <si>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</si>
  <si>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</si>
  <si>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</si>
  <si>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</si>
  <si>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</si>
  <si>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</si>
  <si>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</si>
  <si>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</si>
  <si>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</si>
  <si>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</si>
  <si>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</si>
  <si>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{3DA4F64D-15B0-4B59-927A-BF2C437A6C53}</t>
  </si>
  <si>
    <t>{00000000-0000-0000-0000-000000000000}</t>
  </si>
  <si>
    <t>SO 00</t>
  </si>
  <si>
    <t>Vedlejší a rozpočtové náklady</t>
  </si>
  <si>
    <t>{53425B3D-B0AD-4795-B1D3-F6E3B7B36E03}</t>
  </si>
  <si>
    <t>SO 01</t>
  </si>
  <si>
    <t>Travnatá plocha</t>
  </si>
  <si>
    <t>{E89F5BB5-0693-4792-8754-782FEBB95738}</t>
  </si>
  <si>
    <t>SO 02</t>
  </si>
  <si>
    <t>Vodovodní přípojka</t>
  </si>
  <si>
    <t>{092A4A3E-A515-410B-93B0-CB29A3DE4159}</t>
  </si>
  <si>
    <t>SO 04</t>
  </si>
  <si>
    <t>Umělé zavlažování</t>
  </si>
  <si>
    <t>{C8654822-2AE8-48C6-B1D4-FC631A791009}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</si>
  <si>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</si>
  <si>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</si>
  <si>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</si>
  <si>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</si>
  <si>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</si>
  <si>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</si>
  <si>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</si>
  <si>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</si>
  <si>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</si>
  <si>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</si>
  <si>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</si>
  <si>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</si>
  <si>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</si>
  <si>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SO 00 - Vedlejší a rozpočtové náklady</t>
  </si>
  <si>
    <t>Varnsdorf</t>
  </si>
  <si>
    <t>bude vybrán</t>
  </si>
  <si>
    <t>Pavel Hruška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</si>
  <si>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</si>
  <si>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</si>
  <si>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</si>
  <si>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</si>
  <si>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</si>
  <si>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</si>
  <si>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</si>
  <si>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</si>
  <si>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</si>
  <si>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</si>
  <si>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</si>
  <si>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</si>
  <si>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</si>
  <si>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</si>
  <si>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</si>
  <si>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</si>
  <si>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</si>
  <si>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</si>
  <si>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</si>
  <si>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</si>
  <si>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</si>
  <si>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</si>
  <si>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</si>
  <si>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</si>
  <si>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</si>
  <si>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</si>
  <si>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</si>
  <si>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</si>
  <si>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</si>
  <si>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</si>
  <si>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</si>
  <si>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</si>
  <si>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</si>
  <si>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</si>
  <si>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</si>
  <si>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</si>
  <si>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5</t>
  </si>
  <si>
    <t>ROZPOCET</t>
  </si>
  <si>
    <t>K</t>
  </si>
  <si>
    <t>012002000</t>
  </si>
  <si>
    <t>Geodetické práce</t>
  </si>
  <si>
    <t>kč</t>
  </si>
  <si>
    <t>1024</t>
  </si>
  <si>
    <t>1360659636</t>
  </si>
  <si>
    <t>030001000</t>
  </si>
  <si>
    <t>836659870</t>
  </si>
  <si>
    <t>3</t>
  </si>
  <si>
    <t>043002000</t>
  </si>
  <si>
    <t>Zkoušky a ostatní měření</t>
  </si>
  <si>
    <t>970669394</t>
  </si>
  <si>
    <t>4</t>
  </si>
  <si>
    <t>065002000</t>
  </si>
  <si>
    <t>Mimostaveništní doprava materiálů</t>
  </si>
  <si>
    <t>1677815820</t>
  </si>
  <si>
    <t>VP - Vícepráce</t>
  </si>
  <si>
    <t>PN</t>
  </si>
  <si>
    <t>SO 01 - Travnatá plocha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</si>
  <si>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</si>
  <si>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</si>
  <si>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</si>
  <si>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</si>
  <si>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</si>
  <si>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</si>
  <si>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</si>
  <si>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998 - Přesun hmot</t>
  </si>
  <si>
    <t>12110110R</t>
  </si>
  <si>
    <t>Frézování povrchu protiběžnou frézou vč. vyrovnání povrchu</t>
  </si>
  <si>
    <t>m2</t>
  </si>
  <si>
    <t>-68194119</t>
  </si>
  <si>
    <t>132201101</t>
  </si>
  <si>
    <t>Hloubení rýh š do 600 mm v hornině tř. 3 objemu do 100 m3</t>
  </si>
  <si>
    <t>m3</t>
  </si>
  <si>
    <t>-210548168</t>
  </si>
  <si>
    <t>162301101</t>
  </si>
  <si>
    <t>Vodorovné přemístění do 500 m výkopku/sypaniny z horniny tř. 1 až 4</t>
  </si>
  <si>
    <t>-261474648</t>
  </si>
  <si>
    <t>167101102</t>
  </si>
  <si>
    <t>Nakládání výkopku z hornin tř. 1 až 4 přes 100 m3</t>
  </si>
  <si>
    <t>-1374805243</t>
  </si>
  <si>
    <t>171201201</t>
  </si>
  <si>
    <t>Uložení sypaniny na skládky</t>
  </si>
  <si>
    <t>383746787</t>
  </si>
  <si>
    <t>6</t>
  </si>
  <si>
    <t>175151101</t>
  </si>
  <si>
    <t>Obsypání potrubí strojně sypaninou bez prohození, uloženou do 3 m</t>
  </si>
  <si>
    <t>1810316807</t>
  </si>
  <si>
    <t>7</t>
  </si>
  <si>
    <t>M</t>
  </si>
  <si>
    <t>583439140</t>
  </si>
  <si>
    <t>kamenivo drcené hrubé frakce 11-22</t>
  </si>
  <si>
    <t>t</t>
  </si>
  <si>
    <t>8</t>
  </si>
  <si>
    <t>-1641324381</t>
  </si>
  <si>
    <t>18110112R</t>
  </si>
  <si>
    <t>Úprava pozemku s urovnáním povrchu</t>
  </si>
  <si>
    <t>-1845629237</t>
  </si>
  <si>
    <t>9</t>
  </si>
  <si>
    <t>1811111R</t>
  </si>
  <si>
    <t>Zřízení drenážní vrstvy (pískového filtru) tl. 150 mm</t>
  </si>
  <si>
    <t>-749729097</t>
  </si>
  <si>
    <t>58341341R</t>
  </si>
  <si>
    <t>písek 0/4 praný vč. dopravy (koeficient 1,8 "zavlhlý písek")</t>
  </si>
  <si>
    <t>980888826</t>
  </si>
  <si>
    <t>11</t>
  </si>
  <si>
    <t>18130111R</t>
  </si>
  <si>
    <t>Založení vegetační vrstvy tl. 150 mm vč. srovnání povrchu</t>
  </si>
  <si>
    <t>255590200</t>
  </si>
  <si>
    <t>12</t>
  </si>
  <si>
    <t>5812328R</t>
  </si>
  <si>
    <t>Ornice tříděná vč. dopravy</t>
  </si>
  <si>
    <t>1790708132</t>
  </si>
  <si>
    <t>13</t>
  </si>
  <si>
    <t>138849937</t>
  </si>
  <si>
    <t>14</t>
  </si>
  <si>
    <t>1814111R</t>
  </si>
  <si>
    <t>Výsev plochy travním semenem</t>
  </si>
  <si>
    <t>556189733</t>
  </si>
  <si>
    <t>00572415R</t>
  </si>
  <si>
    <t>travní směs Headstart, Proradix</t>
  </si>
  <si>
    <t>1355487351</t>
  </si>
  <si>
    <t>16</t>
  </si>
  <si>
    <t>181451R</t>
  </si>
  <si>
    <t>Příplatek za míchání vegetační vrstvy</t>
  </si>
  <si>
    <t>-895880530</t>
  </si>
  <si>
    <t>17</t>
  </si>
  <si>
    <t>181451R1</t>
  </si>
  <si>
    <t>Příplatek za ruční opravy krajů</t>
  </si>
  <si>
    <t>soubor</t>
  </si>
  <si>
    <t>-2109514737</t>
  </si>
  <si>
    <t>18</t>
  </si>
  <si>
    <t>1848026R</t>
  </si>
  <si>
    <t>Dodávka a aplikace hnojiva při výsevu</t>
  </si>
  <si>
    <t>1191704677</t>
  </si>
  <si>
    <t>212755213</t>
  </si>
  <si>
    <t>Trativody z drenážních trubek plastových flexibilních D 80 mm bez lože</t>
  </si>
  <si>
    <t>m</t>
  </si>
  <si>
    <t>-1741650220</t>
  </si>
  <si>
    <t>22</t>
  </si>
  <si>
    <t>212755216</t>
  </si>
  <si>
    <t>Trativody z drenážních trubek plastových flexibilních D 160 mm bez lože</t>
  </si>
  <si>
    <t>-874239234</t>
  </si>
  <si>
    <t>23</t>
  </si>
  <si>
    <t>212972112</t>
  </si>
  <si>
    <t>Opláštění drenážních trub filtrační textilií DN 100</t>
  </si>
  <si>
    <t>1214255351</t>
  </si>
  <si>
    <t>24</t>
  </si>
  <si>
    <t>212972113</t>
  </si>
  <si>
    <t>Opláštění drenážních trub filtrační textilií DN 160</t>
  </si>
  <si>
    <t>1613069580</t>
  </si>
  <si>
    <t>25</t>
  </si>
  <si>
    <t>451572111</t>
  </si>
  <si>
    <t>Lože pod potrubí otevřený výkop z kameniva drobného těženého</t>
  </si>
  <si>
    <t>-1525945190</t>
  </si>
  <si>
    <t>26</t>
  </si>
  <si>
    <t>5642000001</t>
  </si>
  <si>
    <t>Podklad nebo podsyp ze štěrkopísku frakce 0-4 ŠP tl 10 mm</t>
  </si>
  <si>
    <t>-2024503273</t>
  </si>
  <si>
    <t>27</t>
  </si>
  <si>
    <t>564251111</t>
  </si>
  <si>
    <t>Podklad nebo podsyp ze štěrkopísku ŠP tl 150 mm</t>
  </si>
  <si>
    <t>1247657327</t>
  </si>
  <si>
    <t>28</t>
  </si>
  <si>
    <t>596911210</t>
  </si>
  <si>
    <t>Kladení zámkové dlažby pozemních komunikací tl 80 mm skupiny A pl do 50 m2</t>
  </si>
  <si>
    <t>-1854405094</t>
  </si>
  <si>
    <t>29</t>
  </si>
  <si>
    <t>592451090</t>
  </si>
  <si>
    <t>dlažba kostková  20x10x6 cm přírodní</t>
  </si>
  <si>
    <t>-62108574</t>
  </si>
  <si>
    <t>30</t>
  </si>
  <si>
    <t>871315211</t>
  </si>
  <si>
    <t>Kanalizační potrubí z tvrdého PVC-systém KG tuhost třídy SN4 DN150</t>
  </si>
  <si>
    <t>-789240446</t>
  </si>
  <si>
    <t>31</t>
  </si>
  <si>
    <t>877375121</t>
  </si>
  <si>
    <t>Výřez a montáž tvarovek odbočných na potrubí z kanalizačních trub z PVC DN 300</t>
  </si>
  <si>
    <t>kus</t>
  </si>
  <si>
    <t>-1702820703</t>
  </si>
  <si>
    <t>32</t>
  </si>
  <si>
    <t>286114040</t>
  </si>
  <si>
    <t>odbočka kanalizační plastová s hrdlem KGEA-300/160/45°</t>
  </si>
  <si>
    <t>-612557821</t>
  </si>
  <si>
    <t>33</t>
  </si>
  <si>
    <t>28800</t>
  </si>
  <si>
    <t>přesuvka kanalizace plastové KGU-315</t>
  </si>
  <si>
    <t>ks</t>
  </si>
  <si>
    <t>-1498303841</t>
  </si>
  <si>
    <t>34</t>
  </si>
  <si>
    <t>894812311</t>
  </si>
  <si>
    <t>Revizní a čistící šachta z PP typ DN 600/160 šachtové dno průtočné</t>
  </si>
  <si>
    <t>1756766076</t>
  </si>
  <si>
    <t>35</t>
  </si>
  <si>
    <t>894812331</t>
  </si>
  <si>
    <t>Revizní a čistící šachta z PP DN 600 šachtová roura korugovaná světlé hloubky 1000 mm</t>
  </si>
  <si>
    <t>2070969961</t>
  </si>
  <si>
    <t>36</t>
  </si>
  <si>
    <t>894812339</t>
  </si>
  <si>
    <t>Příplatek k rourám revizní a čistící šachty z PP DN 600 za uříznutí šachtové roury</t>
  </si>
  <si>
    <t>-1925727281</t>
  </si>
  <si>
    <t>37</t>
  </si>
  <si>
    <t>894812356</t>
  </si>
  <si>
    <t>Revizní a čistící šachta z PP DN 600 poklop litinový do 12,5 t s betonovým prstencem</t>
  </si>
  <si>
    <t>1557349718</t>
  </si>
  <si>
    <t>38</t>
  </si>
  <si>
    <t>899721111</t>
  </si>
  <si>
    <t>Signalizační vodič DN do 150 mm na potrubí PVC</t>
  </si>
  <si>
    <t>1684137203</t>
  </si>
  <si>
    <t>39</t>
  </si>
  <si>
    <t>899722114</t>
  </si>
  <si>
    <t>Krytí potrubí z plastů výstražnou fólií z PVC 40 cm</t>
  </si>
  <si>
    <t>-1947090533</t>
  </si>
  <si>
    <t>40</t>
  </si>
  <si>
    <t>916561111</t>
  </si>
  <si>
    <t>Osazení záhonového obrubníku betonového do lože z betonu s boční opěrou</t>
  </si>
  <si>
    <t>1356942872</t>
  </si>
  <si>
    <t>41</t>
  </si>
  <si>
    <t>592-1</t>
  </si>
  <si>
    <t>obrubník betonový zahradní šedý 100 x 5 x 30 cm</t>
  </si>
  <si>
    <t>-1962668171</t>
  </si>
  <si>
    <t>42</t>
  </si>
  <si>
    <t>935111211</t>
  </si>
  <si>
    <t>Osazení příkopového žlabu do štěrkopísku tl 100 mm z betonových tvárnic š 800 mm</t>
  </si>
  <si>
    <t>-808905807</t>
  </si>
  <si>
    <t>43</t>
  </si>
  <si>
    <t>592-2</t>
  </si>
  <si>
    <t>žlabovka betonová TBM 11-56 56x30x9 cm</t>
  </si>
  <si>
    <t>-461425910</t>
  </si>
  <si>
    <t>46</t>
  </si>
  <si>
    <t>9360010-R1</t>
  </si>
  <si>
    <t>Montáž fotbalové branky Al bílé zapustné včetně pouzder a zemních rámů</t>
  </si>
  <si>
    <t>-2007432537</t>
  </si>
  <si>
    <t>47</t>
  </si>
  <si>
    <t>7490000-r1</t>
  </si>
  <si>
    <t>fotbalové branka Al bílé zapustná včetně pouzder a zemních rámů certifikovaná</t>
  </si>
  <si>
    <t>1746237998</t>
  </si>
  <si>
    <t>50</t>
  </si>
  <si>
    <t>9360010-R3</t>
  </si>
  <si>
    <t>Montáž typových střídaček (bez dodávky)</t>
  </si>
  <si>
    <t>446729803</t>
  </si>
  <si>
    <t>51</t>
  </si>
  <si>
    <t>998225111</t>
  </si>
  <si>
    <t>Přesun hmot pro pozemní komunikace s krytem z kamene, monolitickým betonovým nebo živičným</t>
  </si>
  <si>
    <t>-714049157</t>
  </si>
  <si>
    <t>SO 02 - Vodovodní přípojka</t>
  </si>
  <si>
    <t xml:space="preserve">    9 - Ostatní konstrukce a práce, bourání</t>
  </si>
  <si>
    <t>113106071</t>
  </si>
  <si>
    <t>Rozebrání dlažeb při překopech vozovek ze zámkové dlažby do lože z kameniva plochy do 15 m2</t>
  </si>
  <si>
    <t>-1991935414</t>
  </si>
  <si>
    <t>1993382018</t>
  </si>
  <si>
    <t>132201109</t>
  </si>
  <si>
    <t>Příplatek za lepivost k hloubení rýh š do 600 mm v hornině tř. 3</t>
  </si>
  <si>
    <t>-1169946648</t>
  </si>
  <si>
    <t>-1612197766</t>
  </si>
  <si>
    <t>167101101</t>
  </si>
  <si>
    <t>Nakládání výkopku z hornin tř. 1 až 4 do 100 m3</t>
  </si>
  <si>
    <t>-1089984724</t>
  </si>
  <si>
    <t>171101101</t>
  </si>
  <si>
    <t>Uložení sypaniny z hornin soudržných do násypů zhutněných na 95 % PS</t>
  </si>
  <si>
    <t>524173042</t>
  </si>
  <si>
    <t>174101101</t>
  </si>
  <si>
    <t>Zásyp jam, šachet rýh nebo kolem objektů sypaninou se zhutněním</t>
  </si>
  <si>
    <t>153601725</t>
  </si>
  <si>
    <t>175111101</t>
  </si>
  <si>
    <t>Obsypání potrubí ručně sypaninou bez prohození, uloženou do 3 m</t>
  </si>
  <si>
    <t>1240388153</t>
  </si>
  <si>
    <t>583313400</t>
  </si>
  <si>
    <t>kamenivo těžené drobné prané rakce 0-4 pr.</t>
  </si>
  <si>
    <t>-1485708902</t>
  </si>
  <si>
    <t>87121112R1</t>
  </si>
  <si>
    <t>Dodávka a montáž fitinek pro potrubí z trubek z tlakového polyetylénu otevřený výkop svařovaných vnější průměr 75 mm</t>
  </si>
  <si>
    <t>-982128602</t>
  </si>
  <si>
    <t>87121112R2</t>
  </si>
  <si>
    <t>Dodávka a montáž chráničky pod stávající dlažbou</t>
  </si>
  <si>
    <t>568396284</t>
  </si>
  <si>
    <t>87121112R3</t>
  </si>
  <si>
    <t>Napojení na stávající čerpací stanici</t>
  </si>
  <si>
    <t>1134932595</t>
  </si>
  <si>
    <t>871231121</t>
  </si>
  <si>
    <t>Montáž potrubí z trubek z tlakového polyetylénu otevřený výkop svařovaných vnější průměr 75mm</t>
  </si>
  <si>
    <t>-218400609</t>
  </si>
  <si>
    <t>286131280</t>
  </si>
  <si>
    <t>potrubí vodovodní PE100 PN10 SDR17 6 m, 100 m, 75 x 4,5 mm</t>
  </si>
  <si>
    <t>-531743113</t>
  </si>
  <si>
    <t>87123112R4</t>
  </si>
  <si>
    <t>Příplatek za montáž potrubí v prostoru pod stávajícím schodištěm</t>
  </si>
  <si>
    <t>-768245946</t>
  </si>
  <si>
    <t>87123420R5</t>
  </si>
  <si>
    <t>Dodávka a montáž ostatní tvarovky - spojky, redukce, přechodky</t>
  </si>
  <si>
    <t>-915715173</t>
  </si>
  <si>
    <t>97103314R</t>
  </si>
  <si>
    <t>Průraz do stávající čerpací stanice včetně zapravení po instalaci</t>
  </si>
  <si>
    <t>115899196</t>
  </si>
  <si>
    <t>97103314R1</t>
  </si>
  <si>
    <t>Průraz do stávajícího objektu četně zapravení po instalaci potrubí</t>
  </si>
  <si>
    <t>548591248</t>
  </si>
  <si>
    <t>19</t>
  </si>
  <si>
    <t>998313011</t>
  </si>
  <si>
    <t>Přesun hmot pro závlahy potrubím</t>
  </si>
  <si>
    <t>-216122061</t>
  </si>
  <si>
    <t>SO 04 - Umělé zavlažování</t>
  </si>
  <si>
    <t>D2 - II. ZEMNÍ PRÁCE</t>
  </si>
  <si>
    <t>D4 - Postřikovače , ventilové šachty</t>
  </si>
  <si>
    <t>D5 - Ovládací systém</t>
  </si>
  <si>
    <t>Pol10</t>
  </si>
  <si>
    <t>Drenáž pro postřikovače</t>
  </si>
  <si>
    <t>-1531188298</t>
  </si>
  <si>
    <t>-992558234</t>
  </si>
  <si>
    <t>347509968</t>
  </si>
  <si>
    <t>133202011</t>
  </si>
  <si>
    <t>Hloubení šachet ručním nebo pneum nářadím v soudržných horninách tř. 3, plocha výkopu do 4 m2</t>
  </si>
  <si>
    <t>1245883838</t>
  </si>
  <si>
    <t>133202019</t>
  </si>
  <si>
    <t>Příplatek za lepivost u hloubení šachet ručním nebo pneum nářadím v horninách tř. 3</t>
  </si>
  <si>
    <t>1491408223</t>
  </si>
  <si>
    <t>-981209916</t>
  </si>
  <si>
    <t>261488255</t>
  </si>
  <si>
    <t>-106033696</t>
  </si>
  <si>
    <t>119234899</t>
  </si>
  <si>
    <t>1252474550</t>
  </si>
  <si>
    <t>-705347813</t>
  </si>
  <si>
    <t>871211121</t>
  </si>
  <si>
    <t>Montáž potrubí z trubek z tlakového polyetylénu otevřený výkop svařovaných vnější průměr 63 mm</t>
  </si>
  <si>
    <t>704104268</t>
  </si>
  <si>
    <t>286131270</t>
  </si>
  <si>
    <t>potrubí vodovodní PE100 PN10 SDR17 6 m, 100 m, 63 x 3,8 mm</t>
  </si>
  <si>
    <t>1553107672</t>
  </si>
  <si>
    <t>Dodávka a montáž fitinek pro potrubí z trubek z tlakového polyetylénu otevřený výkop svařovaných vnější průměr 63 mm</t>
  </si>
  <si>
    <t>913238391</t>
  </si>
  <si>
    <t>-1253579328</t>
  </si>
  <si>
    <t>1889036368</t>
  </si>
  <si>
    <t>Pol18</t>
  </si>
  <si>
    <t>Výsečový úderový postřikovač TRITON WVAC včetně příslušenství</t>
  </si>
  <si>
    <t>-811382094</t>
  </si>
  <si>
    <t>Pol19</t>
  </si>
  <si>
    <t>Celokruhový úderový postřikovač TRITON SVAC včetně příslušenství</t>
  </si>
  <si>
    <t>-611467506</t>
  </si>
  <si>
    <t>Pol20</t>
  </si>
  <si>
    <t>Kloubová spojka ( Swing Joint ) 6/4"</t>
  </si>
  <si>
    <t>709713168</t>
  </si>
  <si>
    <t>20</t>
  </si>
  <si>
    <t>Pol21</t>
  </si>
  <si>
    <t>Instalace postřikovače</t>
  </si>
  <si>
    <t>-1481774224</t>
  </si>
  <si>
    <t>Pol22</t>
  </si>
  <si>
    <t>Řídící jednotka WaterControl</t>
  </si>
  <si>
    <t>768900947</t>
  </si>
  <si>
    <t>Pol23</t>
  </si>
  <si>
    <t>Rozšiřovací modul pro 4 sekce</t>
  </si>
  <si>
    <t>-292135097</t>
  </si>
  <si>
    <t>Pol24</t>
  </si>
  <si>
    <t>Čidlo srážek Mini Click I</t>
  </si>
  <si>
    <t>-332431754</t>
  </si>
  <si>
    <t>Pol25</t>
  </si>
  <si>
    <t>Ovládací kabel 5 x 1.5 mm2</t>
  </si>
  <si>
    <t>-1890470415</t>
  </si>
  <si>
    <t>Pol26</t>
  </si>
  <si>
    <t>Kabelová spojka DBY</t>
  </si>
  <si>
    <t>-153341356</t>
  </si>
  <si>
    <t>Pol27</t>
  </si>
  <si>
    <t>Instalace ovládání, ventilů, ovládacích kabelů</t>
  </si>
  <si>
    <t>h</t>
  </si>
  <si>
    <t>-408905617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</si>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</sst>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8"/>
      <color indexed="12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3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164" fontId="23" fillId="0" borderId="22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3" xfId="0" applyNumberFormat="1" applyFont="1" applyBorder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7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26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center" vertical="center"/>
    </xf>
    <xf numFmtId="0" fontId="29" fillId="0" borderId="33" xfId="0" applyFont="1" applyBorder="1" applyAlignment="1" applyProtection="1">
      <alignment horizontal="center" vertical="center"/>
      <protection/>
    </xf>
    <xf numFmtId="49" fontId="29" fillId="0" borderId="33" xfId="0" applyNumberFormat="1" applyFont="1" applyBorder="1" applyAlignment="1" applyProtection="1">
      <alignment horizontal="left" vertical="center" wrapText="1"/>
      <protection/>
    </xf>
    <xf numFmtId="0" fontId="29" fillId="0" borderId="33" xfId="0" applyFont="1" applyBorder="1" applyAlignment="1" applyProtection="1">
      <alignment horizontal="center" vertical="center" wrapText="1"/>
      <protection/>
    </xf>
    <xf numFmtId="168" fontId="29" fillId="0" borderId="33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 applyProtection="1">
      <alignment horizontal="right" vertical="center"/>
      <protection/>
    </xf>
    <xf numFmtId="0" fontId="24" fillId="34" borderId="0" xfId="0" applyFont="1" applyFill="1" applyAlignment="1">
      <alignment horizontal="left" vertical="center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18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9" fillId="0" borderId="33" xfId="0" applyFont="1" applyBorder="1" applyAlignment="1" applyProtection="1">
      <alignment horizontal="left" vertical="center" wrapText="1"/>
      <protection/>
    </xf>
    <xf numFmtId="0" fontId="29" fillId="0" borderId="33" xfId="0" applyFont="1" applyBorder="1" applyAlignment="1" applyProtection="1">
      <alignment horizontal="left" vertical="center"/>
      <protection/>
    </xf>
    <xf numFmtId="164" fontId="29" fillId="34" borderId="33" xfId="0" applyNumberFormat="1" applyFont="1" applyFill="1" applyBorder="1" applyAlignment="1">
      <alignment horizontal="right" vertical="center"/>
    </xf>
    <xf numFmtId="164" fontId="29" fillId="0" borderId="33" xfId="0" applyNumberFormat="1" applyFont="1" applyBorder="1" applyAlignment="1" applyProtection="1">
      <alignment horizontal="right" vertical="center"/>
      <protection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69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D0A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E6C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738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BB1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7F5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30" t="s">
        <v>0</v>
      </c>
      <c r="B1" s="231"/>
      <c r="C1" s="231"/>
      <c r="D1" s="232" t="s">
        <v>1</v>
      </c>
      <c r="E1" s="231"/>
      <c r="F1" s="231"/>
      <c r="G1" s="231"/>
      <c r="H1" s="231"/>
      <c r="I1" s="231"/>
      <c r="J1" s="231"/>
      <c r="K1" s="233" t="s">
        <v>473</v>
      </c>
      <c r="L1" s="233"/>
      <c r="M1" s="233"/>
      <c r="N1" s="233"/>
      <c r="O1" s="233"/>
      <c r="P1" s="233"/>
      <c r="Q1" s="233"/>
      <c r="R1" s="233"/>
      <c r="S1" s="233"/>
      <c r="T1" s="231"/>
      <c r="U1" s="231"/>
      <c r="V1" s="231"/>
      <c r="W1" s="233" t="s">
        <v>474</v>
      </c>
      <c r="X1" s="233"/>
      <c r="Y1" s="233"/>
      <c r="Z1" s="233"/>
      <c r="AA1" s="233"/>
      <c r="AB1" s="233"/>
      <c r="AC1" s="233"/>
      <c r="AD1" s="233"/>
      <c r="AE1" s="233"/>
      <c r="AF1" s="233"/>
      <c r="AG1" s="231"/>
      <c r="AH1" s="231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9" t="s">
        <v>5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R2" s="200" t="s">
        <v>6</v>
      </c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161" t="s">
        <v>10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C5" s="11"/>
      <c r="D5" s="15" t="s">
        <v>14</v>
      </c>
      <c r="E5" s="11"/>
      <c r="F5" s="11"/>
      <c r="G5" s="11"/>
      <c r="H5" s="11"/>
      <c r="I5" s="11"/>
      <c r="J5" s="11"/>
      <c r="K5" s="166" t="s">
        <v>15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1"/>
      <c r="AQ5" s="12"/>
      <c r="BE5" s="163" t="s">
        <v>16</v>
      </c>
      <c r="BS5" s="6" t="s">
        <v>7</v>
      </c>
    </row>
    <row r="6" spans="2:71" s="2" customFormat="1" ht="37.5" customHeight="1">
      <c r="B6" s="10"/>
      <c r="C6" s="11"/>
      <c r="D6" s="17" t="s">
        <v>17</v>
      </c>
      <c r="E6" s="11"/>
      <c r="F6" s="11"/>
      <c r="G6" s="11"/>
      <c r="H6" s="11"/>
      <c r="I6" s="11"/>
      <c r="J6" s="11"/>
      <c r="K6" s="167" t="s">
        <v>18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1"/>
      <c r="AQ6" s="12"/>
      <c r="BE6" s="160"/>
      <c r="BS6" s="6" t="s">
        <v>19</v>
      </c>
    </row>
    <row r="7" spans="2:71" s="2" customFormat="1" ht="15" customHeight="1">
      <c r="B7" s="10"/>
      <c r="C7" s="11"/>
      <c r="D7" s="18" t="s">
        <v>20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21</v>
      </c>
      <c r="AL7" s="11"/>
      <c r="AM7" s="11"/>
      <c r="AN7" s="16"/>
      <c r="AO7" s="11"/>
      <c r="AP7" s="11"/>
      <c r="AQ7" s="12"/>
      <c r="BE7" s="160"/>
      <c r="BS7" s="6" t="s">
        <v>22</v>
      </c>
    </row>
    <row r="8" spans="2:71" s="2" customFormat="1" ht="15" customHeight="1">
      <c r="B8" s="10"/>
      <c r="C8" s="11"/>
      <c r="D8" s="18" t="s">
        <v>23</v>
      </c>
      <c r="E8" s="11"/>
      <c r="F8" s="11"/>
      <c r="G8" s="11"/>
      <c r="H8" s="11"/>
      <c r="I8" s="11"/>
      <c r="J8" s="11"/>
      <c r="K8" s="16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25</v>
      </c>
      <c r="AL8" s="11"/>
      <c r="AM8" s="11"/>
      <c r="AN8" s="19" t="s">
        <v>26</v>
      </c>
      <c r="AO8" s="11"/>
      <c r="AP8" s="11"/>
      <c r="AQ8" s="12"/>
      <c r="BE8" s="160"/>
      <c r="BS8" s="6" t="s">
        <v>27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60"/>
      <c r="BS9" s="6" t="s">
        <v>28</v>
      </c>
    </row>
    <row r="10" spans="2:71" s="2" customFormat="1" ht="15" customHeight="1">
      <c r="B10" s="10"/>
      <c r="C10" s="11"/>
      <c r="D10" s="18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30</v>
      </c>
      <c r="AL10" s="11"/>
      <c r="AM10" s="11"/>
      <c r="AN10" s="16"/>
      <c r="AO10" s="11"/>
      <c r="AP10" s="11"/>
      <c r="AQ10" s="12"/>
      <c r="BE10" s="160"/>
      <c r="BS10" s="6" t="s">
        <v>19</v>
      </c>
    </row>
    <row r="11" spans="2:71" s="2" customFormat="1" ht="19.5" customHeight="1">
      <c r="B11" s="10"/>
      <c r="C11" s="11"/>
      <c r="D11" s="11"/>
      <c r="E11" s="16" t="s">
        <v>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31</v>
      </c>
      <c r="AL11" s="11"/>
      <c r="AM11" s="11"/>
      <c r="AN11" s="16"/>
      <c r="AO11" s="11"/>
      <c r="AP11" s="11"/>
      <c r="AQ11" s="12"/>
      <c r="BE11" s="160"/>
      <c r="BS11" s="6" t="s">
        <v>19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60"/>
      <c r="BS12" s="6" t="s">
        <v>19</v>
      </c>
    </row>
    <row r="13" spans="2:71" s="2" customFormat="1" ht="15" customHeight="1">
      <c r="B13" s="10"/>
      <c r="C13" s="11"/>
      <c r="D13" s="18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30</v>
      </c>
      <c r="AL13" s="11"/>
      <c r="AM13" s="11"/>
      <c r="AN13" s="20" t="s">
        <v>33</v>
      </c>
      <c r="AO13" s="11"/>
      <c r="AP13" s="11"/>
      <c r="AQ13" s="12"/>
      <c r="BE13" s="160"/>
      <c r="BS13" s="6" t="s">
        <v>19</v>
      </c>
    </row>
    <row r="14" spans="2:71" s="2" customFormat="1" ht="15.75" customHeight="1">
      <c r="B14" s="10"/>
      <c r="C14" s="11"/>
      <c r="D14" s="11"/>
      <c r="E14" s="168" t="s">
        <v>33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8" t="s">
        <v>31</v>
      </c>
      <c r="AL14" s="11"/>
      <c r="AM14" s="11"/>
      <c r="AN14" s="20" t="s">
        <v>33</v>
      </c>
      <c r="AO14" s="11"/>
      <c r="AP14" s="11"/>
      <c r="AQ14" s="12"/>
      <c r="BE14" s="160"/>
      <c r="BS14" s="6" t="s">
        <v>19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60"/>
      <c r="BS15" s="6" t="s">
        <v>4</v>
      </c>
    </row>
    <row r="16" spans="2:71" s="2" customFormat="1" ht="15" customHeight="1">
      <c r="B16" s="10"/>
      <c r="C16" s="11"/>
      <c r="D16" s="18" t="s">
        <v>34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30</v>
      </c>
      <c r="AL16" s="11"/>
      <c r="AM16" s="11"/>
      <c r="AN16" s="16"/>
      <c r="AO16" s="11"/>
      <c r="AP16" s="11"/>
      <c r="AQ16" s="12"/>
      <c r="BE16" s="160"/>
      <c r="BS16" s="6" t="s">
        <v>4</v>
      </c>
    </row>
    <row r="17" spans="2:71" s="2" customFormat="1" ht="19.5" customHeight="1">
      <c r="B17" s="10"/>
      <c r="C17" s="11"/>
      <c r="D17" s="11"/>
      <c r="E17" s="16" t="s">
        <v>24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31</v>
      </c>
      <c r="AL17" s="11"/>
      <c r="AM17" s="11"/>
      <c r="AN17" s="16"/>
      <c r="AO17" s="11"/>
      <c r="AP17" s="11"/>
      <c r="AQ17" s="12"/>
      <c r="BE17" s="160"/>
      <c r="BS17" s="6" t="s">
        <v>35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60"/>
      <c r="BS18" s="6" t="s">
        <v>7</v>
      </c>
    </row>
    <row r="19" spans="2:71" s="2" customFormat="1" ht="15" customHeight="1">
      <c r="B19" s="10"/>
      <c r="C19" s="11"/>
      <c r="D19" s="18" t="s">
        <v>36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30</v>
      </c>
      <c r="AL19" s="11"/>
      <c r="AM19" s="11"/>
      <c r="AN19" s="16"/>
      <c r="AO19" s="11"/>
      <c r="AP19" s="11"/>
      <c r="AQ19" s="12"/>
      <c r="BE19" s="160"/>
      <c r="BS19" s="6" t="s">
        <v>7</v>
      </c>
    </row>
    <row r="20" spans="2:57" s="2" customFormat="1" ht="15.75" customHeight="1">
      <c r="B20" s="10"/>
      <c r="C20" s="11"/>
      <c r="D20" s="11"/>
      <c r="E20" s="16" t="s">
        <v>24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31</v>
      </c>
      <c r="AL20" s="11"/>
      <c r="AM20" s="11"/>
      <c r="AN20" s="16"/>
      <c r="AO20" s="11"/>
      <c r="AP20" s="11"/>
      <c r="AQ20" s="12"/>
      <c r="BE20" s="160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60"/>
    </row>
    <row r="22" spans="2:57" s="2" customFormat="1" ht="15.75" customHeight="1">
      <c r="B22" s="10"/>
      <c r="C22" s="11"/>
      <c r="D22" s="18" t="s">
        <v>37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BE22" s="160"/>
    </row>
    <row r="23" spans="2:57" s="2" customFormat="1" ht="15.75" customHeight="1">
      <c r="B23" s="10"/>
      <c r="C23" s="11"/>
      <c r="D23" s="11"/>
      <c r="E23" s="169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1"/>
      <c r="AP23" s="11"/>
      <c r="AQ23" s="12"/>
      <c r="BE23" s="160"/>
    </row>
    <row r="24" spans="2:57" s="2" customFormat="1" ht="7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BE24" s="160"/>
    </row>
    <row r="25" spans="2:57" s="2" customFormat="1" ht="7.5" customHeight="1">
      <c r="B25" s="10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1"/>
      <c r="AQ25" s="12"/>
      <c r="BE25" s="160"/>
    </row>
    <row r="26" spans="2:57" s="2" customFormat="1" ht="15" customHeight="1">
      <c r="B26" s="10"/>
      <c r="C26" s="11"/>
      <c r="D26" s="22" t="s">
        <v>38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70">
        <f>ROUND($AG$87,2)</f>
        <v>0</v>
      </c>
      <c r="AL26" s="162"/>
      <c r="AM26" s="162"/>
      <c r="AN26" s="162"/>
      <c r="AO26" s="162"/>
      <c r="AP26" s="11"/>
      <c r="AQ26" s="12"/>
      <c r="BE26" s="160"/>
    </row>
    <row r="27" spans="2:57" s="2" customFormat="1" ht="15" customHeight="1">
      <c r="B27" s="10"/>
      <c r="C27" s="11"/>
      <c r="D27" s="22" t="s">
        <v>39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70">
        <f>ROUND($AG$93,2)</f>
        <v>0</v>
      </c>
      <c r="AL27" s="162"/>
      <c r="AM27" s="162"/>
      <c r="AN27" s="162"/>
      <c r="AO27" s="162"/>
      <c r="AP27" s="11"/>
      <c r="AQ27" s="12"/>
      <c r="BE27" s="160"/>
    </row>
    <row r="28" spans="2:57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BE28" s="164"/>
    </row>
    <row r="29" spans="2:57" s="6" customFormat="1" ht="27" customHeight="1">
      <c r="B29" s="23"/>
      <c r="C29" s="24"/>
      <c r="D29" s="26" t="s">
        <v>40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71">
        <f>ROUND($AK$26+$AK$27,2)</f>
        <v>0</v>
      </c>
      <c r="AL29" s="172"/>
      <c r="AM29" s="172"/>
      <c r="AN29" s="172"/>
      <c r="AO29" s="172"/>
      <c r="AP29" s="24"/>
      <c r="AQ29" s="25"/>
      <c r="BE29" s="164"/>
    </row>
    <row r="30" spans="2:57" s="6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E30" s="164"/>
    </row>
    <row r="31" spans="2:57" s="6" customFormat="1" ht="15" customHeight="1">
      <c r="B31" s="28"/>
      <c r="C31" s="29"/>
      <c r="D31" s="29" t="s">
        <v>41</v>
      </c>
      <c r="E31" s="29"/>
      <c r="F31" s="29" t="s">
        <v>42</v>
      </c>
      <c r="G31" s="29"/>
      <c r="H31" s="29"/>
      <c r="I31" s="29"/>
      <c r="J31" s="29"/>
      <c r="K31" s="29"/>
      <c r="L31" s="173">
        <v>0.21</v>
      </c>
      <c r="M31" s="174"/>
      <c r="N31" s="174"/>
      <c r="O31" s="174"/>
      <c r="P31" s="29"/>
      <c r="Q31" s="29"/>
      <c r="R31" s="29"/>
      <c r="S31" s="29"/>
      <c r="T31" s="31" t="s">
        <v>43</v>
      </c>
      <c r="U31" s="29"/>
      <c r="V31" s="29"/>
      <c r="W31" s="175">
        <f>ROUND($AZ$87+SUM($CD$94:$CD$98),2)</f>
        <v>0</v>
      </c>
      <c r="X31" s="174"/>
      <c r="Y31" s="174"/>
      <c r="Z31" s="174"/>
      <c r="AA31" s="174"/>
      <c r="AB31" s="174"/>
      <c r="AC31" s="174"/>
      <c r="AD31" s="174"/>
      <c r="AE31" s="174"/>
      <c r="AF31" s="29"/>
      <c r="AG31" s="29"/>
      <c r="AH31" s="29"/>
      <c r="AI31" s="29"/>
      <c r="AJ31" s="29"/>
      <c r="AK31" s="175">
        <f>ROUND($AV$87+SUM($BY$94:$BY$98),2)</f>
        <v>0</v>
      </c>
      <c r="AL31" s="174"/>
      <c r="AM31" s="174"/>
      <c r="AN31" s="174"/>
      <c r="AO31" s="174"/>
      <c r="AP31" s="29"/>
      <c r="AQ31" s="32"/>
      <c r="BE31" s="165"/>
    </row>
    <row r="32" spans="2:57" s="6" customFormat="1" ht="15" customHeight="1">
      <c r="B32" s="28"/>
      <c r="C32" s="29"/>
      <c r="D32" s="29"/>
      <c r="E32" s="29"/>
      <c r="F32" s="29" t="s">
        <v>44</v>
      </c>
      <c r="G32" s="29"/>
      <c r="H32" s="29"/>
      <c r="I32" s="29"/>
      <c r="J32" s="29"/>
      <c r="K32" s="29"/>
      <c r="L32" s="173">
        <v>0.15</v>
      </c>
      <c r="M32" s="174"/>
      <c r="N32" s="174"/>
      <c r="O32" s="174"/>
      <c r="P32" s="29"/>
      <c r="Q32" s="29"/>
      <c r="R32" s="29"/>
      <c r="S32" s="29"/>
      <c r="T32" s="31" t="s">
        <v>43</v>
      </c>
      <c r="U32" s="29"/>
      <c r="V32" s="29"/>
      <c r="W32" s="175">
        <f>ROUND($BA$87+SUM($CE$94:$CE$98),2)</f>
        <v>0</v>
      </c>
      <c r="X32" s="174"/>
      <c r="Y32" s="174"/>
      <c r="Z32" s="174"/>
      <c r="AA32" s="174"/>
      <c r="AB32" s="174"/>
      <c r="AC32" s="174"/>
      <c r="AD32" s="174"/>
      <c r="AE32" s="174"/>
      <c r="AF32" s="29"/>
      <c r="AG32" s="29"/>
      <c r="AH32" s="29"/>
      <c r="AI32" s="29"/>
      <c r="AJ32" s="29"/>
      <c r="AK32" s="175">
        <f>ROUND($AW$87+SUM($BZ$94:$BZ$98),2)</f>
        <v>0</v>
      </c>
      <c r="AL32" s="174"/>
      <c r="AM32" s="174"/>
      <c r="AN32" s="174"/>
      <c r="AO32" s="174"/>
      <c r="AP32" s="29"/>
      <c r="AQ32" s="32"/>
      <c r="BE32" s="165"/>
    </row>
    <row r="33" spans="2:57" s="6" customFormat="1" ht="15" customHeight="1" hidden="1">
      <c r="B33" s="28"/>
      <c r="C33" s="29"/>
      <c r="D33" s="29"/>
      <c r="E33" s="29"/>
      <c r="F33" s="29" t="s">
        <v>45</v>
      </c>
      <c r="G33" s="29"/>
      <c r="H33" s="29"/>
      <c r="I33" s="29"/>
      <c r="J33" s="29"/>
      <c r="K33" s="29"/>
      <c r="L33" s="173">
        <v>0.21</v>
      </c>
      <c r="M33" s="174"/>
      <c r="N33" s="174"/>
      <c r="O33" s="174"/>
      <c r="P33" s="29"/>
      <c r="Q33" s="29"/>
      <c r="R33" s="29"/>
      <c r="S33" s="29"/>
      <c r="T33" s="31" t="s">
        <v>43</v>
      </c>
      <c r="U33" s="29"/>
      <c r="V33" s="29"/>
      <c r="W33" s="175">
        <f>ROUND($BB$87+SUM($CF$94:$CF$98),2)</f>
        <v>0</v>
      </c>
      <c r="X33" s="174"/>
      <c r="Y33" s="174"/>
      <c r="Z33" s="174"/>
      <c r="AA33" s="174"/>
      <c r="AB33" s="174"/>
      <c r="AC33" s="174"/>
      <c r="AD33" s="174"/>
      <c r="AE33" s="174"/>
      <c r="AF33" s="29"/>
      <c r="AG33" s="29"/>
      <c r="AH33" s="29"/>
      <c r="AI33" s="29"/>
      <c r="AJ33" s="29"/>
      <c r="AK33" s="175">
        <v>0</v>
      </c>
      <c r="AL33" s="174"/>
      <c r="AM33" s="174"/>
      <c r="AN33" s="174"/>
      <c r="AO33" s="174"/>
      <c r="AP33" s="29"/>
      <c r="AQ33" s="32"/>
      <c r="BE33" s="165"/>
    </row>
    <row r="34" spans="2:57" s="6" customFormat="1" ht="15" customHeight="1" hidden="1">
      <c r="B34" s="28"/>
      <c r="C34" s="29"/>
      <c r="D34" s="29"/>
      <c r="E34" s="29"/>
      <c r="F34" s="29" t="s">
        <v>46</v>
      </c>
      <c r="G34" s="29"/>
      <c r="H34" s="29"/>
      <c r="I34" s="29"/>
      <c r="J34" s="29"/>
      <c r="K34" s="29"/>
      <c r="L34" s="173">
        <v>0.15</v>
      </c>
      <c r="M34" s="174"/>
      <c r="N34" s="174"/>
      <c r="O34" s="174"/>
      <c r="P34" s="29"/>
      <c r="Q34" s="29"/>
      <c r="R34" s="29"/>
      <c r="S34" s="29"/>
      <c r="T34" s="31" t="s">
        <v>43</v>
      </c>
      <c r="U34" s="29"/>
      <c r="V34" s="29"/>
      <c r="W34" s="175">
        <f>ROUND($BC$87+SUM($CG$94:$CG$98),2)</f>
        <v>0</v>
      </c>
      <c r="X34" s="174"/>
      <c r="Y34" s="174"/>
      <c r="Z34" s="174"/>
      <c r="AA34" s="174"/>
      <c r="AB34" s="174"/>
      <c r="AC34" s="174"/>
      <c r="AD34" s="174"/>
      <c r="AE34" s="174"/>
      <c r="AF34" s="29"/>
      <c r="AG34" s="29"/>
      <c r="AH34" s="29"/>
      <c r="AI34" s="29"/>
      <c r="AJ34" s="29"/>
      <c r="AK34" s="175">
        <v>0</v>
      </c>
      <c r="AL34" s="174"/>
      <c r="AM34" s="174"/>
      <c r="AN34" s="174"/>
      <c r="AO34" s="174"/>
      <c r="AP34" s="29"/>
      <c r="AQ34" s="32"/>
      <c r="BE34" s="165"/>
    </row>
    <row r="35" spans="2:43" s="6" customFormat="1" ht="15" customHeight="1" hidden="1">
      <c r="B35" s="28"/>
      <c r="C35" s="29"/>
      <c r="D35" s="29"/>
      <c r="E35" s="29"/>
      <c r="F35" s="29" t="s">
        <v>47</v>
      </c>
      <c r="G35" s="29"/>
      <c r="H35" s="29"/>
      <c r="I35" s="29"/>
      <c r="J35" s="29"/>
      <c r="K35" s="29"/>
      <c r="L35" s="173">
        <v>0</v>
      </c>
      <c r="M35" s="174"/>
      <c r="N35" s="174"/>
      <c r="O35" s="174"/>
      <c r="P35" s="29"/>
      <c r="Q35" s="29"/>
      <c r="R35" s="29"/>
      <c r="S35" s="29"/>
      <c r="T35" s="31" t="s">
        <v>43</v>
      </c>
      <c r="U35" s="29"/>
      <c r="V35" s="29"/>
      <c r="W35" s="175">
        <f>ROUND($BD$87+SUM($CH$94:$CH$98),2)</f>
        <v>0</v>
      </c>
      <c r="X35" s="174"/>
      <c r="Y35" s="174"/>
      <c r="Z35" s="174"/>
      <c r="AA35" s="174"/>
      <c r="AB35" s="174"/>
      <c r="AC35" s="174"/>
      <c r="AD35" s="174"/>
      <c r="AE35" s="174"/>
      <c r="AF35" s="29"/>
      <c r="AG35" s="29"/>
      <c r="AH35" s="29"/>
      <c r="AI35" s="29"/>
      <c r="AJ35" s="29"/>
      <c r="AK35" s="175">
        <v>0</v>
      </c>
      <c r="AL35" s="174"/>
      <c r="AM35" s="174"/>
      <c r="AN35" s="174"/>
      <c r="AO35" s="174"/>
      <c r="AP35" s="29"/>
      <c r="AQ35" s="32"/>
    </row>
    <row r="36" spans="2:43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6" customFormat="1" ht="27" customHeight="1">
      <c r="B37" s="23"/>
      <c r="C37" s="33"/>
      <c r="D37" s="34" t="s">
        <v>48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49</v>
      </c>
      <c r="U37" s="35"/>
      <c r="V37" s="35"/>
      <c r="W37" s="35"/>
      <c r="X37" s="176" t="s">
        <v>50</v>
      </c>
      <c r="Y37" s="177"/>
      <c r="Z37" s="177"/>
      <c r="AA37" s="177"/>
      <c r="AB37" s="177"/>
      <c r="AC37" s="35"/>
      <c r="AD37" s="35"/>
      <c r="AE37" s="35"/>
      <c r="AF37" s="35"/>
      <c r="AG37" s="35"/>
      <c r="AH37" s="35"/>
      <c r="AI37" s="35"/>
      <c r="AJ37" s="35"/>
      <c r="AK37" s="178">
        <f>SUM($AK$29:$AK$35)</f>
        <v>0</v>
      </c>
      <c r="AL37" s="177"/>
      <c r="AM37" s="177"/>
      <c r="AN37" s="177"/>
      <c r="AO37" s="179"/>
      <c r="AP37" s="33"/>
      <c r="AQ37" s="25"/>
    </row>
    <row r="38" spans="2:43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7" t="s">
        <v>51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52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0"/>
      <c r="C50" s="11"/>
      <c r="D50" s="4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1"/>
      <c r="AA50" s="11"/>
      <c r="AB50" s="11"/>
      <c r="AC50" s="4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1"/>
      <c r="AP50" s="11"/>
      <c r="AQ50" s="12"/>
    </row>
    <row r="51" spans="2:43" s="2" customFormat="1" ht="14.25" customHeight="1">
      <c r="B51" s="10"/>
      <c r="C51" s="1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1"/>
      <c r="AA51" s="11"/>
      <c r="AB51" s="11"/>
      <c r="AC51" s="4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1"/>
      <c r="AP51" s="11"/>
      <c r="AQ51" s="12"/>
    </row>
    <row r="52" spans="2:43" s="2" customFormat="1" ht="14.25" customHeight="1">
      <c r="B52" s="10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1"/>
      <c r="AA52" s="11"/>
      <c r="AB52" s="11"/>
      <c r="AC52" s="4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1"/>
      <c r="AP52" s="11"/>
      <c r="AQ52" s="12"/>
    </row>
    <row r="53" spans="2:43" s="2" customFormat="1" ht="14.25" customHeight="1">
      <c r="B53" s="10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1"/>
      <c r="AA53" s="11"/>
      <c r="AB53" s="11"/>
      <c r="AC53" s="4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1"/>
      <c r="AP53" s="11"/>
      <c r="AQ53" s="12"/>
    </row>
    <row r="54" spans="2:43" s="2" customFormat="1" ht="14.25" customHeight="1">
      <c r="B54" s="10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1"/>
      <c r="AA54" s="11"/>
      <c r="AB54" s="11"/>
      <c r="AC54" s="4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1"/>
      <c r="AP54" s="11"/>
      <c r="AQ54" s="12"/>
    </row>
    <row r="55" spans="2:43" s="2" customFormat="1" ht="14.25" customHeight="1">
      <c r="B55" s="10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1"/>
      <c r="AA55" s="11"/>
      <c r="AB55" s="11"/>
      <c r="AC55" s="4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1"/>
      <c r="AP55" s="11"/>
      <c r="AQ55" s="12"/>
    </row>
    <row r="56" spans="2:43" s="2" customFormat="1" ht="14.25" customHeight="1">
      <c r="B56" s="10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1"/>
      <c r="AA56" s="11"/>
      <c r="AB56" s="11"/>
      <c r="AC56" s="40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1"/>
      <c r="AP56" s="11"/>
      <c r="AQ56" s="12"/>
    </row>
    <row r="57" spans="2:43" s="2" customFormat="1" ht="14.25" customHeight="1">
      <c r="B57" s="10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1"/>
      <c r="AA57" s="11"/>
      <c r="AB57" s="11"/>
      <c r="AC57" s="4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1"/>
      <c r="AP57" s="11"/>
      <c r="AQ57" s="12"/>
    </row>
    <row r="58" spans="2:43" s="6" customFormat="1" ht="15.75" customHeight="1">
      <c r="B58" s="23"/>
      <c r="C58" s="24"/>
      <c r="D58" s="42" t="s">
        <v>53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54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53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54</v>
      </c>
      <c r="AN58" s="43"/>
      <c r="AO58" s="45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7" t="s">
        <v>55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56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0"/>
      <c r="C61" s="11"/>
      <c r="D61" s="4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1"/>
      <c r="AA61" s="11"/>
      <c r="AB61" s="11"/>
      <c r="AC61" s="4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1"/>
      <c r="AP61" s="11"/>
      <c r="AQ61" s="12"/>
    </row>
    <row r="62" spans="2:43" s="2" customFormat="1" ht="14.25" customHeight="1">
      <c r="B62" s="10"/>
      <c r="C62" s="11"/>
      <c r="D62" s="4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1"/>
      <c r="AA62" s="11"/>
      <c r="AB62" s="11"/>
      <c r="AC62" s="4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1"/>
      <c r="AP62" s="11"/>
      <c r="AQ62" s="12"/>
    </row>
    <row r="63" spans="2:43" s="2" customFormat="1" ht="14.25" customHeight="1">
      <c r="B63" s="10"/>
      <c r="C63" s="11"/>
      <c r="D63" s="4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1"/>
      <c r="AA63" s="11"/>
      <c r="AB63" s="11"/>
      <c r="AC63" s="4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1"/>
      <c r="AP63" s="11"/>
      <c r="AQ63" s="12"/>
    </row>
    <row r="64" spans="2:43" s="2" customFormat="1" ht="14.25" customHeight="1">
      <c r="B64" s="10"/>
      <c r="C64" s="11"/>
      <c r="D64" s="4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1"/>
      <c r="AA64" s="11"/>
      <c r="AB64" s="11"/>
      <c r="AC64" s="4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1"/>
      <c r="AP64" s="11"/>
      <c r="AQ64" s="12"/>
    </row>
    <row r="65" spans="2:43" s="2" customFormat="1" ht="14.25" customHeight="1">
      <c r="B65" s="10"/>
      <c r="C65" s="11"/>
      <c r="D65" s="4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1"/>
      <c r="AA65" s="11"/>
      <c r="AB65" s="11"/>
      <c r="AC65" s="4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1"/>
      <c r="AP65" s="11"/>
      <c r="AQ65" s="12"/>
    </row>
    <row r="66" spans="2:43" s="2" customFormat="1" ht="14.25" customHeight="1">
      <c r="B66" s="10"/>
      <c r="C66" s="11"/>
      <c r="D66" s="4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1"/>
      <c r="AA66" s="11"/>
      <c r="AB66" s="11"/>
      <c r="AC66" s="4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1"/>
      <c r="AP66" s="11"/>
      <c r="AQ66" s="12"/>
    </row>
    <row r="67" spans="2:43" s="2" customFormat="1" ht="14.25" customHeight="1">
      <c r="B67" s="10"/>
      <c r="C67" s="11"/>
      <c r="D67" s="4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1"/>
      <c r="AA67" s="11"/>
      <c r="AB67" s="11"/>
      <c r="AC67" s="40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1"/>
      <c r="AP67" s="11"/>
      <c r="AQ67" s="12"/>
    </row>
    <row r="68" spans="2:43" s="2" customFormat="1" ht="14.25" customHeight="1">
      <c r="B68" s="10"/>
      <c r="C68" s="11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1"/>
      <c r="AA68" s="11"/>
      <c r="AB68" s="11"/>
      <c r="AC68" s="4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1"/>
      <c r="AP68" s="11"/>
      <c r="AQ68" s="12"/>
    </row>
    <row r="69" spans="2:43" s="6" customFormat="1" ht="15.75" customHeight="1">
      <c r="B69" s="23"/>
      <c r="C69" s="24"/>
      <c r="D69" s="42" t="s">
        <v>53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54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53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54</v>
      </c>
      <c r="AN69" s="43"/>
      <c r="AO69" s="45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6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6" customFormat="1" ht="37.5" customHeight="1">
      <c r="B76" s="23"/>
      <c r="C76" s="161" t="s">
        <v>57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25"/>
    </row>
    <row r="77" spans="2:43" s="52" customFormat="1" ht="15" customHeight="1">
      <c r="B77" s="53"/>
      <c r="C77" s="18" t="s">
        <v>14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MUVARNSDORF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4"/>
    </row>
    <row r="78" spans="2:43" s="55" customFormat="1" ht="37.5" customHeight="1">
      <c r="B78" s="56"/>
      <c r="C78" s="57" t="s">
        <v>17</v>
      </c>
      <c r="D78" s="57"/>
      <c r="E78" s="57"/>
      <c r="F78" s="57"/>
      <c r="G78" s="57"/>
      <c r="H78" s="57"/>
      <c r="I78" s="57"/>
      <c r="J78" s="57"/>
      <c r="K78" s="57"/>
      <c r="L78" s="181" t="str">
        <f>$K$6</f>
        <v>Tréninkové hřiště Kotlina_upraveny</v>
      </c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57"/>
      <c r="AQ78" s="58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23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 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25</v>
      </c>
      <c r="AJ80" s="24"/>
      <c r="AK80" s="24"/>
      <c r="AL80" s="24"/>
      <c r="AM80" s="60" t="str">
        <f>IF($AN$8="","",$AN$8)</f>
        <v>04.04.2019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29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 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34</v>
      </c>
      <c r="AJ82" s="24"/>
      <c r="AK82" s="24"/>
      <c r="AL82" s="24"/>
      <c r="AM82" s="166" t="str">
        <f>IF($E$17="","",$E$17)</f>
        <v> </v>
      </c>
      <c r="AN82" s="180"/>
      <c r="AO82" s="180"/>
      <c r="AP82" s="180"/>
      <c r="AQ82" s="25"/>
      <c r="AS82" s="183" t="s">
        <v>58</v>
      </c>
      <c r="AT82" s="184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6" customFormat="1" ht="15.75" customHeight="1">
      <c r="B83" s="23"/>
      <c r="C83" s="18" t="s">
        <v>32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36</v>
      </c>
      <c r="AJ83" s="24"/>
      <c r="AK83" s="24"/>
      <c r="AL83" s="24"/>
      <c r="AM83" s="166" t="str">
        <f>IF($E$20="","",$E$20)</f>
        <v> </v>
      </c>
      <c r="AN83" s="180"/>
      <c r="AO83" s="180"/>
      <c r="AP83" s="180"/>
      <c r="AQ83" s="25"/>
      <c r="AS83" s="185"/>
      <c r="AT83" s="164"/>
      <c r="BD83" s="63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186"/>
      <c r="AT84" s="180"/>
      <c r="AU84" s="24"/>
      <c r="AV84" s="24"/>
      <c r="AW84" s="24"/>
      <c r="AX84" s="24"/>
      <c r="AY84" s="24"/>
      <c r="AZ84" s="24"/>
      <c r="BA84" s="24"/>
      <c r="BB84" s="24"/>
      <c r="BC84" s="24"/>
      <c r="BD84" s="65"/>
    </row>
    <row r="85" spans="2:57" s="6" customFormat="1" ht="30" customHeight="1">
      <c r="B85" s="23"/>
      <c r="C85" s="187" t="s">
        <v>59</v>
      </c>
      <c r="D85" s="177"/>
      <c r="E85" s="177"/>
      <c r="F85" s="177"/>
      <c r="G85" s="177"/>
      <c r="H85" s="35"/>
      <c r="I85" s="188" t="s">
        <v>60</v>
      </c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88" t="s">
        <v>61</v>
      </c>
      <c r="AH85" s="177"/>
      <c r="AI85" s="177"/>
      <c r="AJ85" s="177"/>
      <c r="AK85" s="177"/>
      <c r="AL85" s="177"/>
      <c r="AM85" s="177"/>
      <c r="AN85" s="188" t="s">
        <v>62</v>
      </c>
      <c r="AO85" s="177"/>
      <c r="AP85" s="179"/>
      <c r="AQ85" s="25"/>
      <c r="AS85" s="66" t="s">
        <v>63</v>
      </c>
      <c r="AT85" s="67" t="s">
        <v>64</v>
      </c>
      <c r="AU85" s="67" t="s">
        <v>65</v>
      </c>
      <c r="AV85" s="67" t="s">
        <v>66</v>
      </c>
      <c r="AW85" s="67" t="s">
        <v>67</v>
      </c>
      <c r="AX85" s="67" t="s">
        <v>68</v>
      </c>
      <c r="AY85" s="67" t="s">
        <v>69</v>
      </c>
      <c r="AZ85" s="67" t="s">
        <v>70</v>
      </c>
      <c r="BA85" s="67" t="s">
        <v>71</v>
      </c>
      <c r="BB85" s="67" t="s">
        <v>72</v>
      </c>
      <c r="BC85" s="67" t="s">
        <v>73</v>
      </c>
      <c r="BD85" s="68" t="s">
        <v>74</v>
      </c>
      <c r="BE85" s="69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70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5" customFormat="1" ht="33" customHeight="1">
      <c r="B87" s="56"/>
      <c r="C87" s="71" t="s">
        <v>75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196">
        <f>ROUND(SUM($AG$88:$AG$91),2)</f>
        <v>0</v>
      </c>
      <c r="AH87" s="197"/>
      <c r="AI87" s="197"/>
      <c r="AJ87" s="197"/>
      <c r="AK87" s="197"/>
      <c r="AL87" s="197"/>
      <c r="AM87" s="197"/>
      <c r="AN87" s="196">
        <f>SUM($AG$87,$AT$87)</f>
        <v>0</v>
      </c>
      <c r="AO87" s="197"/>
      <c r="AP87" s="197"/>
      <c r="AQ87" s="58"/>
      <c r="AS87" s="72">
        <f>ROUND(SUM($AS$88:$AS$91),2)</f>
        <v>0</v>
      </c>
      <c r="AT87" s="73">
        <f>ROUND(SUM($AV$87:$AW$87),2)</f>
        <v>0</v>
      </c>
      <c r="AU87" s="74">
        <f>ROUND(SUM($AU$88:$AU$91),5)</f>
        <v>0</v>
      </c>
      <c r="AV87" s="73">
        <f>ROUND($AZ$87*$L$31,2)</f>
        <v>0</v>
      </c>
      <c r="AW87" s="73">
        <f>ROUND($BA$87*$L$32,2)</f>
        <v>0</v>
      </c>
      <c r="AX87" s="73">
        <f>ROUND($BB$87*$L$31,2)</f>
        <v>0</v>
      </c>
      <c r="AY87" s="73">
        <f>ROUND($BC$87*$L$32,2)</f>
        <v>0</v>
      </c>
      <c r="AZ87" s="73">
        <f>ROUND(SUM($AZ$88:$AZ$91),2)</f>
        <v>0</v>
      </c>
      <c r="BA87" s="73">
        <f>ROUND(SUM($BA$88:$BA$91),2)</f>
        <v>0</v>
      </c>
      <c r="BB87" s="73">
        <f>ROUND(SUM($BB$88:$BB$91),2)</f>
        <v>0</v>
      </c>
      <c r="BC87" s="73">
        <f>ROUND(SUM($BC$88:$BC$91),2)</f>
        <v>0</v>
      </c>
      <c r="BD87" s="75">
        <f>ROUND(SUM($BD$88:$BD$91),2)</f>
        <v>0</v>
      </c>
      <c r="BS87" s="55" t="s">
        <v>76</v>
      </c>
      <c r="BT87" s="55" t="s">
        <v>77</v>
      </c>
      <c r="BU87" s="76" t="s">
        <v>78</v>
      </c>
      <c r="BV87" s="55" t="s">
        <v>79</v>
      </c>
      <c r="BW87" s="55" t="s">
        <v>80</v>
      </c>
      <c r="BX87" s="55" t="s">
        <v>81</v>
      </c>
    </row>
    <row r="88" spans="1:76" s="77" customFormat="1" ht="28.5" customHeight="1">
      <c r="A88" s="229" t="s">
        <v>475</v>
      </c>
      <c r="B88" s="78"/>
      <c r="C88" s="79"/>
      <c r="D88" s="191" t="s">
        <v>82</v>
      </c>
      <c r="E88" s="192"/>
      <c r="F88" s="192"/>
      <c r="G88" s="192"/>
      <c r="H88" s="192"/>
      <c r="I88" s="79"/>
      <c r="J88" s="191" t="s">
        <v>83</v>
      </c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89">
        <f>'SO 00 - Vedlejší a rozpoč...'!$M$30</f>
        <v>0</v>
      </c>
      <c r="AH88" s="190"/>
      <c r="AI88" s="190"/>
      <c r="AJ88" s="190"/>
      <c r="AK88" s="190"/>
      <c r="AL88" s="190"/>
      <c r="AM88" s="190"/>
      <c r="AN88" s="189">
        <f>SUM($AG$88,$AT$88)</f>
        <v>0</v>
      </c>
      <c r="AO88" s="190"/>
      <c r="AP88" s="190"/>
      <c r="AQ88" s="80"/>
      <c r="AS88" s="81">
        <f>'SO 00 - Vedlejší a rozpoč...'!$M$28</f>
        <v>0</v>
      </c>
      <c r="AT88" s="82">
        <f>ROUND(SUM($AV$88:$AW$88),2)</f>
        <v>0</v>
      </c>
      <c r="AU88" s="83">
        <f>'SO 00 - Vedlejší a rozpoč...'!$W$121</f>
        <v>0</v>
      </c>
      <c r="AV88" s="82">
        <f>'SO 00 - Vedlejší a rozpoč...'!$M$32</f>
        <v>0</v>
      </c>
      <c r="AW88" s="82">
        <f>'SO 00 - Vedlejší a rozpoč...'!$M$33</f>
        <v>0</v>
      </c>
      <c r="AX88" s="82">
        <f>'SO 00 - Vedlejší a rozpoč...'!$M$34</f>
        <v>0</v>
      </c>
      <c r="AY88" s="82">
        <f>'SO 00 - Vedlejší a rozpoč...'!$M$35</f>
        <v>0</v>
      </c>
      <c r="AZ88" s="82">
        <f>'SO 00 - Vedlejší a rozpoč...'!$H$32</f>
        <v>0</v>
      </c>
      <c r="BA88" s="82">
        <f>'SO 00 - Vedlejší a rozpoč...'!$H$33</f>
        <v>0</v>
      </c>
      <c r="BB88" s="82">
        <f>'SO 00 - Vedlejší a rozpoč...'!$H$34</f>
        <v>0</v>
      </c>
      <c r="BC88" s="82">
        <f>'SO 00 - Vedlejší a rozpoč...'!$H$35</f>
        <v>0</v>
      </c>
      <c r="BD88" s="84">
        <f>'SO 00 - Vedlejší a rozpoč...'!$H$36</f>
        <v>0</v>
      </c>
      <c r="BT88" s="77" t="s">
        <v>22</v>
      </c>
      <c r="BV88" s="77" t="s">
        <v>79</v>
      </c>
      <c r="BW88" s="77" t="s">
        <v>84</v>
      </c>
      <c r="BX88" s="77" t="s">
        <v>80</v>
      </c>
    </row>
    <row r="89" spans="1:76" s="77" customFormat="1" ht="28.5" customHeight="1">
      <c r="A89" s="229" t="s">
        <v>475</v>
      </c>
      <c r="B89" s="78"/>
      <c r="C89" s="79"/>
      <c r="D89" s="191" t="s">
        <v>85</v>
      </c>
      <c r="E89" s="192"/>
      <c r="F89" s="192"/>
      <c r="G89" s="192"/>
      <c r="H89" s="192"/>
      <c r="I89" s="79"/>
      <c r="J89" s="191" t="s">
        <v>86</v>
      </c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89">
        <f>'SO 01 - Travnatá plocha'!$M$30</f>
        <v>0</v>
      </c>
      <c r="AH89" s="190"/>
      <c r="AI89" s="190"/>
      <c r="AJ89" s="190"/>
      <c r="AK89" s="190"/>
      <c r="AL89" s="190"/>
      <c r="AM89" s="190"/>
      <c r="AN89" s="189">
        <f>SUM($AG$89,$AT$89)</f>
        <v>0</v>
      </c>
      <c r="AO89" s="190"/>
      <c r="AP89" s="190"/>
      <c r="AQ89" s="80"/>
      <c r="AS89" s="81">
        <f>'SO 01 - Travnatá plocha'!$M$28</f>
        <v>0</v>
      </c>
      <c r="AT89" s="82">
        <f>ROUND(SUM($AV$89:$AW$89),2)</f>
        <v>0</v>
      </c>
      <c r="AU89" s="83">
        <f>'SO 01 - Travnatá plocha'!$W$124</f>
        <v>0</v>
      </c>
      <c r="AV89" s="82">
        <f>'SO 01 - Travnatá plocha'!$M$32</f>
        <v>0</v>
      </c>
      <c r="AW89" s="82">
        <f>'SO 01 - Travnatá plocha'!$M$33</f>
        <v>0</v>
      </c>
      <c r="AX89" s="82">
        <f>'SO 01 - Travnatá plocha'!$M$34</f>
        <v>0</v>
      </c>
      <c r="AY89" s="82">
        <f>'SO 01 - Travnatá plocha'!$M$35</f>
        <v>0</v>
      </c>
      <c r="AZ89" s="82">
        <f>'SO 01 - Travnatá plocha'!$H$32</f>
        <v>0</v>
      </c>
      <c r="BA89" s="82">
        <f>'SO 01 - Travnatá plocha'!$H$33</f>
        <v>0</v>
      </c>
      <c r="BB89" s="82">
        <f>'SO 01 - Travnatá plocha'!$H$34</f>
        <v>0</v>
      </c>
      <c r="BC89" s="82">
        <f>'SO 01 - Travnatá plocha'!$H$35</f>
        <v>0</v>
      </c>
      <c r="BD89" s="84">
        <f>'SO 01 - Travnatá plocha'!$H$36</f>
        <v>0</v>
      </c>
      <c r="BT89" s="77" t="s">
        <v>22</v>
      </c>
      <c r="BV89" s="77" t="s">
        <v>79</v>
      </c>
      <c r="BW89" s="77" t="s">
        <v>87</v>
      </c>
      <c r="BX89" s="77" t="s">
        <v>80</v>
      </c>
    </row>
    <row r="90" spans="1:76" s="77" customFormat="1" ht="28.5" customHeight="1">
      <c r="A90" s="229" t="s">
        <v>475</v>
      </c>
      <c r="B90" s="78"/>
      <c r="C90" s="79"/>
      <c r="D90" s="191" t="s">
        <v>88</v>
      </c>
      <c r="E90" s="192"/>
      <c r="F90" s="192"/>
      <c r="G90" s="192"/>
      <c r="H90" s="192"/>
      <c r="I90" s="79"/>
      <c r="J90" s="191" t="s">
        <v>89</v>
      </c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89">
        <f>'SO 02 - Vodovodní přípojka'!$M$30</f>
        <v>0</v>
      </c>
      <c r="AH90" s="190"/>
      <c r="AI90" s="190"/>
      <c r="AJ90" s="190"/>
      <c r="AK90" s="190"/>
      <c r="AL90" s="190"/>
      <c r="AM90" s="190"/>
      <c r="AN90" s="189">
        <f>SUM($AG$90,$AT$90)</f>
        <v>0</v>
      </c>
      <c r="AO90" s="190"/>
      <c r="AP90" s="190"/>
      <c r="AQ90" s="80"/>
      <c r="AS90" s="81">
        <f>'SO 02 - Vodovodní přípojka'!$M$28</f>
        <v>0</v>
      </c>
      <c r="AT90" s="82">
        <f>ROUND(SUM($AV$90:$AW$90),2)</f>
        <v>0</v>
      </c>
      <c r="AU90" s="83">
        <f>'SO 02 - Vodovodní přípojka'!$W$121</f>
        <v>0</v>
      </c>
      <c r="AV90" s="82">
        <f>'SO 02 - Vodovodní přípojka'!$M$32</f>
        <v>0</v>
      </c>
      <c r="AW90" s="82">
        <f>'SO 02 - Vodovodní přípojka'!$M$33</f>
        <v>0</v>
      </c>
      <c r="AX90" s="82">
        <f>'SO 02 - Vodovodní přípojka'!$M$34</f>
        <v>0</v>
      </c>
      <c r="AY90" s="82">
        <f>'SO 02 - Vodovodní přípojka'!$M$35</f>
        <v>0</v>
      </c>
      <c r="AZ90" s="82">
        <f>'SO 02 - Vodovodní přípojka'!$H$32</f>
        <v>0</v>
      </c>
      <c r="BA90" s="82">
        <f>'SO 02 - Vodovodní přípojka'!$H$33</f>
        <v>0</v>
      </c>
      <c r="BB90" s="82">
        <f>'SO 02 - Vodovodní přípojka'!$H$34</f>
        <v>0</v>
      </c>
      <c r="BC90" s="82">
        <f>'SO 02 - Vodovodní přípojka'!$H$35</f>
        <v>0</v>
      </c>
      <c r="BD90" s="84">
        <f>'SO 02 - Vodovodní přípojka'!$H$36</f>
        <v>0</v>
      </c>
      <c r="BT90" s="77" t="s">
        <v>22</v>
      </c>
      <c r="BV90" s="77" t="s">
        <v>79</v>
      </c>
      <c r="BW90" s="77" t="s">
        <v>90</v>
      </c>
      <c r="BX90" s="77" t="s">
        <v>80</v>
      </c>
    </row>
    <row r="91" spans="1:76" s="77" customFormat="1" ht="28.5" customHeight="1">
      <c r="A91" s="229" t="s">
        <v>475</v>
      </c>
      <c r="B91" s="78"/>
      <c r="C91" s="79"/>
      <c r="D91" s="191" t="s">
        <v>91</v>
      </c>
      <c r="E91" s="192"/>
      <c r="F91" s="192"/>
      <c r="G91" s="192"/>
      <c r="H91" s="192"/>
      <c r="I91" s="79"/>
      <c r="J91" s="191" t="s">
        <v>92</v>
      </c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89">
        <f>'SO 04 - Umělé zavlažování'!$M$30</f>
        <v>0</v>
      </c>
      <c r="AH91" s="190"/>
      <c r="AI91" s="190"/>
      <c r="AJ91" s="190"/>
      <c r="AK91" s="190"/>
      <c r="AL91" s="190"/>
      <c r="AM91" s="190"/>
      <c r="AN91" s="189">
        <f>SUM($AG$91,$AT$91)</f>
        <v>0</v>
      </c>
      <c r="AO91" s="190"/>
      <c r="AP91" s="190"/>
      <c r="AQ91" s="80"/>
      <c r="AS91" s="85">
        <f>'SO 04 - Umělé zavlažování'!$M$28</f>
        <v>0</v>
      </c>
      <c r="AT91" s="86">
        <f>ROUND(SUM($AV$91:$AW$91),2)</f>
        <v>0</v>
      </c>
      <c r="AU91" s="87">
        <f>'SO 04 - Umělé zavlažování'!$W$124</f>
        <v>0</v>
      </c>
      <c r="AV91" s="86">
        <f>'SO 04 - Umělé zavlažování'!$M$32</f>
        <v>0</v>
      </c>
      <c r="AW91" s="86">
        <f>'SO 04 - Umělé zavlažování'!$M$33</f>
        <v>0</v>
      </c>
      <c r="AX91" s="86">
        <f>'SO 04 - Umělé zavlažování'!$M$34</f>
        <v>0</v>
      </c>
      <c r="AY91" s="86">
        <f>'SO 04 - Umělé zavlažování'!$M$35</f>
        <v>0</v>
      </c>
      <c r="AZ91" s="86">
        <f>'SO 04 - Umělé zavlažování'!$H$32</f>
        <v>0</v>
      </c>
      <c r="BA91" s="86">
        <f>'SO 04 - Umělé zavlažování'!$H$33</f>
        <v>0</v>
      </c>
      <c r="BB91" s="86">
        <f>'SO 04 - Umělé zavlažování'!$H$34</f>
        <v>0</v>
      </c>
      <c r="BC91" s="86">
        <f>'SO 04 - Umělé zavlažování'!$H$35</f>
        <v>0</v>
      </c>
      <c r="BD91" s="88">
        <f>'SO 04 - Umělé zavlažování'!$H$36</f>
        <v>0</v>
      </c>
      <c r="BT91" s="77" t="s">
        <v>22</v>
      </c>
      <c r="BV91" s="77" t="s">
        <v>79</v>
      </c>
      <c r="BW91" s="77" t="s">
        <v>93</v>
      </c>
      <c r="BX91" s="77" t="s">
        <v>80</v>
      </c>
    </row>
    <row r="92" spans="2:43" s="2" customFormat="1" ht="14.25" customHeight="1"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2"/>
    </row>
    <row r="93" spans="2:49" s="6" customFormat="1" ht="30.75" customHeight="1">
      <c r="B93" s="23"/>
      <c r="C93" s="71" t="s">
        <v>94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196">
        <f>ROUND(SUM($AG$94:$AG$97),2)</f>
        <v>0</v>
      </c>
      <c r="AH93" s="180"/>
      <c r="AI93" s="180"/>
      <c r="AJ93" s="180"/>
      <c r="AK93" s="180"/>
      <c r="AL93" s="180"/>
      <c r="AM93" s="180"/>
      <c r="AN93" s="196">
        <f>ROUND(SUM($AN$94:$AN$97),2)</f>
        <v>0</v>
      </c>
      <c r="AO93" s="180"/>
      <c r="AP93" s="180"/>
      <c r="AQ93" s="25"/>
      <c r="AS93" s="66" t="s">
        <v>95</v>
      </c>
      <c r="AT93" s="67" t="s">
        <v>96</v>
      </c>
      <c r="AU93" s="67" t="s">
        <v>41</v>
      </c>
      <c r="AV93" s="68" t="s">
        <v>64</v>
      </c>
      <c r="AW93" s="69"/>
    </row>
    <row r="94" spans="2:89" s="6" customFormat="1" ht="21" customHeight="1">
      <c r="B94" s="23"/>
      <c r="C94" s="24"/>
      <c r="D94" s="89" t="s">
        <v>97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193">
        <f>ROUND($AG$87*$AS$94,2)</f>
        <v>0</v>
      </c>
      <c r="AH94" s="180"/>
      <c r="AI94" s="180"/>
      <c r="AJ94" s="180"/>
      <c r="AK94" s="180"/>
      <c r="AL94" s="180"/>
      <c r="AM94" s="180"/>
      <c r="AN94" s="194">
        <f>ROUND($AG$94+$AV$94,2)</f>
        <v>0</v>
      </c>
      <c r="AO94" s="180"/>
      <c r="AP94" s="180"/>
      <c r="AQ94" s="25"/>
      <c r="AS94" s="90">
        <v>0</v>
      </c>
      <c r="AT94" s="91" t="s">
        <v>98</v>
      </c>
      <c r="AU94" s="91" t="s">
        <v>42</v>
      </c>
      <c r="AV94" s="92">
        <f>ROUND(IF($AU$94="základní",$AG$94*$L$31,IF($AU$94="snížená",$AG$94*$L$32,0)),2)</f>
        <v>0</v>
      </c>
      <c r="BV94" s="6" t="s">
        <v>99</v>
      </c>
      <c r="BY94" s="93">
        <f>IF($AU$94="základní",$AV$94,0)</f>
        <v>0</v>
      </c>
      <c r="BZ94" s="93">
        <f>IF($AU$94="snížená",$AV$94,0)</f>
        <v>0</v>
      </c>
      <c r="CA94" s="93">
        <v>0</v>
      </c>
      <c r="CB94" s="93">
        <v>0</v>
      </c>
      <c r="CC94" s="93">
        <v>0</v>
      </c>
      <c r="CD94" s="93">
        <f>IF($AU$94="základní",$AG$94,0)</f>
        <v>0</v>
      </c>
      <c r="CE94" s="93">
        <f>IF($AU$94="snížená",$AG$94,0)</f>
        <v>0</v>
      </c>
      <c r="CF94" s="93">
        <f>IF($AU$94="zákl. přenesená",$AG$94,0)</f>
        <v>0</v>
      </c>
      <c r="CG94" s="93">
        <f>IF($AU$94="sníž. přenesená",$AG$94,0)</f>
        <v>0</v>
      </c>
      <c r="CH94" s="93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3"/>
      <c r="C95" s="24"/>
      <c r="D95" s="195" t="s">
        <v>100</v>
      </c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24"/>
      <c r="AD95" s="24"/>
      <c r="AE95" s="24"/>
      <c r="AF95" s="24"/>
      <c r="AG95" s="193">
        <f>$AG$87*$AS$95</f>
        <v>0</v>
      </c>
      <c r="AH95" s="180"/>
      <c r="AI95" s="180"/>
      <c r="AJ95" s="180"/>
      <c r="AK95" s="180"/>
      <c r="AL95" s="180"/>
      <c r="AM95" s="180"/>
      <c r="AN95" s="194">
        <f>$AG$95+$AV$95</f>
        <v>0</v>
      </c>
      <c r="AO95" s="180"/>
      <c r="AP95" s="180"/>
      <c r="AQ95" s="25"/>
      <c r="AS95" s="94">
        <v>0</v>
      </c>
      <c r="AT95" s="95" t="s">
        <v>98</v>
      </c>
      <c r="AU95" s="95" t="s">
        <v>42</v>
      </c>
      <c r="AV95" s="96">
        <f>ROUND(IF($AU$95="nulová",0,IF(OR($AU$95="základní",$AU$95="zákl. přenesená"),$AG$95*$L$31,$AG$95*$L$32)),2)</f>
        <v>0</v>
      </c>
      <c r="BV95" s="6" t="s">
        <v>101</v>
      </c>
      <c r="BY95" s="93">
        <f>IF($AU$95="základní",$AV$95,0)</f>
        <v>0</v>
      </c>
      <c r="BZ95" s="93">
        <f>IF($AU$95="snížená",$AV$95,0)</f>
        <v>0</v>
      </c>
      <c r="CA95" s="93">
        <f>IF($AU$95="zákl. přenesená",$AV$95,0)</f>
        <v>0</v>
      </c>
      <c r="CB95" s="93">
        <f>IF($AU$95="sníž. přenesená",$AV$95,0)</f>
        <v>0</v>
      </c>
      <c r="CC95" s="93">
        <f>IF($AU$95="nulová",$AV$95,0)</f>
        <v>0</v>
      </c>
      <c r="CD95" s="93">
        <f>IF($AU$95="základní",$AG$95,0)</f>
        <v>0</v>
      </c>
      <c r="CE95" s="93">
        <f>IF($AU$95="snížená",$AG$95,0)</f>
        <v>0</v>
      </c>
      <c r="CF95" s="93">
        <f>IF($AU$95="zákl. přenesená",$AG$95,0)</f>
        <v>0</v>
      </c>
      <c r="CG95" s="93">
        <f>IF($AU$95="sníž. přenesená",$AG$95,0)</f>
        <v>0</v>
      </c>
      <c r="CH95" s="93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>
        <f>IF($D$95="Vyplň vlastní","","x")</f>
      </c>
    </row>
    <row r="96" spans="2:89" s="6" customFormat="1" ht="21" customHeight="1">
      <c r="B96" s="23"/>
      <c r="C96" s="24"/>
      <c r="D96" s="195" t="s">
        <v>100</v>
      </c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24"/>
      <c r="AD96" s="24"/>
      <c r="AE96" s="24"/>
      <c r="AF96" s="24"/>
      <c r="AG96" s="193">
        <f>$AG$87*$AS$96</f>
        <v>0</v>
      </c>
      <c r="AH96" s="180"/>
      <c r="AI96" s="180"/>
      <c r="AJ96" s="180"/>
      <c r="AK96" s="180"/>
      <c r="AL96" s="180"/>
      <c r="AM96" s="180"/>
      <c r="AN96" s="194">
        <f>$AG$96+$AV$96</f>
        <v>0</v>
      </c>
      <c r="AO96" s="180"/>
      <c r="AP96" s="180"/>
      <c r="AQ96" s="25"/>
      <c r="AS96" s="94">
        <v>0</v>
      </c>
      <c r="AT96" s="95" t="s">
        <v>98</v>
      </c>
      <c r="AU96" s="95" t="s">
        <v>42</v>
      </c>
      <c r="AV96" s="96">
        <f>ROUND(IF($AU$96="nulová",0,IF(OR($AU$96="základní",$AU$96="zákl. přenesená"),$AG$96*$L$31,$AG$96*$L$32)),2)</f>
        <v>0</v>
      </c>
      <c r="BV96" s="6" t="s">
        <v>101</v>
      </c>
      <c r="BY96" s="93">
        <f>IF($AU$96="základní",$AV$96,0)</f>
        <v>0</v>
      </c>
      <c r="BZ96" s="93">
        <f>IF($AU$96="snížená",$AV$96,0)</f>
        <v>0</v>
      </c>
      <c r="CA96" s="93">
        <f>IF($AU$96="zákl. přenesená",$AV$96,0)</f>
        <v>0</v>
      </c>
      <c r="CB96" s="93">
        <f>IF($AU$96="sníž. přenesená",$AV$96,0)</f>
        <v>0</v>
      </c>
      <c r="CC96" s="93">
        <f>IF($AU$96="nulová",$AV$96,0)</f>
        <v>0</v>
      </c>
      <c r="CD96" s="93">
        <f>IF($AU$96="základní",$AG$96,0)</f>
        <v>0</v>
      </c>
      <c r="CE96" s="93">
        <f>IF($AU$96="snížená",$AG$96,0)</f>
        <v>0</v>
      </c>
      <c r="CF96" s="93">
        <f>IF($AU$96="zákl. přenesená",$AG$96,0)</f>
        <v>0</v>
      </c>
      <c r="CG96" s="93">
        <f>IF($AU$96="sníž. přenesená",$AG$96,0)</f>
        <v>0</v>
      </c>
      <c r="CH96" s="93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>
        <f>IF($D$96="Vyplň vlastní","","x")</f>
      </c>
    </row>
    <row r="97" spans="2:89" s="6" customFormat="1" ht="21" customHeight="1">
      <c r="B97" s="23"/>
      <c r="C97" s="24"/>
      <c r="D97" s="195" t="s">
        <v>100</v>
      </c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24"/>
      <c r="AD97" s="24"/>
      <c r="AE97" s="24"/>
      <c r="AF97" s="24"/>
      <c r="AG97" s="193">
        <f>$AG$87*$AS$97</f>
        <v>0</v>
      </c>
      <c r="AH97" s="180"/>
      <c r="AI97" s="180"/>
      <c r="AJ97" s="180"/>
      <c r="AK97" s="180"/>
      <c r="AL97" s="180"/>
      <c r="AM97" s="180"/>
      <c r="AN97" s="194">
        <f>$AG$97+$AV$97</f>
        <v>0</v>
      </c>
      <c r="AO97" s="180"/>
      <c r="AP97" s="180"/>
      <c r="AQ97" s="25"/>
      <c r="AS97" s="97">
        <v>0</v>
      </c>
      <c r="AT97" s="98" t="s">
        <v>98</v>
      </c>
      <c r="AU97" s="98" t="s">
        <v>42</v>
      </c>
      <c r="AV97" s="99">
        <f>ROUND(IF($AU$97="nulová",0,IF(OR($AU$97="základní",$AU$97="zákl. přenesená"),$AG$97*$L$31,$AG$97*$L$32)),2)</f>
        <v>0</v>
      </c>
      <c r="BV97" s="6" t="s">
        <v>101</v>
      </c>
      <c r="BY97" s="93">
        <f>IF($AU$97="základní",$AV$97,0)</f>
        <v>0</v>
      </c>
      <c r="BZ97" s="93">
        <f>IF($AU$97="snížená",$AV$97,0)</f>
        <v>0</v>
      </c>
      <c r="CA97" s="93">
        <f>IF($AU$97="zákl. přenesená",$AV$97,0)</f>
        <v>0</v>
      </c>
      <c r="CB97" s="93">
        <f>IF($AU$97="sníž. přenesená",$AV$97,0)</f>
        <v>0</v>
      </c>
      <c r="CC97" s="93">
        <f>IF($AU$97="nulová",$AV$97,0)</f>
        <v>0</v>
      </c>
      <c r="CD97" s="93">
        <f>IF($AU$97="základní",$AG$97,0)</f>
        <v>0</v>
      </c>
      <c r="CE97" s="93">
        <f>IF($AU$97="snížená",$AG$97,0)</f>
        <v>0</v>
      </c>
      <c r="CF97" s="93">
        <f>IF($AU$97="zákl. přenesená",$AG$97,0)</f>
        <v>0</v>
      </c>
      <c r="CG97" s="93">
        <f>IF($AU$97="sníž. přenesená",$AG$97,0)</f>
        <v>0</v>
      </c>
      <c r="CH97" s="93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>
        <f>IF($D$97="Vyplň vlastní","","x")</f>
      </c>
    </row>
    <row r="98" spans="2:43" s="6" customFormat="1" ht="12" customHeight="1"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5"/>
    </row>
    <row r="99" spans="2:43" s="6" customFormat="1" ht="30.75" customHeight="1">
      <c r="B99" s="23"/>
      <c r="C99" s="100" t="s">
        <v>102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198">
        <f>ROUND($AG$87+$AG$93,2)</f>
        <v>0</v>
      </c>
      <c r="AH99" s="199"/>
      <c r="AI99" s="199"/>
      <c r="AJ99" s="199"/>
      <c r="AK99" s="199"/>
      <c r="AL99" s="199"/>
      <c r="AM99" s="199"/>
      <c r="AN99" s="198">
        <f>$AN$87+$AN$93</f>
        <v>0</v>
      </c>
      <c r="AO99" s="199"/>
      <c r="AP99" s="199"/>
      <c r="AQ99" s="25"/>
    </row>
    <row r="100" spans="2:43" s="6" customFormat="1" ht="7.5" customHeight="1"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8"/>
    </row>
  </sheetData>
  <sheetProtection password="CC35" sheet="1" objects="1" scenarios="1" formatColumns="0" formatRows="0" sort="0" autoFilter="0"/>
  <mergeCells count="70">
    <mergeCell ref="AG99:AM99"/>
    <mergeCell ref="AN99:AP99"/>
    <mergeCell ref="AR2:BE2"/>
    <mergeCell ref="D97:AB97"/>
    <mergeCell ref="AG97:AM97"/>
    <mergeCell ref="AN97:AP97"/>
    <mergeCell ref="AG87:AM87"/>
    <mergeCell ref="AN87:AP87"/>
    <mergeCell ref="AG93:AM93"/>
    <mergeCell ref="AN93:AP93"/>
    <mergeCell ref="AG94:AM94"/>
    <mergeCell ref="AN94:AP94"/>
    <mergeCell ref="D95:AB95"/>
    <mergeCell ref="AG95:AM95"/>
    <mergeCell ref="AN95:AP95"/>
    <mergeCell ref="D96:AB96"/>
    <mergeCell ref="AG96:AM96"/>
    <mergeCell ref="AN96:AP96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4:AU98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4:AT98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0 - Vedlejší a rozpoč...'!C2" tooltip="SO 00 - Vedlejší a rozpoč..." display="/"/>
    <hyperlink ref="A89" location="'SO 01 - Travnatá plocha'!C2" tooltip="SO 01 - Travnatá plocha" display="/"/>
    <hyperlink ref="A90" location="'SO 02 - Vodovodní přípojka'!C2" tooltip="SO 02 - Vodovodní přípojka" display="/"/>
    <hyperlink ref="A91" location="'SO 04 - Umělé zavlažování'!C2" tooltip="SO 04 - Umělé zavlažování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34"/>
      <c r="B1" s="231"/>
      <c r="C1" s="231"/>
      <c r="D1" s="232" t="s">
        <v>1</v>
      </c>
      <c r="E1" s="231"/>
      <c r="F1" s="233" t="s">
        <v>476</v>
      </c>
      <c r="G1" s="233"/>
      <c r="H1" s="235" t="s">
        <v>477</v>
      </c>
      <c r="I1" s="235"/>
      <c r="J1" s="235"/>
      <c r="K1" s="235"/>
      <c r="L1" s="233" t="s">
        <v>478</v>
      </c>
      <c r="M1" s="231"/>
      <c r="N1" s="231"/>
      <c r="O1" s="232" t="s">
        <v>103</v>
      </c>
      <c r="P1" s="231"/>
      <c r="Q1" s="231"/>
      <c r="R1" s="231"/>
      <c r="S1" s="233" t="s">
        <v>479</v>
      </c>
      <c r="T1" s="233"/>
      <c r="U1" s="234"/>
      <c r="V1" s="23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9" t="s">
        <v>5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200" t="s">
        <v>6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104</v>
      </c>
    </row>
    <row r="4" spans="2:46" s="2" customFormat="1" ht="37.5" customHeight="1">
      <c r="B4" s="10"/>
      <c r="C4" s="161" t="s">
        <v>105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01" t="str">
        <f>'Rekapitulace stavby'!$K$6</f>
        <v>Tréninkové hřiště Kotlina_upraveny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1"/>
      <c r="R6" s="12"/>
    </row>
    <row r="7" spans="2:18" s="6" customFormat="1" ht="33.75" customHeight="1">
      <c r="B7" s="23"/>
      <c r="C7" s="24"/>
      <c r="D7" s="17" t="s">
        <v>106</v>
      </c>
      <c r="E7" s="24"/>
      <c r="F7" s="167" t="s">
        <v>107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108</v>
      </c>
      <c r="G9" s="24"/>
      <c r="H9" s="24"/>
      <c r="I9" s="24"/>
      <c r="J9" s="24"/>
      <c r="K9" s="24"/>
      <c r="L9" s="24"/>
      <c r="M9" s="18" t="s">
        <v>25</v>
      </c>
      <c r="N9" s="24"/>
      <c r="O9" s="202" t="str">
        <f>'Rekapitulace stavby'!$AN$8</f>
        <v>04.04.2019</v>
      </c>
      <c r="P9" s="180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66">
        <f>IF('Rekapitulace stavby'!$AN$10="","",'Rekapitulace stavby'!$AN$10)</f>
      </c>
      <c r="P11" s="180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 </v>
      </c>
      <c r="F12" s="24"/>
      <c r="G12" s="24"/>
      <c r="H12" s="24"/>
      <c r="I12" s="24"/>
      <c r="J12" s="24"/>
      <c r="K12" s="24"/>
      <c r="L12" s="24"/>
      <c r="M12" s="18" t="s">
        <v>31</v>
      </c>
      <c r="N12" s="24"/>
      <c r="O12" s="166">
        <f>IF('Rekapitulace stavby'!$AN$11="","",'Rekapitulace stavby'!$AN$11)</f>
      </c>
      <c r="P12" s="180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32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03"/>
      <c r="P14" s="180"/>
      <c r="Q14" s="24"/>
      <c r="R14" s="25"/>
    </row>
    <row r="15" spans="2:18" s="6" customFormat="1" ht="18.75" customHeight="1">
      <c r="B15" s="23"/>
      <c r="C15" s="24"/>
      <c r="D15" s="24"/>
      <c r="E15" s="203" t="s">
        <v>109</v>
      </c>
      <c r="F15" s="180"/>
      <c r="G15" s="180"/>
      <c r="H15" s="180"/>
      <c r="I15" s="180"/>
      <c r="J15" s="180"/>
      <c r="K15" s="180"/>
      <c r="L15" s="180"/>
      <c r="M15" s="18" t="s">
        <v>31</v>
      </c>
      <c r="N15" s="24"/>
      <c r="O15" s="203"/>
      <c r="P15" s="180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34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66">
        <f>IF('Rekapitulace stavby'!$AN$16="","",'Rekapitulace stavby'!$AN$16)</f>
      </c>
      <c r="P17" s="180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IF('Rekapitulace stavby'!$E$17="","",'Rekapitulace stavby'!$E$17)</f>
        <v> </v>
      </c>
      <c r="F18" s="24"/>
      <c r="G18" s="24"/>
      <c r="H18" s="24"/>
      <c r="I18" s="24"/>
      <c r="J18" s="24"/>
      <c r="K18" s="24"/>
      <c r="L18" s="24"/>
      <c r="M18" s="18" t="s">
        <v>31</v>
      </c>
      <c r="N18" s="24"/>
      <c r="O18" s="166">
        <f>IF('Rekapitulace stavby'!$AN$17="","",'Rekapitulace stavby'!$AN$17)</f>
      </c>
      <c r="P18" s="180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36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66"/>
      <c r="P20" s="180"/>
      <c r="Q20" s="24"/>
      <c r="R20" s="25"/>
    </row>
    <row r="21" spans="2:18" s="6" customFormat="1" ht="18.75" customHeight="1">
      <c r="B21" s="23"/>
      <c r="C21" s="24"/>
      <c r="D21" s="24"/>
      <c r="E21" s="16" t="s">
        <v>110</v>
      </c>
      <c r="F21" s="24"/>
      <c r="G21" s="24"/>
      <c r="H21" s="24"/>
      <c r="I21" s="24"/>
      <c r="J21" s="24"/>
      <c r="K21" s="24"/>
      <c r="L21" s="24"/>
      <c r="M21" s="18" t="s">
        <v>31</v>
      </c>
      <c r="N21" s="24"/>
      <c r="O21" s="166"/>
      <c r="P21" s="180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69"/>
      <c r="F24" s="204"/>
      <c r="G24" s="204"/>
      <c r="H24" s="204"/>
      <c r="I24" s="204"/>
      <c r="J24" s="204"/>
      <c r="K24" s="204"/>
      <c r="L24" s="204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111</v>
      </c>
      <c r="E27" s="24"/>
      <c r="F27" s="24"/>
      <c r="G27" s="24"/>
      <c r="H27" s="24"/>
      <c r="I27" s="24"/>
      <c r="J27" s="24"/>
      <c r="K27" s="24"/>
      <c r="L27" s="24"/>
      <c r="M27" s="170">
        <f>$N$88</f>
        <v>0</v>
      </c>
      <c r="N27" s="180"/>
      <c r="O27" s="180"/>
      <c r="P27" s="180"/>
      <c r="Q27" s="24"/>
      <c r="R27" s="25"/>
    </row>
    <row r="28" spans="2:18" s="6" customFormat="1" ht="15" customHeight="1">
      <c r="B28" s="23"/>
      <c r="C28" s="24"/>
      <c r="D28" s="22" t="s">
        <v>97</v>
      </c>
      <c r="E28" s="24"/>
      <c r="F28" s="24"/>
      <c r="G28" s="24"/>
      <c r="H28" s="24"/>
      <c r="I28" s="24"/>
      <c r="J28" s="24"/>
      <c r="K28" s="24"/>
      <c r="L28" s="24"/>
      <c r="M28" s="170">
        <f>$N$96</f>
        <v>0</v>
      </c>
      <c r="N28" s="180"/>
      <c r="O28" s="180"/>
      <c r="P28" s="180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40</v>
      </c>
      <c r="E30" s="24"/>
      <c r="F30" s="24"/>
      <c r="G30" s="24"/>
      <c r="H30" s="24"/>
      <c r="I30" s="24"/>
      <c r="J30" s="24"/>
      <c r="K30" s="24"/>
      <c r="L30" s="24"/>
      <c r="M30" s="205">
        <f>ROUND($M$27+$M$28,2)</f>
        <v>0</v>
      </c>
      <c r="N30" s="180"/>
      <c r="O30" s="180"/>
      <c r="P30" s="180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41</v>
      </c>
      <c r="E32" s="29" t="s">
        <v>42</v>
      </c>
      <c r="F32" s="30">
        <v>0.21</v>
      </c>
      <c r="G32" s="107" t="s">
        <v>43</v>
      </c>
      <c r="H32" s="206">
        <f>ROUND((((SUM($BE$96:$BE$103)+SUM($BE$121:$BE$130))+SUM($BE$132:$BE$136))),2)</f>
        <v>0</v>
      </c>
      <c r="I32" s="180"/>
      <c r="J32" s="180"/>
      <c r="K32" s="24"/>
      <c r="L32" s="24"/>
      <c r="M32" s="206">
        <f>ROUND(((ROUND((SUM($BE$96:$BE$103)+SUM($BE$121:$BE$130)),2)*$F$32)+SUM($BE$132:$BE$136)*$F$32),2)</f>
        <v>0</v>
      </c>
      <c r="N32" s="180"/>
      <c r="O32" s="180"/>
      <c r="P32" s="180"/>
      <c r="Q32" s="24"/>
      <c r="R32" s="25"/>
    </row>
    <row r="33" spans="2:18" s="6" customFormat="1" ht="15" customHeight="1">
      <c r="B33" s="23"/>
      <c r="C33" s="24"/>
      <c r="D33" s="24"/>
      <c r="E33" s="29" t="s">
        <v>44</v>
      </c>
      <c r="F33" s="30">
        <v>0.15</v>
      </c>
      <c r="G33" s="107" t="s">
        <v>43</v>
      </c>
      <c r="H33" s="206">
        <f>ROUND((((SUM($BF$96:$BF$103)+SUM($BF$121:$BF$130))+SUM($BF$132:$BF$136))),2)</f>
        <v>0</v>
      </c>
      <c r="I33" s="180"/>
      <c r="J33" s="180"/>
      <c r="K33" s="24"/>
      <c r="L33" s="24"/>
      <c r="M33" s="206">
        <f>ROUND(((ROUND((SUM($BF$96:$BF$103)+SUM($BF$121:$BF$130)),2)*$F$33)+SUM($BF$132:$BF$136)*$F$33),2)</f>
        <v>0</v>
      </c>
      <c r="N33" s="180"/>
      <c r="O33" s="180"/>
      <c r="P33" s="180"/>
      <c r="Q33" s="24"/>
      <c r="R33" s="25"/>
    </row>
    <row r="34" spans="2:18" s="6" customFormat="1" ht="15" customHeight="1" hidden="1">
      <c r="B34" s="23"/>
      <c r="C34" s="24"/>
      <c r="D34" s="24"/>
      <c r="E34" s="29" t="s">
        <v>45</v>
      </c>
      <c r="F34" s="30">
        <v>0.21</v>
      </c>
      <c r="G34" s="107" t="s">
        <v>43</v>
      </c>
      <c r="H34" s="206">
        <f>ROUND((((SUM($BG$96:$BG$103)+SUM($BG$121:$BG$130))+SUM($BG$132:$BG$136))),2)</f>
        <v>0</v>
      </c>
      <c r="I34" s="180"/>
      <c r="J34" s="180"/>
      <c r="K34" s="24"/>
      <c r="L34" s="24"/>
      <c r="M34" s="206">
        <v>0</v>
      </c>
      <c r="N34" s="180"/>
      <c r="O34" s="180"/>
      <c r="P34" s="180"/>
      <c r="Q34" s="24"/>
      <c r="R34" s="25"/>
    </row>
    <row r="35" spans="2:18" s="6" customFormat="1" ht="15" customHeight="1" hidden="1">
      <c r="B35" s="23"/>
      <c r="C35" s="24"/>
      <c r="D35" s="24"/>
      <c r="E35" s="29" t="s">
        <v>46</v>
      </c>
      <c r="F35" s="30">
        <v>0.15</v>
      </c>
      <c r="G35" s="107" t="s">
        <v>43</v>
      </c>
      <c r="H35" s="206">
        <f>ROUND((((SUM($BH$96:$BH$103)+SUM($BH$121:$BH$130))+SUM($BH$132:$BH$136))),2)</f>
        <v>0</v>
      </c>
      <c r="I35" s="180"/>
      <c r="J35" s="180"/>
      <c r="K35" s="24"/>
      <c r="L35" s="24"/>
      <c r="M35" s="206">
        <v>0</v>
      </c>
      <c r="N35" s="180"/>
      <c r="O35" s="180"/>
      <c r="P35" s="180"/>
      <c r="Q35" s="24"/>
      <c r="R35" s="25"/>
    </row>
    <row r="36" spans="2:18" s="6" customFormat="1" ht="15" customHeight="1" hidden="1">
      <c r="B36" s="23"/>
      <c r="C36" s="24"/>
      <c r="D36" s="24"/>
      <c r="E36" s="29" t="s">
        <v>47</v>
      </c>
      <c r="F36" s="30">
        <v>0</v>
      </c>
      <c r="G36" s="107" t="s">
        <v>43</v>
      </c>
      <c r="H36" s="206">
        <f>ROUND((((SUM($BI$96:$BI$103)+SUM($BI$121:$BI$130))+SUM($BI$132:$BI$136))),2)</f>
        <v>0</v>
      </c>
      <c r="I36" s="180"/>
      <c r="J36" s="180"/>
      <c r="K36" s="24"/>
      <c r="L36" s="24"/>
      <c r="M36" s="206">
        <v>0</v>
      </c>
      <c r="N36" s="180"/>
      <c r="O36" s="180"/>
      <c r="P36" s="180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48</v>
      </c>
      <c r="E38" s="35"/>
      <c r="F38" s="35"/>
      <c r="G38" s="108" t="s">
        <v>49</v>
      </c>
      <c r="H38" s="36" t="s">
        <v>50</v>
      </c>
      <c r="I38" s="35"/>
      <c r="J38" s="35"/>
      <c r="K38" s="35"/>
      <c r="L38" s="178">
        <f>SUM($M$30:$M$36)</f>
        <v>0</v>
      </c>
      <c r="M38" s="177"/>
      <c r="N38" s="177"/>
      <c r="O38" s="177"/>
      <c r="P38" s="179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51</v>
      </c>
      <c r="E50" s="38"/>
      <c r="F50" s="38"/>
      <c r="G50" s="38"/>
      <c r="H50" s="39"/>
      <c r="I50" s="24"/>
      <c r="J50" s="37" t="s">
        <v>52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53</v>
      </c>
      <c r="E59" s="43"/>
      <c r="F59" s="43"/>
      <c r="G59" s="44" t="s">
        <v>54</v>
      </c>
      <c r="H59" s="45"/>
      <c r="I59" s="24"/>
      <c r="J59" s="42" t="s">
        <v>53</v>
      </c>
      <c r="K59" s="43"/>
      <c r="L59" s="43"/>
      <c r="M59" s="43"/>
      <c r="N59" s="44" t="s">
        <v>54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55</v>
      </c>
      <c r="E61" s="38"/>
      <c r="F61" s="38"/>
      <c r="G61" s="38"/>
      <c r="H61" s="39"/>
      <c r="I61" s="24"/>
      <c r="J61" s="37" t="s">
        <v>56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53</v>
      </c>
      <c r="E70" s="43"/>
      <c r="F70" s="43"/>
      <c r="G70" s="44" t="s">
        <v>54</v>
      </c>
      <c r="H70" s="45"/>
      <c r="I70" s="24"/>
      <c r="J70" s="42" t="s">
        <v>53</v>
      </c>
      <c r="K70" s="43"/>
      <c r="L70" s="43"/>
      <c r="M70" s="43"/>
      <c r="N70" s="44" t="s">
        <v>54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61" t="s">
        <v>112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01" t="str">
        <f>$F$6</f>
        <v>Tréninkové hřiště Kotlina_upraveny</v>
      </c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24"/>
      <c r="R78" s="25"/>
      <c r="T78" s="24"/>
      <c r="U78" s="24"/>
    </row>
    <row r="79" spans="2:21" s="6" customFormat="1" ht="37.5" customHeight="1">
      <c r="B79" s="23"/>
      <c r="C79" s="57" t="s">
        <v>106</v>
      </c>
      <c r="D79" s="24"/>
      <c r="E79" s="24"/>
      <c r="F79" s="181" t="str">
        <f>$F$7</f>
        <v>SO 00 - Vedlejší a rozpočtové náklady</v>
      </c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Varnsdorf</v>
      </c>
      <c r="G81" s="24"/>
      <c r="H81" s="24"/>
      <c r="I81" s="24"/>
      <c r="J81" s="24"/>
      <c r="K81" s="18" t="s">
        <v>25</v>
      </c>
      <c r="L81" s="24"/>
      <c r="M81" s="207" t="str">
        <f>IF($O$9="","",$O$9)</f>
        <v>04.04.2019</v>
      </c>
      <c r="N81" s="180"/>
      <c r="O81" s="180"/>
      <c r="P81" s="180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34</v>
      </c>
      <c r="L83" s="24"/>
      <c r="M83" s="166" t="str">
        <f>$E$18</f>
        <v> </v>
      </c>
      <c r="N83" s="180"/>
      <c r="O83" s="180"/>
      <c r="P83" s="180"/>
      <c r="Q83" s="180"/>
      <c r="R83" s="25"/>
      <c r="T83" s="24"/>
      <c r="U83" s="24"/>
    </row>
    <row r="84" spans="2:21" s="6" customFormat="1" ht="15" customHeight="1">
      <c r="B84" s="23"/>
      <c r="C84" s="18" t="s">
        <v>32</v>
      </c>
      <c r="D84" s="24"/>
      <c r="E84" s="24"/>
      <c r="F84" s="16" t="str">
        <f>IF($E$15="","",$E$15)</f>
        <v>bude vybrán</v>
      </c>
      <c r="G84" s="24"/>
      <c r="H84" s="24"/>
      <c r="I84" s="24"/>
      <c r="J84" s="24"/>
      <c r="K84" s="18" t="s">
        <v>36</v>
      </c>
      <c r="L84" s="24"/>
      <c r="M84" s="166" t="str">
        <f>$E$21</f>
        <v>Pavel Hruška</v>
      </c>
      <c r="N84" s="180"/>
      <c r="O84" s="180"/>
      <c r="P84" s="180"/>
      <c r="Q84" s="180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08" t="s">
        <v>113</v>
      </c>
      <c r="D86" s="199"/>
      <c r="E86" s="199"/>
      <c r="F86" s="199"/>
      <c r="G86" s="199"/>
      <c r="H86" s="33"/>
      <c r="I86" s="33"/>
      <c r="J86" s="33"/>
      <c r="K86" s="33"/>
      <c r="L86" s="33"/>
      <c r="M86" s="33"/>
      <c r="N86" s="208" t="s">
        <v>114</v>
      </c>
      <c r="O86" s="180"/>
      <c r="P86" s="180"/>
      <c r="Q86" s="180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115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96">
        <f>$N$121</f>
        <v>0</v>
      </c>
      <c r="O88" s="180"/>
      <c r="P88" s="180"/>
      <c r="Q88" s="180"/>
      <c r="R88" s="25"/>
      <c r="T88" s="24"/>
      <c r="U88" s="24"/>
      <c r="AU88" s="6" t="s">
        <v>116</v>
      </c>
    </row>
    <row r="89" spans="2:21" s="76" customFormat="1" ht="25.5" customHeight="1">
      <c r="B89" s="112"/>
      <c r="C89" s="113"/>
      <c r="D89" s="113" t="s">
        <v>117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09">
        <f>$N$122</f>
        <v>0</v>
      </c>
      <c r="O89" s="210"/>
      <c r="P89" s="210"/>
      <c r="Q89" s="210"/>
      <c r="R89" s="114"/>
      <c r="T89" s="113"/>
      <c r="U89" s="113"/>
    </row>
    <row r="90" spans="2:21" s="115" customFormat="1" ht="21" customHeight="1">
      <c r="B90" s="116"/>
      <c r="C90" s="89"/>
      <c r="D90" s="89" t="s">
        <v>118</v>
      </c>
      <c r="E90" s="89"/>
      <c r="F90" s="89"/>
      <c r="G90" s="89"/>
      <c r="H90" s="89"/>
      <c r="I90" s="89"/>
      <c r="J90" s="89"/>
      <c r="K90" s="89"/>
      <c r="L90" s="89"/>
      <c r="M90" s="89"/>
      <c r="N90" s="194">
        <f>$N$123</f>
        <v>0</v>
      </c>
      <c r="O90" s="211"/>
      <c r="P90" s="211"/>
      <c r="Q90" s="211"/>
      <c r="R90" s="117"/>
      <c r="T90" s="89"/>
      <c r="U90" s="89"/>
    </row>
    <row r="91" spans="2:21" s="115" customFormat="1" ht="21" customHeight="1">
      <c r="B91" s="116"/>
      <c r="C91" s="89"/>
      <c r="D91" s="89" t="s">
        <v>119</v>
      </c>
      <c r="E91" s="89"/>
      <c r="F91" s="89"/>
      <c r="G91" s="89"/>
      <c r="H91" s="89"/>
      <c r="I91" s="89"/>
      <c r="J91" s="89"/>
      <c r="K91" s="89"/>
      <c r="L91" s="89"/>
      <c r="M91" s="89"/>
      <c r="N91" s="194">
        <f>$N$125</f>
        <v>0</v>
      </c>
      <c r="O91" s="211"/>
      <c r="P91" s="211"/>
      <c r="Q91" s="211"/>
      <c r="R91" s="117"/>
      <c r="T91" s="89"/>
      <c r="U91" s="89"/>
    </row>
    <row r="92" spans="2:21" s="115" customFormat="1" ht="21" customHeight="1">
      <c r="B92" s="116"/>
      <c r="C92" s="89"/>
      <c r="D92" s="89" t="s">
        <v>120</v>
      </c>
      <c r="E92" s="89"/>
      <c r="F92" s="89"/>
      <c r="G92" s="89"/>
      <c r="H92" s="89"/>
      <c r="I92" s="89"/>
      <c r="J92" s="89"/>
      <c r="K92" s="89"/>
      <c r="L92" s="89"/>
      <c r="M92" s="89"/>
      <c r="N92" s="194">
        <f>$N$127</f>
        <v>0</v>
      </c>
      <c r="O92" s="211"/>
      <c r="P92" s="211"/>
      <c r="Q92" s="211"/>
      <c r="R92" s="117"/>
      <c r="T92" s="89"/>
      <c r="U92" s="89"/>
    </row>
    <row r="93" spans="2:21" s="115" customFormat="1" ht="21" customHeight="1">
      <c r="B93" s="116"/>
      <c r="C93" s="89"/>
      <c r="D93" s="89" t="s">
        <v>121</v>
      </c>
      <c r="E93" s="89"/>
      <c r="F93" s="89"/>
      <c r="G93" s="89"/>
      <c r="H93" s="89"/>
      <c r="I93" s="89"/>
      <c r="J93" s="89"/>
      <c r="K93" s="89"/>
      <c r="L93" s="89"/>
      <c r="M93" s="89"/>
      <c r="N93" s="194">
        <f>$N$129</f>
        <v>0</v>
      </c>
      <c r="O93" s="211"/>
      <c r="P93" s="211"/>
      <c r="Q93" s="211"/>
      <c r="R93" s="117"/>
      <c r="T93" s="89"/>
      <c r="U93" s="89"/>
    </row>
    <row r="94" spans="2:21" s="76" customFormat="1" ht="22.5" customHeight="1">
      <c r="B94" s="112"/>
      <c r="C94" s="113"/>
      <c r="D94" s="113" t="s">
        <v>122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12">
        <f>$N$131</f>
        <v>0</v>
      </c>
      <c r="O94" s="210"/>
      <c r="P94" s="210"/>
      <c r="Q94" s="210"/>
      <c r="R94" s="114"/>
      <c r="T94" s="113"/>
      <c r="U94" s="113"/>
    </row>
    <row r="95" spans="2:21" s="6" customFormat="1" ht="22.5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5"/>
      <c r="T95" s="24"/>
      <c r="U95" s="24"/>
    </row>
    <row r="96" spans="2:21" s="6" customFormat="1" ht="30" customHeight="1">
      <c r="B96" s="23"/>
      <c r="C96" s="71" t="s">
        <v>123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196">
        <f>ROUND($N$97+$N$98+$N$99+$N$100+$N$101+$N$102,2)</f>
        <v>0</v>
      </c>
      <c r="O96" s="180"/>
      <c r="P96" s="180"/>
      <c r="Q96" s="180"/>
      <c r="R96" s="25"/>
      <c r="T96" s="118"/>
      <c r="U96" s="119" t="s">
        <v>41</v>
      </c>
    </row>
    <row r="97" spans="2:62" s="6" customFormat="1" ht="18.75" customHeight="1">
      <c r="B97" s="23"/>
      <c r="C97" s="24"/>
      <c r="D97" s="195" t="s">
        <v>124</v>
      </c>
      <c r="E97" s="180"/>
      <c r="F97" s="180"/>
      <c r="G97" s="180"/>
      <c r="H97" s="180"/>
      <c r="I97" s="24"/>
      <c r="J97" s="24"/>
      <c r="K97" s="24"/>
      <c r="L97" s="24"/>
      <c r="M97" s="24"/>
      <c r="N97" s="193">
        <f>ROUND($N$88*$T$97,2)</f>
        <v>0</v>
      </c>
      <c r="O97" s="180"/>
      <c r="P97" s="180"/>
      <c r="Q97" s="180"/>
      <c r="R97" s="25"/>
      <c r="T97" s="120"/>
      <c r="U97" s="121" t="s">
        <v>42</v>
      </c>
      <c r="AY97" s="6" t="s">
        <v>125</v>
      </c>
      <c r="BE97" s="93">
        <f>IF($U$97="základní",$N$97,0)</f>
        <v>0</v>
      </c>
      <c r="BF97" s="93">
        <f>IF($U$97="snížená",$N$97,0)</f>
        <v>0</v>
      </c>
      <c r="BG97" s="93">
        <f>IF($U$97="zákl. přenesená",$N$97,0)</f>
        <v>0</v>
      </c>
      <c r="BH97" s="93">
        <f>IF($U$97="sníž. přenesená",$N$97,0)</f>
        <v>0</v>
      </c>
      <c r="BI97" s="93">
        <f>IF($U$97="nulová",$N$97,0)</f>
        <v>0</v>
      </c>
      <c r="BJ97" s="6" t="s">
        <v>22</v>
      </c>
    </row>
    <row r="98" spans="2:62" s="6" customFormat="1" ht="18.75" customHeight="1">
      <c r="B98" s="23"/>
      <c r="C98" s="24"/>
      <c r="D98" s="195" t="s">
        <v>126</v>
      </c>
      <c r="E98" s="180"/>
      <c r="F98" s="180"/>
      <c r="G98" s="180"/>
      <c r="H98" s="180"/>
      <c r="I98" s="24"/>
      <c r="J98" s="24"/>
      <c r="K98" s="24"/>
      <c r="L98" s="24"/>
      <c r="M98" s="24"/>
      <c r="N98" s="193">
        <f>ROUND($N$88*$T$98,2)</f>
        <v>0</v>
      </c>
      <c r="O98" s="180"/>
      <c r="P98" s="180"/>
      <c r="Q98" s="180"/>
      <c r="R98" s="25"/>
      <c r="T98" s="120"/>
      <c r="U98" s="121" t="s">
        <v>42</v>
      </c>
      <c r="AY98" s="6" t="s">
        <v>125</v>
      </c>
      <c r="BE98" s="93">
        <f>IF($U$98="základní",$N$98,0)</f>
        <v>0</v>
      </c>
      <c r="BF98" s="93">
        <f>IF($U$98="snížená",$N$98,0)</f>
        <v>0</v>
      </c>
      <c r="BG98" s="93">
        <f>IF($U$98="zákl. přenesená",$N$98,0)</f>
        <v>0</v>
      </c>
      <c r="BH98" s="93">
        <f>IF($U$98="sníž. přenesená",$N$98,0)</f>
        <v>0</v>
      </c>
      <c r="BI98" s="93">
        <f>IF($U$98="nulová",$N$98,0)</f>
        <v>0</v>
      </c>
      <c r="BJ98" s="6" t="s">
        <v>22</v>
      </c>
    </row>
    <row r="99" spans="2:62" s="6" customFormat="1" ht="18.75" customHeight="1">
      <c r="B99" s="23"/>
      <c r="C99" s="24"/>
      <c r="D99" s="195" t="s">
        <v>127</v>
      </c>
      <c r="E99" s="180"/>
      <c r="F99" s="180"/>
      <c r="G99" s="180"/>
      <c r="H99" s="180"/>
      <c r="I99" s="24"/>
      <c r="J99" s="24"/>
      <c r="K99" s="24"/>
      <c r="L99" s="24"/>
      <c r="M99" s="24"/>
      <c r="N99" s="193">
        <f>ROUND($N$88*$T$99,2)</f>
        <v>0</v>
      </c>
      <c r="O99" s="180"/>
      <c r="P99" s="180"/>
      <c r="Q99" s="180"/>
      <c r="R99" s="25"/>
      <c r="T99" s="120"/>
      <c r="U99" s="121" t="s">
        <v>42</v>
      </c>
      <c r="AY99" s="6" t="s">
        <v>125</v>
      </c>
      <c r="BE99" s="93">
        <f>IF($U$99="základní",$N$99,0)</f>
        <v>0</v>
      </c>
      <c r="BF99" s="93">
        <f>IF($U$99="snížená",$N$99,0)</f>
        <v>0</v>
      </c>
      <c r="BG99" s="93">
        <f>IF($U$99="zákl. přenesená",$N$99,0)</f>
        <v>0</v>
      </c>
      <c r="BH99" s="93">
        <f>IF($U$99="sníž. přenesená",$N$99,0)</f>
        <v>0</v>
      </c>
      <c r="BI99" s="93">
        <f>IF($U$99="nulová",$N$99,0)</f>
        <v>0</v>
      </c>
      <c r="BJ99" s="6" t="s">
        <v>22</v>
      </c>
    </row>
    <row r="100" spans="2:62" s="6" customFormat="1" ht="18.75" customHeight="1">
      <c r="B100" s="23"/>
      <c r="C100" s="24"/>
      <c r="D100" s="195" t="s">
        <v>128</v>
      </c>
      <c r="E100" s="180"/>
      <c r="F100" s="180"/>
      <c r="G100" s="180"/>
      <c r="H100" s="180"/>
      <c r="I100" s="24"/>
      <c r="J100" s="24"/>
      <c r="K100" s="24"/>
      <c r="L100" s="24"/>
      <c r="M100" s="24"/>
      <c r="N100" s="193">
        <f>ROUND($N$88*$T$100,2)</f>
        <v>0</v>
      </c>
      <c r="O100" s="180"/>
      <c r="P100" s="180"/>
      <c r="Q100" s="180"/>
      <c r="R100" s="25"/>
      <c r="T100" s="120"/>
      <c r="U100" s="121" t="s">
        <v>42</v>
      </c>
      <c r="AY100" s="6" t="s">
        <v>125</v>
      </c>
      <c r="BE100" s="93">
        <f>IF($U$100="základní",$N$100,0)</f>
        <v>0</v>
      </c>
      <c r="BF100" s="93">
        <f>IF($U$100="snížená",$N$100,0)</f>
        <v>0</v>
      </c>
      <c r="BG100" s="93">
        <f>IF($U$100="zákl. přenesená",$N$100,0)</f>
        <v>0</v>
      </c>
      <c r="BH100" s="93">
        <f>IF($U$100="sníž. přenesená",$N$100,0)</f>
        <v>0</v>
      </c>
      <c r="BI100" s="93">
        <f>IF($U$100="nulová",$N$100,0)</f>
        <v>0</v>
      </c>
      <c r="BJ100" s="6" t="s">
        <v>22</v>
      </c>
    </row>
    <row r="101" spans="2:62" s="6" customFormat="1" ht="18.75" customHeight="1">
      <c r="B101" s="23"/>
      <c r="C101" s="24"/>
      <c r="D101" s="195" t="s">
        <v>129</v>
      </c>
      <c r="E101" s="180"/>
      <c r="F101" s="180"/>
      <c r="G101" s="180"/>
      <c r="H101" s="180"/>
      <c r="I101" s="24"/>
      <c r="J101" s="24"/>
      <c r="K101" s="24"/>
      <c r="L101" s="24"/>
      <c r="M101" s="24"/>
      <c r="N101" s="193">
        <f>ROUND($N$88*$T$101,2)</f>
        <v>0</v>
      </c>
      <c r="O101" s="180"/>
      <c r="P101" s="180"/>
      <c r="Q101" s="180"/>
      <c r="R101" s="25"/>
      <c r="T101" s="120"/>
      <c r="U101" s="121" t="s">
        <v>42</v>
      </c>
      <c r="AY101" s="6" t="s">
        <v>125</v>
      </c>
      <c r="BE101" s="93">
        <f>IF($U$101="základní",$N$101,0)</f>
        <v>0</v>
      </c>
      <c r="BF101" s="93">
        <f>IF($U$101="snížená",$N$101,0)</f>
        <v>0</v>
      </c>
      <c r="BG101" s="93">
        <f>IF($U$101="zákl. přenesená",$N$101,0)</f>
        <v>0</v>
      </c>
      <c r="BH101" s="93">
        <f>IF($U$101="sníž. přenesená",$N$101,0)</f>
        <v>0</v>
      </c>
      <c r="BI101" s="93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89" t="s">
        <v>130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193">
        <f>ROUND($N$88*$T$102,2)</f>
        <v>0</v>
      </c>
      <c r="O102" s="180"/>
      <c r="P102" s="180"/>
      <c r="Q102" s="180"/>
      <c r="R102" s="25"/>
      <c r="T102" s="122"/>
      <c r="U102" s="123" t="s">
        <v>42</v>
      </c>
      <c r="AY102" s="6" t="s">
        <v>131</v>
      </c>
      <c r="BE102" s="93">
        <f>IF($U$102="základní",$N$102,0)</f>
        <v>0</v>
      </c>
      <c r="BF102" s="93">
        <f>IF($U$102="snížená",$N$102,0)</f>
        <v>0</v>
      </c>
      <c r="BG102" s="93">
        <f>IF($U$102="zákl. přenesená",$N$102,0)</f>
        <v>0</v>
      </c>
      <c r="BH102" s="93">
        <f>IF($U$102="sníž. přenesená",$N$102,0)</f>
        <v>0</v>
      </c>
      <c r="BI102" s="93">
        <f>IF($U$102="nulová",$N$102,0)</f>
        <v>0</v>
      </c>
      <c r="BJ102" s="6" t="s">
        <v>22</v>
      </c>
    </row>
    <row r="103" spans="2:21" s="6" customFormat="1" ht="14.25" customHeight="1"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5"/>
      <c r="T103" s="24"/>
      <c r="U103" s="24"/>
    </row>
    <row r="104" spans="2:21" s="6" customFormat="1" ht="30" customHeight="1">
      <c r="B104" s="23"/>
      <c r="C104" s="100" t="s">
        <v>102</v>
      </c>
      <c r="D104" s="33"/>
      <c r="E104" s="33"/>
      <c r="F104" s="33"/>
      <c r="G104" s="33"/>
      <c r="H104" s="33"/>
      <c r="I104" s="33"/>
      <c r="J104" s="33"/>
      <c r="K104" s="33"/>
      <c r="L104" s="198">
        <f>ROUND(SUM($N$88+$N$96),2)</f>
        <v>0</v>
      </c>
      <c r="M104" s="199"/>
      <c r="N104" s="199"/>
      <c r="O104" s="199"/>
      <c r="P104" s="199"/>
      <c r="Q104" s="199"/>
      <c r="R104" s="25"/>
      <c r="T104" s="24"/>
      <c r="U104" s="24"/>
    </row>
    <row r="105" spans="2:21" s="6" customFormat="1" ht="7.5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  <c r="T105" s="24"/>
      <c r="U105" s="24"/>
    </row>
    <row r="109" spans="2:18" s="6" customFormat="1" ht="7.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1"/>
    </row>
    <row r="110" spans="2:18" s="6" customFormat="1" ht="37.5" customHeight="1">
      <c r="B110" s="23"/>
      <c r="C110" s="161" t="s">
        <v>132</v>
      </c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25"/>
    </row>
    <row r="111" spans="2:18" s="6" customFormat="1" ht="7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</row>
    <row r="112" spans="2:18" s="6" customFormat="1" ht="30.75" customHeight="1">
      <c r="B112" s="23"/>
      <c r="C112" s="18" t="s">
        <v>17</v>
      </c>
      <c r="D112" s="24"/>
      <c r="E112" s="24"/>
      <c r="F112" s="201" t="str">
        <f>$F$6</f>
        <v>Tréninkové hřiště Kotlina_upraveny</v>
      </c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24"/>
      <c r="R112" s="25"/>
    </row>
    <row r="113" spans="2:18" s="6" customFormat="1" ht="37.5" customHeight="1">
      <c r="B113" s="23"/>
      <c r="C113" s="57" t="s">
        <v>106</v>
      </c>
      <c r="D113" s="24"/>
      <c r="E113" s="24"/>
      <c r="F113" s="181" t="str">
        <f>$F$7</f>
        <v>SO 00 - Vedlejší a rozpočtové náklady</v>
      </c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24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18.75" customHeight="1">
      <c r="B115" s="23"/>
      <c r="C115" s="18" t="s">
        <v>23</v>
      </c>
      <c r="D115" s="24"/>
      <c r="E115" s="24"/>
      <c r="F115" s="16" t="str">
        <f>$F$9</f>
        <v>Varnsdorf</v>
      </c>
      <c r="G115" s="24"/>
      <c r="H115" s="24"/>
      <c r="I115" s="24"/>
      <c r="J115" s="24"/>
      <c r="K115" s="18" t="s">
        <v>25</v>
      </c>
      <c r="L115" s="24"/>
      <c r="M115" s="207" t="str">
        <f>IF($O$9="","",$O$9)</f>
        <v>04.04.2019</v>
      </c>
      <c r="N115" s="180"/>
      <c r="O115" s="180"/>
      <c r="P115" s="180"/>
      <c r="Q115" s="24"/>
      <c r="R115" s="25"/>
    </row>
    <row r="116" spans="2:18" s="6" customFormat="1" ht="7.5" customHeight="1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/>
    </row>
    <row r="117" spans="2:18" s="6" customFormat="1" ht="15.75" customHeight="1">
      <c r="B117" s="23"/>
      <c r="C117" s="18" t="s">
        <v>29</v>
      </c>
      <c r="D117" s="24"/>
      <c r="E117" s="24"/>
      <c r="F117" s="16" t="str">
        <f>$E$12</f>
        <v> </v>
      </c>
      <c r="G117" s="24"/>
      <c r="H117" s="24"/>
      <c r="I117" s="24"/>
      <c r="J117" s="24"/>
      <c r="K117" s="18" t="s">
        <v>34</v>
      </c>
      <c r="L117" s="24"/>
      <c r="M117" s="166" t="str">
        <f>$E$18</f>
        <v> </v>
      </c>
      <c r="N117" s="180"/>
      <c r="O117" s="180"/>
      <c r="P117" s="180"/>
      <c r="Q117" s="180"/>
      <c r="R117" s="25"/>
    </row>
    <row r="118" spans="2:18" s="6" customFormat="1" ht="15" customHeight="1">
      <c r="B118" s="23"/>
      <c r="C118" s="18" t="s">
        <v>32</v>
      </c>
      <c r="D118" s="24"/>
      <c r="E118" s="24"/>
      <c r="F118" s="16" t="str">
        <f>IF($E$15="","",$E$15)</f>
        <v>bude vybrán</v>
      </c>
      <c r="G118" s="24"/>
      <c r="H118" s="24"/>
      <c r="I118" s="24"/>
      <c r="J118" s="24"/>
      <c r="K118" s="18" t="s">
        <v>36</v>
      </c>
      <c r="L118" s="24"/>
      <c r="M118" s="166" t="str">
        <f>$E$21</f>
        <v>Pavel Hruška</v>
      </c>
      <c r="N118" s="180"/>
      <c r="O118" s="180"/>
      <c r="P118" s="180"/>
      <c r="Q118" s="180"/>
      <c r="R118" s="25"/>
    </row>
    <row r="119" spans="2:18" s="6" customFormat="1" ht="11.2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27" s="124" customFormat="1" ht="30" customHeight="1">
      <c r="B120" s="125"/>
      <c r="C120" s="126" t="s">
        <v>133</v>
      </c>
      <c r="D120" s="127" t="s">
        <v>134</v>
      </c>
      <c r="E120" s="127" t="s">
        <v>59</v>
      </c>
      <c r="F120" s="213" t="s">
        <v>135</v>
      </c>
      <c r="G120" s="214"/>
      <c r="H120" s="214"/>
      <c r="I120" s="214"/>
      <c r="J120" s="127" t="s">
        <v>136</v>
      </c>
      <c r="K120" s="127" t="s">
        <v>137</v>
      </c>
      <c r="L120" s="213" t="s">
        <v>138</v>
      </c>
      <c r="M120" s="214"/>
      <c r="N120" s="213" t="s">
        <v>139</v>
      </c>
      <c r="O120" s="214"/>
      <c r="P120" s="214"/>
      <c r="Q120" s="215"/>
      <c r="R120" s="128"/>
      <c r="T120" s="66" t="s">
        <v>140</v>
      </c>
      <c r="U120" s="67" t="s">
        <v>41</v>
      </c>
      <c r="V120" s="67" t="s">
        <v>141</v>
      </c>
      <c r="W120" s="67" t="s">
        <v>142</v>
      </c>
      <c r="X120" s="67" t="s">
        <v>143</v>
      </c>
      <c r="Y120" s="67" t="s">
        <v>144</v>
      </c>
      <c r="Z120" s="67" t="s">
        <v>145</v>
      </c>
      <c r="AA120" s="68" t="s">
        <v>146</v>
      </c>
    </row>
    <row r="121" spans="2:63" s="6" customFormat="1" ht="30" customHeight="1">
      <c r="B121" s="23"/>
      <c r="C121" s="71" t="s">
        <v>111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22">
        <f>$BK$121</f>
        <v>0</v>
      </c>
      <c r="O121" s="180"/>
      <c r="P121" s="180"/>
      <c r="Q121" s="180"/>
      <c r="R121" s="25"/>
      <c r="T121" s="70"/>
      <c r="U121" s="38"/>
      <c r="V121" s="38"/>
      <c r="W121" s="129">
        <f>$W$122+$W$131</f>
        <v>0</v>
      </c>
      <c r="X121" s="38"/>
      <c r="Y121" s="129">
        <f>$Y$122+$Y$131</f>
        <v>0</v>
      </c>
      <c r="Z121" s="38"/>
      <c r="AA121" s="130">
        <f>$AA$122+$AA$131</f>
        <v>0</v>
      </c>
      <c r="AT121" s="6" t="s">
        <v>76</v>
      </c>
      <c r="AU121" s="6" t="s">
        <v>116</v>
      </c>
      <c r="BK121" s="131">
        <f>$BK$122+$BK$131</f>
        <v>0</v>
      </c>
    </row>
    <row r="122" spans="2:63" s="132" customFormat="1" ht="37.5" customHeight="1">
      <c r="B122" s="133"/>
      <c r="C122" s="134"/>
      <c r="D122" s="135" t="s">
        <v>117</v>
      </c>
      <c r="E122" s="135"/>
      <c r="F122" s="135"/>
      <c r="G122" s="135"/>
      <c r="H122" s="135"/>
      <c r="I122" s="135"/>
      <c r="J122" s="135"/>
      <c r="K122" s="135"/>
      <c r="L122" s="135"/>
      <c r="M122" s="135"/>
      <c r="N122" s="212">
        <f>$BK$122</f>
        <v>0</v>
      </c>
      <c r="O122" s="223"/>
      <c r="P122" s="223"/>
      <c r="Q122" s="223"/>
      <c r="R122" s="136"/>
      <c r="T122" s="137"/>
      <c r="U122" s="134"/>
      <c r="V122" s="134"/>
      <c r="W122" s="138">
        <f>$W$123+$W$125+$W$127+$W$129</f>
        <v>0</v>
      </c>
      <c r="X122" s="134"/>
      <c r="Y122" s="138">
        <f>$Y$123+$Y$125+$Y$127+$Y$129</f>
        <v>0</v>
      </c>
      <c r="Z122" s="134"/>
      <c r="AA122" s="139">
        <f>$AA$123+$AA$125+$AA$127+$AA$129</f>
        <v>0</v>
      </c>
      <c r="AR122" s="140" t="s">
        <v>147</v>
      </c>
      <c r="AT122" s="140" t="s">
        <v>76</v>
      </c>
      <c r="AU122" s="140" t="s">
        <v>77</v>
      </c>
      <c r="AY122" s="140" t="s">
        <v>148</v>
      </c>
      <c r="BK122" s="141">
        <f>$BK$123+$BK$125+$BK$127+$BK$129</f>
        <v>0</v>
      </c>
    </row>
    <row r="123" spans="2:63" s="132" customFormat="1" ht="21" customHeight="1">
      <c r="B123" s="133"/>
      <c r="C123" s="134"/>
      <c r="D123" s="142" t="s">
        <v>118</v>
      </c>
      <c r="E123" s="142"/>
      <c r="F123" s="142"/>
      <c r="G123" s="142"/>
      <c r="H123" s="142"/>
      <c r="I123" s="142"/>
      <c r="J123" s="142"/>
      <c r="K123" s="142"/>
      <c r="L123" s="142"/>
      <c r="M123" s="142"/>
      <c r="N123" s="224">
        <f>$BK$123</f>
        <v>0</v>
      </c>
      <c r="O123" s="223"/>
      <c r="P123" s="223"/>
      <c r="Q123" s="223"/>
      <c r="R123" s="136"/>
      <c r="T123" s="137"/>
      <c r="U123" s="134"/>
      <c r="V123" s="134"/>
      <c r="W123" s="138">
        <f>$W$124</f>
        <v>0</v>
      </c>
      <c r="X123" s="134"/>
      <c r="Y123" s="138">
        <f>$Y$124</f>
        <v>0</v>
      </c>
      <c r="Z123" s="134"/>
      <c r="AA123" s="139">
        <f>$AA$124</f>
        <v>0</v>
      </c>
      <c r="AR123" s="140" t="s">
        <v>147</v>
      </c>
      <c r="AT123" s="140" t="s">
        <v>76</v>
      </c>
      <c r="AU123" s="140" t="s">
        <v>22</v>
      </c>
      <c r="AY123" s="140" t="s">
        <v>148</v>
      </c>
      <c r="BK123" s="141">
        <f>$BK$124</f>
        <v>0</v>
      </c>
    </row>
    <row r="124" spans="2:65" s="6" customFormat="1" ht="15.75" customHeight="1">
      <c r="B124" s="23"/>
      <c r="C124" s="143" t="s">
        <v>22</v>
      </c>
      <c r="D124" s="143" t="s">
        <v>149</v>
      </c>
      <c r="E124" s="144" t="s">
        <v>150</v>
      </c>
      <c r="F124" s="216" t="s">
        <v>151</v>
      </c>
      <c r="G124" s="217"/>
      <c r="H124" s="217"/>
      <c r="I124" s="217"/>
      <c r="J124" s="145" t="s">
        <v>152</v>
      </c>
      <c r="K124" s="146">
        <v>1</v>
      </c>
      <c r="L124" s="218">
        <v>0</v>
      </c>
      <c r="M124" s="217"/>
      <c r="N124" s="219">
        <f>ROUND($L$124*$K$124,2)</f>
        <v>0</v>
      </c>
      <c r="O124" s="217"/>
      <c r="P124" s="217"/>
      <c r="Q124" s="217"/>
      <c r="R124" s="25"/>
      <c r="T124" s="147"/>
      <c r="U124" s="31" t="s">
        <v>42</v>
      </c>
      <c r="V124" s="24"/>
      <c r="W124" s="148">
        <f>$V$124*$K$124</f>
        <v>0</v>
      </c>
      <c r="X124" s="148">
        <v>0</v>
      </c>
      <c r="Y124" s="148">
        <f>$X$124*$K$124</f>
        <v>0</v>
      </c>
      <c r="Z124" s="148">
        <v>0</v>
      </c>
      <c r="AA124" s="149">
        <f>$Z$124*$K$124</f>
        <v>0</v>
      </c>
      <c r="AR124" s="6" t="s">
        <v>153</v>
      </c>
      <c r="AT124" s="6" t="s">
        <v>149</v>
      </c>
      <c r="AU124" s="6" t="s">
        <v>104</v>
      </c>
      <c r="AY124" s="6" t="s">
        <v>148</v>
      </c>
      <c r="BE124" s="93">
        <f>IF($U$124="základní",$N$124,0)</f>
        <v>0</v>
      </c>
      <c r="BF124" s="93">
        <f>IF($U$124="snížená",$N$124,0)</f>
        <v>0</v>
      </c>
      <c r="BG124" s="93">
        <f>IF($U$124="zákl. přenesená",$N$124,0)</f>
        <v>0</v>
      </c>
      <c r="BH124" s="93">
        <f>IF($U$124="sníž. přenesená",$N$124,0)</f>
        <v>0</v>
      </c>
      <c r="BI124" s="93">
        <f>IF($U$124="nulová",$N$124,0)</f>
        <v>0</v>
      </c>
      <c r="BJ124" s="6" t="s">
        <v>22</v>
      </c>
      <c r="BK124" s="93">
        <f>ROUND($L$124*$K$124,2)</f>
        <v>0</v>
      </c>
      <c r="BL124" s="6" t="s">
        <v>153</v>
      </c>
      <c r="BM124" s="6" t="s">
        <v>154</v>
      </c>
    </row>
    <row r="125" spans="2:63" s="132" customFormat="1" ht="30.75" customHeight="1">
      <c r="B125" s="133"/>
      <c r="C125" s="134"/>
      <c r="D125" s="142" t="s">
        <v>119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224">
        <f>$BK$125</f>
        <v>0</v>
      </c>
      <c r="O125" s="223"/>
      <c r="P125" s="223"/>
      <c r="Q125" s="223"/>
      <c r="R125" s="136"/>
      <c r="T125" s="137"/>
      <c r="U125" s="134"/>
      <c r="V125" s="134"/>
      <c r="W125" s="138">
        <f>$W$126</f>
        <v>0</v>
      </c>
      <c r="X125" s="134"/>
      <c r="Y125" s="138">
        <f>$Y$126</f>
        <v>0</v>
      </c>
      <c r="Z125" s="134"/>
      <c r="AA125" s="139">
        <f>$AA$126</f>
        <v>0</v>
      </c>
      <c r="AR125" s="140" t="s">
        <v>147</v>
      </c>
      <c r="AT125" s="140" t="s">
        <v>76</v>
      </c>
      <c r="AU125" s="140" t="s">
        <v>22</v>
      </c>
      <c r="AY125" s="140" t="s">
        <v>148</v>
      </c>
      <c r="BK125" s="141">
        <f>$BK$126</f>
        <v>0</v>
      </c>
    </row>
    <row r="126" spans="2:65" s="6" customFormat="1" ht="15.75" customHeight="1">
      <c r="B126" s="23"/>
      <c r="C126" s="143" t="s">
        <v>104</v>
      </c>
      <c r="D126" s="143" t="s">
        <v>149</v>
      </c>
      <c r="E126" s="144" t="s">
        <v>155</v>
      </c>
      <c r="F126" s="216" t="s">
        <v>124</v>
      </c>
      <c r="G126" s="217"/>
      <c r="H126" s="217"/>
      <c r="I126" s="217"/>
      <c r="J126" s="145" t="s">
        <v>152</v>
      </c>
      <c r="K126" s="146">
        <v>1</v>
      </c>
      <c r="L126" s="218">
        <v>0</v>
      </c>
      <c r="M126" s="217"/>
      <c r="N126" s="219">
        <f>ROUND($L$126*$K$126,2)</f>
        <v>0</v>
      </c>
      <c r="O126" s="217"/>
      <c r="P126" s="217"/>
      <c r="Q126" s="217"/>
      <c r="R126" s="25"/>
      <c r="T126" s="147"/>
      <c r="U126" s="31" t="s">
        <v>42</v>
      </c>
      <c r="V126" s="24"/>
      <c r="W126" s="148">
        <f>$V$126*$K$126</f>
        <v>0</v>
      </c>
      <c r="X126" s="148">
        <v>0</v>
      </c>
      <c r="Y126" s="148">
        <f>$X$126*$K$126</f>
        <v>0</v>
      </c>
      <c r="Z126" s="148">
        <v>0</v>
      </c>
      <c r="AA126" s="149">
        <f>$Z$126*$K$126</f>
        <v>0</v>
      </c>
      <c r="AR126" s="6" t="s">
        <v>153</v>
      </c>
      <c r="AT126" s="6" t="s">
        <v>149</v>
      </c>
      <c r="AU126" s="6" t="s">
        <v>104</v>
      </c>
      <c r="AY126" s="6" t="s">
        <v>148</v>
      </c>
      <c r="BE126" s="93">
        <f>IF($U$126="základní",$N$126,0)</f>
        <v>0</v>
      </c>
      <c r="BF126" s="93">
        <f>IF($U$126="snížená",$N$126,0)</f>
        <v>0</v>
      </c>
      <c r="BG126" s="93">
        <f>IF($U$126="zákl. přenesená",$N$126,0)</f>
        <v>0</v>
      </c>
      <c r="BH126" s="93">
        <f>IF($U$126="sníž. přenesená",$N$126,0)</f>
        <v>0</v>
      </c>
      <c r="BI126" s="93">
        <f>IF($U$126="nulová",$N$126,0)</f>
        <v>0</v>
      </c>
      <c r="BJ126" s="6" t="s">
        <v>22</v>
      </c>
      <c r="BK126" s="93">
        <f>ROUND($L$126*$K$126,2)</f>
        <v>0</v>
      </c>
      <c r="BL126" s="6" t="s">
        <v>153</v>
      </c>
      <c r="BM126" s="6" t="s">
        <v>156</v>
      </c>
    </row>
    <row r="127" spans="2:63" s="132" customFormat="1" ht="30.75" customHeight="1">
      <c r="B127" s="133"/>
      <c r="C127" s="134"/>
      <c r="D127" s="142" t="s">
        <v>120</v>
      </c>
      <c r="E127" s="142"/>
      <c r="F127" s="142"/>
      <c r="G127" s="142"/>
      <c r="H127" s="142"/>
      <c r="I127" s="142"/>
      <c r="J127" s="142"/>
      <c r="K127" s="142"/>
      <c r="L127" s="142"/>
      <c r="M127" s="142"/>
      <c r="N127" s="224">
        <f>$BK$127</f>
        <v>0</v>
      </c>
      <c r="O127" s="223"/>
      <c r="P127" s="223"/>
      <c r="Q127" s="223"/>
      <c r="R127" s="136"/>
      <c r="T127" s="137"/>
      <c r="U127" s="134"/>
      <c r="V127" s="134"/>
      <c r="W127" s="138">
        <f>$W$128</f>
        <v>0</v>
      </c>
      <c r="X127" s="134"/>
      <c r="Y127" s="138">
        <f>$Y$128</f>
        <v>0</v>
      </c>
      <c r="Z127" s="134"/>
      <c r="AA127" s="139">
        <f>$AA$128</f>
        <v>0</v>
      </c>
      <c r="AR127" s="140" t="s">
        <v>147</v>
      </c>
      <c r="AT127" s="140" t="s">
        <v>76</v>
      </c>
      <c r="AU127" s="140" t="s">
        <v>22</v>
      </c>
      <c r="AY127" s="140" t="s">
        <v>148</v>
      </c>
      <c r="BK127" s="141">
        <f>$BK$128</f>
        <v>0</v>
      </c>
    </row>
    <row r="128" spans="2:65" s="6" customFormat="1" ht="15.75" customHeight="1">
      <c r="B128" s="23"/>
      <c r="C128" s="143" t="s">
        <v>157</v>
      </c>
      <c r="D128" s="143" t="s">
        <v>149</v>
      </c>
      <c r="E128" s="144" t="s">
        <v>158</v>
      </c>
      <c r="F128" s="216" t="s">
        <v>159</v>
      </c>
      <c r="G128" s="217"/>
      <c r="H128" s="217"/>
      <c r="I128" s="217"/>
      <c r="J128" s="145" t="s">
        <v>152</v>
      </c>
      <c r="K128" s="146">
        <v>1</v>
      </c>
      <c r="L128" s="218">
        <v>0</v>
      </c>
      <c r="M128" s="217"/>
      <c r="N128" s="219">
        <f>ROUND($L$128*$K$128,2)</f>
        <v>0</v>
      </c>
      <c r="O128" s="217"/>
      <c r="P128" s="217"/>
      <c r="Q128" s="217"/>
      <c r="R128" s="25"/>
      <c r="T128" s="147"/>
      <c r="U128" s="31" t="s">
        <v>42</v>
      </c>
      <c r="V128" s="24"/>
      <c r="W128" s="148">
        <f>$V$128*$K$128</f>
        <v>0</v>
      </c>
      <c r="X128" s="148">
        <v>0</v>
      </c>
      <c r="Y128" s="148">
        <f>$X$128*$K$128</f>
        <v>0</v>
      </c>
      <c r="Z128" s="148">
        <v>0</v>
      </c>
      <c r="AA128" s="149">
        <f>$Z$128*$K$128</f>
        <v>0</v>
      </c>
      <c r="AR128" s="6" t="s">
        <v>153</v>
      </c>
      <c r="AT128" s="6" t="s">
        <v>149</v>
      </c>
      <c r="AU128" s="6" t="s">
        <v>104</v>
      </c>
      <c r="AY128" s="6" t="s">
        <v>148</v>
      </c>
      <c r="BE128" s="93">
        <f>IF($U$128="základní",$N$128,0)</f>
        <v>0</v>
      </c>
      <c r="BF128" s="93">
        <f>IF($U$128="snížená",$N$128,0)</f>
        <v>0</v>
      </c>
      <c r="BG128" s="93">
        <f>IF($U$128="zákl. přenesená",$N$128,0)</f>
        <v>0</v>
      </c>
      <c r="BH128" s="93">
        <f>IF($U$128="sníž. přenesená",$N$128,0)</f>
        <v>0</v>
      </c>
      <c r="BI128" s="93">
        <f>IF($U$128="nulová",$N$128,0)</f>
        <v>0</v>
      </c>
      <c r="BJ128" s="6" t="s">
        <v>22</v>
      </c>
      <c r="BK128" s="93">
        <f>ROUND($L$128*$K$128,2)</f>
        <v>0</v>
      </c>
      <c r="BL128" s="6" t="s">
        <v>153</v>
      </c>
      <c r="BM128" s="6" t="s">
        <v>160</v>
      </c>
    </row>
    <row r="129" spans="2:63" s="132" customFormat="1" ht="30.75" customHeight="1">
      <c r="B129" s="133"/>
      <c r="C129" s="134"/>
      <c r="D129" s="142" t="s">
        <v>121</v>
      </c>
      <c r="E129" s="142"/>
      <c r="F129" s="142"/>
      <c r="G129" s="142"/>
      <c r="H129" s="142"/>
      <c r="I129" s="142"/>
      <c r="J129" s="142"/>
      <c r="K129" s="142"/>
      <c r="L129" s="142"/>
      <c r="M129" s="142"/>
      <c r="N129" s="224">
        <f>$BK$129</f>
        <v>0</v>
      </c>
      <c r="O129" s="223"/>
      <c r="P129" s="223"/>
      <c r="Q129" s="223"/>
      <c r="R129" s="136"/>
      <c r="T129" s="137"/>
      <c r="U129" s="134"/>
      <c r="V129" s="134"/>
      <c r="W129" s="138">
        <f>$W$130</f>
        <v>0</v>
      </c>
      <c r="X129" s="134"/>
      <c r="Y129" s="138">
        <f>$Y$130</f>
        <v>0</v>
      </c>
      <c r="Z129" s="134"/>
      <c r="AA129" s="139">
        <f>$AA$130</f>
        <v>0</v>
      </c>
      <c r="AR129" s="140" t="s">
        <v>147</v>
      </c>
      <c r="AT129" s="140" t="s">
        <v>76</v>
      </c>
      <c r="AU129" s="140" t="s">
        <v>22</v>
      </c>
      <c r="AY129" s="140" t="s">
        <v>148</v>
      </c>
      <c r="BK129" s="141">
        <f>$BK$130</f>
        <v>0</v>
      </c>
    </row>
    <row r="130" spans="2:65" s="6" customFormat="1" ht="15.75" customHeight="1">
      <c r="B130" s="23"/>
      <c r="C130" s="143" t="s">
        <v>161</v>
      </c>
      <c r="D130" s="143" t="s">
        <v>149</v>
      </c>
      <c r="E130" s="144" t="s">
        <v>162</v>
      </c>
      <c r="F130" s="216" t="s">
        <v>163</v>
      </c>
      <c r="G130" s="217"/>
      <c r="H130" s="217"/>
      <c r="I130" s="217"/>
      <c r="J130" s="145" t="s">
        <v>152</v>
      </c>
      <c r="K130" s="146">
        <v>1</v>
      </c>
      <c r="L130" s="218">
        <v>0</v>
      </c>
      <c r="M130" s="217"/>
      <c r="N130" s="219">
        <f>ROUND($L$130*$K$130,2)</f>
        <v>0</v>
      </c>
      <c r="O130" s="217"/>
      <c r="P130" s="217"/>
      <c r="Q130" s="217"/>
      <c r="R130" s="25"/>
      <c r="T130" s="147"/>
      <c r="U130" s="31" t="s">
        <v>42</v>
      </c>
      <c r="V130" s="24"/>
      <c r="W130" s="148">
        <f>$V$130*$K$130</f>
        <v>0</v>
      </c>
      <c r="X130" s="148">
        <v>0</v>
      </c>
      <c r="Y130" s="148">
        <f>$X$130*$K$130</f>
        <v>0</v>
      </c>
      <c r="Z130" s="148">
        <v>0</v>
      </c>
      <c r="AA130" s="149">
        <f>$Z$130*$K$130</f>
        <v>0</v>
      </c>
      <c r="AR130" s="6" t="s">
        <v>153</v>
      </c>
      <c r="AT130" s="6" t="s">
        <v>149</v>
      </c>
      <c r="AU130" s="6" t="s">
        <v>104</v>
      </c>
      <c r="AY130" s="6" t="s">
        <v>148</v>
      </c>
      <c r="BE130" s="93">
        <f>IF($U$130="základní",$N$130,0)</f>
        <v>0</v>
      </c>
      <c r="BF130" s="93">
        <f>IF($U$130="snížená",$N$130,0)</f>
        <v>0</v>
      </c>
      <c r="BG130" s="93">
        <f>IF($U$130="zákl. přenesená",$N$130,0)</f>
        <v>0</v>
      </c>
      <c r="BH130" s="93">
        <f>IF($U$130="sníž. přenesená",$N$130,0)</f>
        <v>0</v>
      </c>
      <c r="BI130" s="93">
        <f>IF($U$130="nulová",$N$130,0)</f>
        <v>0</v>
      </c>
      <c r="BJ130" s="6" t="s">
        <v>22</v>
      </c>
      <c r="BK130" s="93">
        <f>ROUND($L$130*$K$130,2)</f>
        <v>0</v>
      </c>
      <c r="BL130" s="6" t="s">
        <v>153</v>
      </c>
      <c r="BM130" s="6" t="s">
        <v>164</v>
      </c>
    </row>
    <row r="131" spans="2:63" s="6" customFormat="1" ht="51" customHeight="1">
      <c r="B131" s="23"/>
      <c r="C131" s="24"/>
      <c r="D131" s="135" t="s">
        <v>165</v>
      </c>
      <c r="E131" s="24"/>
      <c r="F131" s="24"/>
      <c r="G131" s="24"/>
      <c r="H131" s="24"/>
      <c r="I131" s="24"/>
      <c r="J131" s="24"/>
      <c r="K131" s="24"/>
      <c r="L131" s="24"/>
      <c r="M131" s="24"/>
      <c r="N131" s="212">
        <f>$BK$131</f>
        <v>0</v>
      </c>
      <c r="O131" s="180"/>
      <c r="P131" s="180"/>
      <c r="Q131" s="180"/>
      <c r="R131" s="25"/>
      <c r="T131" s="64"/>
      <c r="U131" s="24"/>
      <c r="V131" s="24"/>
      <c r="W131" s="24"/>
      <c r="X131" s="24"/>
      <c r="Y131" s="24"/>
      <c r="Z131" s="24"/>
      <c r="AA131" s="65"/>
      <c r="AT131" s="6" t="s">
        <v>76</v>
      </c>
      <c r="AU131" s="6" t="s">
        <v>77</v>
      </c>
      <c r="AY131" s="6" t="s">
        <v>166</v>
      </c>
      <c r="BK131" s="93">
        <f>SUM($BK$132:$BK$136)</f>
        <v>0</v>
      </c>
    </row>
    <row r="132" spans="2:63" s="6" customFormat="1" ht="23.25" customHeight="1">
      <c r="B132" s="23"/>
      <c r="C132" s="150"/>
      <c r="D132" s="150" t="s">
        <v>149</v>
      </c>
      <c r="E132" s="151"/>
      <c r="F132" s="220"/>
      <c r="G132" s="221"/>
      <c r="H132" s="221"/>
      <c r="I132" s="221"/>
      <c r="J132" s="152"/>
      <c r="K132" s="153"/>
      <c r="L132" s="218"/>
      <c r="M132" s="217"/>
      <c r="N132" s="219">
        <f>$BK$132</f>
        <v>0</v>
      </c>
      <c r="O132" s="217"/>
      <c r="P132" s="217"/>
      <c r="Q132" s="217"/>
      <c r="R132" s="25"/>
      <c r="T132" s="147"/>
      <c r="U132" s="154" t="s">
        <v>42</v>
      </c>
      <c r="V132" s="24"/>
      <c r="W132" s="24"/>
      <c r="X132" s="24"/>
      <c r="Y132" s="24"/>
      <c r="Z132" s="24"/>
      <c r="AA132" s="65"/>
      <c r="AT132" s="6" t="s">
        <v>166</v>
      </c>
      <c r="AU132" s="6" t="s">
        <v>22</v>
      </c>
      <c r="AY132" s="6" t="s">
        <v>166</v>
      </c>
      <c r="BE132" s="93">
        <f>IF($U$132="základní",$N$132,0)</f>
        <v>0</v>
      </c>
      <c r="BF132" s="93">
        <f>IF($U$132="snížená",$N$132,0)</f>
        <v>0</v>
      </c>
      <c r="BG132" s="93">
        <f>IF($U$132="zákl. přenesená",$N$132,0)</f>
        <v>0</v>
      </c>
      <c r="BH132" s="93">
        <f>IF($U$132="sníž. přenesená",$N$132,0)</f>
        <v>0</v>
      </c>
      <c r="BI132" s="93">
        <f>IF($U$132="nulová",$N$132,0)</f>
        <v>0</v>
      </c>
      <c r="BJ132" s="6" t="s">
        <v>22</v>
      </c>
      <c r="BK132" s="93">
        <f>$L$132*$K$132</f>
        <v>0</v>
      </c>
    </row>
    <row r="133" spans="2:63" s="6" customFormat="1" ht="23.25" customHeight="1">
      <c r="B133" s="23"/>
      <c r="C133" s="150"/>
      <c r="D133" s="150" t="s">
        <v>149</v>
      </c>
      <c r="E133" s="151"/>
      <c r="F133" s="220"/>
      <c r="G133" s="221"/>
      <c r="H133" s="221"/>
      <c r="I133" s="221"/>
      <c r="J133" s="152"/>
      <c r="K133" s="153"/>
      <c r="L133" s="218"/>
      <c r="M133" s="217"/>
      <c r="N133" s="219">
        <f>$BK$133</f>
        <v>0</v>
      </c>
      <c r="O133" s="217"/>
      <c r="P133" s="217"/>
      <c r="Q133" s="217"/>
      <c r="R133" s="25"/>
      <c r="T133" s="147"/>
      <c r="U133" s="154" t="s">
        <v>42</v>
      </c>
      <c r="V133" s="24"/>
      <c r="W133" s="24"/>
      <c r="X133" s="24"/>
      <c r="Y133" s="24"/>
      <c r="Z133" s="24"/>
      <c r="AA133" s="65"/>
      <c r="AT133" s="6" t="s">
        <v>166</v>
      </c>
      <c r="AU133" s="6" t="s">
        <v>22</v>
      </c>
      <c r="AY133" s="6" t="s">
        <v>166</v>
      </c>
      <c r="BE133" s="93">
        <f>IF($U$133="základní",$N$133,0)</f>
        <v>0</v>
      </c>
      <c r="BF133" s="93">
        <f>IF($U$133="snížená",$N$133,0)</f>
        <v>0</v>
      </c>
      <c r="BG133" s="93">
        <f>IF($U$133="zákl. přenesená",$N$133,0)</f>
        <v>0</v>
      </c>
      <c r="BH133" s="93">
        <f>IF($U$133="sníž. přenesená",$N$133,0)</f>
        <v>0</v>
      </c>
      <c r="BI133" s="93">
        <f>IF($U$133="nulová",$N$133,0)</f>
        <v>0</v>
      </c>
      <c r="BJ133" s="6" t="s">
        <v>22</v>
      </c>
      <c r="BK133" s="93">
        <f>$L$133*$K$133</f>
        <v>0</v>
      </c>
    </row>
    <row r="134" spans="2:63" s="6" customFormat="1" ht="23.25" customHeight="1">
      <c r="B134" s="23"/>
      <c r="C134" s="150"/>
      <c r="D134" s="150" t="s">
        <v>149</v>
      </c>
      <c r="E134" s="151"/>
      <c r="F134" s="220"/>
      <c r="G134" s="221"/>
      <c r="H134" s="221"/>
      <c r="I134" s="221"/>
      <c r="J134" s="152"/>
      <c r="K134" s="153"/>
      <c r="L134" s="218"/>
      <c r="M134" s="217"/>
      <c r="N134" s="219">
        <f>$BK$134</f>
        <v>0</v>
      </c>
      <c r="O134" s="217"/>
      <c r="P134" s="217"/>
      <c r="Q134" s="217"/>
      <c r="R134" s="25"/>
      <c r="T134" s="147"/>
      <c r="U134" s="154" t="s">
        <v>42</v>
      </c>
      <c r="V134" s="24"/>
      <c r="W134" s="24"/>
      <c r="X134" s="24"/>
      <c r="Y134" s="24"/>
      <c r="Z134" s="24"/>
      <c r="AA134" s="65"/>
      <c r="AT134" s="6" t="s">
        <v>166</v>
      </c>
      <c r="AU134" s="6" t="s">
        <v>22</v>
      </c>
      <c r="AY134" s="6" t="s">
        <v>166</v>
      </c>
      <c r="BE134" s="93">
        <f>IF($U$134="základní",$N$134,0)</f>
        <v>0</v>
      </c>
      <c r="BF134" s="93">
        <f>IF($U$134="snížená",$N$134,0)</f>
        <v>0</v>
      </c>
      <c r="BG134" s="93">
        <f>IF($U$134="zákl. přenesená",$N$134,0)</f>
        <v>0</v>
      </c>
      <c r="BH134" s="93">
        <f>IF($U$134="sníž. přenesená",$N$134,0)</f>
        <v>0</v>
      </c>
      <c r="BI134" s="93">
        <f>IF($U$134="nulová",$N$134,0)</f>
        <v>0</v>
      </c>
      <c r="BJ134" s="6" t="s">
        <v>22</v>
      </c>
      <c r="BK134" s="93">
        <f>$L$134*$K$134</f>
        <v>0</v>
      </c>
    </row>
    <row r="135" spans="2:63" s="6" customFormat="1" ht="23.25" customHeight="1">
      <c r="B135" s="23"/>
      <c r="C135" s="150"/>
      <c r="D135" s="150" t="s">
        <v>149</v>
      </c>
      <c r="E135" s="151"/>
      <c r="F135" s="220"/>
      <c r="G135" s="221"/>
      <c r="H135" s="221"/>
      <c r="I135" s="221"/>
      <c r="J135" s="152"/>
      <c r="K135" s="153"/>
      <c r="L135" s="218"/>
      <c r="M135" s="217"/>
      <c r="N135" s="219">
        <f>$BK$135</f>
        <v>0</v>
      </c>
      <c r="O135" s="217"/>
      <c r="P135" s="217"/>
      <c r="Q135" s="217"/>
      <c r="R135" s="25"/>
      <c r="T135" s="147"/>
      <c r="U135" s="154" t="s">
        <v>42</v>
      </c>
      <c r="V135" s="24"/>
      <c r="W135" s="24"/>
      <c r="X135" s="24"/>
      <c r="Y135" s="24"/>
      <c r="Z135" s="24"/>
      <c r="AA135" s="65"/>
      <c r="AT135" s="6" t="s">
        <v>166</v>
      </c>
      <c r="AU135" s="6" t="s">
        <v>22</v>
      </c>
      <c r="AY135" s="6" t="s">
        <v>166</v>
      </c>
      <c r="BE135" s="93">
        <f>IF($U$135="základní",$N$135,0)</f>
        <v>0</v>
      </c>
      <c r="BF135" s="93">
        <f>IF($U$135="snížená",$N$135,0)</f>
        <v>0</v>
      </c>
      <c r="BG135" s="93">
        <f>IF($U$135="zákl. přenesená",$N$135,0)</f>
        <v>0</v>
      </c>
      <c r="BH135" s="93">
        <f>IF($U$135="sníž. přenesená",$N$135,0)</f>
        <v>0</v>
      </c>
      <c r="BI135" s="93">
        <f>IF($U$135="nulová",$N$135,0)</f>
        <v>0</v>
      </c>
      <c r="BJ135" s="6" t="s">
        <v>22</v>
      </c>
      <c r="BK135" s="93">
        <f>$L$135*$K$135</f>
        <v>0</v>
      </c>
    </row>
    <row r="136" spans="2:63" s="6" customFormat="1" ht="23.25" customHeight="1">
      <c r="B136" s="23"/>
      <c r="C136" s="150"/>
      <c r="D136" s="150" t="s">
        <v>149</v>
      </c>
      <c r="E136" s="151"/>
      <c r="F136" s="220"/>
      <c r="G136" s="221"/>
      <c r="H136" s="221"/>
      <c r="I136" s="221"/>
      <c r="J136" s="152"/>
      <c r="K136" s="153"/>
      <c r="L136" s="218"/>
      <c r="M136" s="217"/>
      <c r="N136" s="219">
        <f>$BK$136</f>
        <v>0</v>
      </c>
      <c r="O136" s="217"/>
      <c r="P136" s="217"/>
      <c r="Q136" s="217"/>
      <c r="R136" s="25"/>
      <c r="T136" s="147"/>
      <c r="U136" s="154" t="s">
        <v>42</v>
      </c>
      <c r="V136" s="43"/>
      <c r="W136" s="43"/>
      <c r="X136" s="43"/>
      <c r="Y136" s="43"/>
      <c r="Z136" s="43"/>
      <c r="AA136" s="45"/>
      <c r="AT136" s="6" t="s">
        <v>166</v>
      </c>
      <c r="AU136" s="6" t="s">
        <v>22</v>
      </c>
      <c r="AY136" s="6" t="s">
        <v>166</v>
      </c>
      <c r="BE136" s="93">
        <f>IF($U$136="základní",$N$136,0)</f>
        <v>0</v>
      </c>
      <c r="BF136" s="93">
        <f>IF($U$136="snížená",$N$136,0)</f>
        <v>0</v>
      </c>
      <c r="BG136" s="93">
        <f>IF($U$136="zákl. přenesená",$N$136,0)</f>
        <v>0</v>
      </c>
      <c r="BH136" s="93">
        <f>IF($U$136="sníž. přenesená",$N$136,0)</f>
        <v>0</v>
      </c>
      <c r="BI136" s="93">
        <f>IF($U$136="nulová",$N$136,0)</f>
        <v>0</v>
      </c>
      <c r="BJ136" s="6" t="s">
        <v>22</v>
      </c>
      <c r="BK136" s="93">
        <f>$L$136*$K$136</f>
        <v>0</v>
      </c>
    </row>
    <row r="137" spans="2:18" s="6" customFormat="1" ht="7.5" customHeight="1"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8"/>
    </row>
    <row r="138" s="2" customFormat="1" ht="14.25" customHeight="1"/>
  </sheetData>
  <sheetProtection password="CC35" sheet="1" objects="1" scenarios="1" formatColumns="0" formatRows="0" sort="0" autoFilter="0"/>
  <mergeCells count="102">
    <mergeCell ref="S2:AC2"/>
    <mergeCell ref="N123:Q123"/>
    <mergeCell ref="N125:Q125"/>
    <mergeCell ref="N127:Q127"/>
    <mergeCell ref="N129:Q129"/>
    <mergeCell ref="N131:Q131"/>
    <mergeCell ref="H1:K1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0:I130"/>
    <mergeCell ref="L130:M130"/>
    <mergeCell ref="N130:Q130"/>
    <mergeCell ref="F132:I132"/>
    <mergeCell ref="L132:M132"/>
    <mergeCell ref="N132:Q132"/>
    <mergeCell ref="F126:I126"/>
    <mergeCell ref="L126:M126"/>
    <mergeCell ref="N126:Q126"/>
    <mergeCell ref="F128:I128"/>
    <mergeCell ref="L128:M128"/>
    <mergeCell ref="N128:Q128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21:Q121"/>
    <mergeCell ref="N122:Q122"/>
    <mergeCell ref="N102:Q102"/>
    <mergeCell ref="L104:Q104"/>
    <mergeCell ref="C110:Q110"/>
    <mergeCell ref="F112:P112"/>
    <mergeCell ref="F113:P113"/>
    <mergeCell ref="M115:P115"/>
    <mergeCell ref="D99:H99"/>
    <mergeCell ref="N99:Q99"/>
    <mergeCell ref="D100:H100"/>
    <mergeCell ref="N100:Q100"/>
    <mergeCell ref="D101:H101"/>
    <mergeCell ref="N101:Q101"/>
    <mergeCell ref="N94:Q94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32:D137">
      <formula1>"K,M"</formula1>
    </dataValidation>
    <dataValidation type="list" allowBlank="1" showInputMessage="1" showErrorMessage="1" error="Povoleny jsou hodnoty základní, snížená, zákl. přenesená, sníž. přenesená, nulová." sqref="U132:U137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34"/>
      <c r="B1" s="231"/>
      <c r="C1" s="231"/>
      <c r="D1" s="232" t="s">
        <v>1</v>
      </c>
      <c r="E1" s="231"/>
      <c r="F1" s="233" t="s">
        <v>476</v>
      </c>
      <c r="G1" s="233"/>
      <c r="H1" s="235" t="s">
        <v>477</v>
      </c>
      <c r="I1" s="235"/>
      <c r="J1" s="235"/>
      <c r="K1" s="235"/>
      <c r="L1" s="233" t="s">
        <v>478</v>
      </c>
      <c r="M1" s="231"/>
      <c r="N1" s="231"/>
      <c r="O1" s="232" t="s">
        <v>103</v>
      </c>
      <c r="P1" s="231"/>
      <c r="Q1" s="231"/>
      <c r="R1" s="231"/>
      <c r="S1" s="233" t="s">
        <v>479</v>
      </c>
      <c r="T1" s="233"/>
      <c r="U1" s="234"/>
      <c r="V1" s="23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9" t="s">
        <v>5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200" t="s">
        <v>6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104</v>
      </c>
    </row>
    <row r="4" spans="2:46" s="2" customFormat="1" ht="37.5" customHeight="1">
      <c r="B4" s="10"/>
      <c r="C4" s="161" t="s">
        <v>105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01" t="str">
        <f>'Rekapitulace stavby'!$K$6</f>
        <v>Tréninkové hřiště Kotlina_upraveny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1"/>
      <c r="R6" s="12"/>
    </row>
    <row r="7" spans="2:18" s="6" customFormat="1" ht="33.75" customHeight="1">
      <c r="B7" s="23"/>
      <c r="C7" s="24"/>
      <c r="D7" s="17" t="s">
        <v>106</v>
      </c>
      <c r="E7" s="24"/>
      <c r="F7" s="167" t="s">
        <v>167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108</v>
      </c>
      <c r="G9" s="24"/>
      <c r="H9" s="24"/>
      <c r="I9" s="24"/>
      <c r="J9" s="24"/>
      <c r="K9" s="24"/>
      <c r="L9" s="24"/>
      <c r="M9" s="18" t="s">
        <v>25</v>
      </c>
      <c r="N9" s="24"/>
      <c r="O9" s="202" t="str">
        <f>'Rekapitulace stavby'!$AN$8</f>
        <v>04.04.2019</v>
      </c>
      <c r="P9" s="180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66">
        <f>IF('Rekapitulace stavby'!$AN$10="","",'Rekapitulace stavby'!$AN$10)</f>
      </c>
      <c r="P11" s="180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 </v>
      </c>
      <c r="F12" s="24"/>
      <c r="G12" s="24"/>
      <c r="H12" s="24"/>
      <c r="I12" s="24"/>
      <c r="J12" s="24"/>
      <c r="K12" s="24"/>
      <c r="L12" s="24"/>
      <c r="M12" s="18" t="s">
        <v>31</v>
      </c>
      <c r="N12" s="24"/>
      <c r="O12" s="166">
        <f>IF('Rekapitulace stavby'!$AN$11="","",'Rekapitulace stavby'!$AN$11)</f>
      </c>
      <c r="P12" s="180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32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03"/>
      <c r="P14" s="180"/>
      <c r="Q14" s="24"/>
      <c r="R14" s="25"/>
    </row>
    <row r="15" spans="2:18" s="6" customFormat="1" ht="18.75" customHeight="1">
      <c r="B15" s="23"/>
      <c r="C15" s="24"/>
      <c r="D15" s="24"/>
      <c r="E15" s="203" t="s">
        <v>109</v>
      </c>
      <c r="F15" s="180"/>
      <c r="G15" s="180"/>
      <c r="H15" s="180"/>
      <c r="I15" s="180"/>
      <c r="J15" s="180"/>
      <c r="K15" s="180"/>
      <c r="L15" s="180"/>
      <c r="M15" s="18" t="s">
        <v>31</v>
      </c>
      <c r="N15" s="24"/>
      <c r="O15" s="203"/>
      <c r="P15" s="180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34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66">
        <f>IF('Rekapitulace stavby'!$AN$16="","",'Rekapitulace stavby'!$AN$16)</f>
      </c>
      <c r="P17" s="180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IF('Rekapitulace stavby'!$E$17="","",'Rekapitulace stavby'!$E$17)</f>
        <v> </v>
      </c>
      <c r="F18" s="24"/>
      <c r="G18" s="24"/>
      <c r="H18" s="24"/>
      <c r="I18" s="24"/>
      <c r="J18" s="24"/>
      <c r="K18" s="24"/>
      <c r="L18" s="24"/>
      <c r="M18" s="18" t="s">
        <v>31</v>
      </c>
      <c r="N18" s="24"/>
      <c r="O18" s="166">
        <f>IF('Rekapitulace stavby'!$AN$17="","",'Rekapitulace stavby'!$AN$17)</f>
      </c>
      <c r="P18" s="180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36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66"/>
      <c r="P20" s="180"/>
      <c r="Q20" s="24"/>
      <c r="R20" s="25"/>
    </row>
    <row r="21" spans="2:18" s="6" customFormat="1" ht="18.75" customHeight="1">
      <c r="B21" s="23"/>
      <c r="C21" s="24"/>
      <c r="D21" s="24"/>
      <c r="E21" s="16" t="s">
        <v>110</v>
      </c>
      <c r="F21" s="24"/>
      <c r="G21" s="24"/>
      <c r="H21" s="24"/>
      <c r="I21" s="24"/>
      <c r="J21" s="24"/>
      <c r="K21" s="24"/>
      <c r="L21" s="24"/>
      <c r="M21" s="18" t="s">
        <v>31</v>
      </c>
      <c r="N21" s="24"/>
      <c r="O21" s="166"/>
      <c r="P21" s="180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69"/>
      <c r="F24" s="204"/>
      <c r="G24" s="204"/>
      <c r="H24" s="204"/>
      <c r="I24" s="204"/>
      <c r="J24" s="204"/>
      <c r="K24" s="204"/>
      <c r="L24" s="204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111</v>
      </c>
      <c r="E27" s="24"/>
      <c r="F27" s="24"/>
      <c r="G27" s="24"/>
      <c r="H27" s="24"/>
      <c r="I27" s="24"/>
      <c r="J27" s="24"/>
      <c r="K27" s="24"/>
      <c r="L27" s="24"/>
      <c r="M27" s="170">
        <f>$N$88</f>
        <v>0</v>
      </c>
      <c r="N27" s="180"/>
      <c r="O27" s="180"/>
      <c r="P27" s="180"/>
      <c r="Q27" s="24"/>
      <c r="R27" s="25"/>
    </row>
    <row r="28" spans="2:18" s="6" customFormat="1" ht="15" customHeight="1">
      <c r="B28" s="23"/>
      <c r="C28" s="24"/>
      <c r="D28" s="22" t="s">
        <v>97</v>
      </c>
      <c r="E28" s="24"/>
      <c r="F28" s="24"/>
      <c r="G28" s="24"/>
      <c r="H28" s="24"/>
      <c r="I28" s="24"/>
      <c r="J28" s="24"/>
      <c r="K28" s="24"/>
      <c r="L28" s="24"/>
      <c r="M28" s="170">
        <f>$N$99</f>
        <v>0</v>
      </c>
      <c r="N28" s="180"/>
      <c r="O28" s="180"/>
      <c r="P28" s="180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40</v>
      </c>
      <c r="E30" s="24"/>
      <c r="F30" s="24"/>
      <c r="G30" s="24"/>
      <c r="H30" s="24"/>
      <c r="I30" s="24"/>
      <c r="J30" s="24"/>
      <c r="K30" s="24"/>
      <c r="L30" s="24"/>
      <c r="M30" s="205">
        <f>ROUND($M$27+$M$28,2)</f>
        <v>0</v>
      </c>
      <c r="N30" s="180"/>
      <c r="O30" s="180"/>
      <c r="P30" s="180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41</v>
      </c>
      <c r="E32" s="29" t="s">
        <v>42</v>
      </c>
      <c r="F32" s="30">
        <v>0.21</v>
      </c>
      <c r="G32" s="107" t="s">
        <v>43</v>
      </c>
      <c r="H32" s="206">
        <f>ROUND((((SUM($BE$99:$BE$106)+SUM($BE$124:$BE$177))+SUM($BE$179:$BE$183))),2)</f>
        <v>0</v>
      </c>
      <c r="I32" s="180"/>
      <c r="J32" s="180"/>
      <c r="K32" s="24"/>
      <c r="L32" s="24"/>
      <c r="M32" s="206">
        <f>ROUND(((ROUND((SUM($BE$99:$BE$106)+SUM($BE$124:$BE$177)),2)*$F$32)+SUM($BE$179:$BE$183)*$F$32),2)</f>
        <v>0</v>
      </c>
      <c r="N32" s="180"/>
      <c r="O32" s="180"/>
      <c r="P32" s="180"/>
      <c r="Q32" s="24"/>
      <c r="R32" s="25"/>
    </row>
    <row r="33" spans="2:18" s="6" customFormat="1" ht="15" customHeight="1">
      <c r="B33" s="23"/>
      <c r="C33" s="24"/>
      <c r="D33" s="24"/>
      <c r="E33" s="29" t="s">
        <v>44</v>
      </c>
      <c r="F33" s="30">
        <v>0.15</v>
      </c>
      <c r="G33" s="107" t="s">
        <v>43</v>
      </c>
      <c r="H33" s="206">
        <f>ROUND((((SUM($BF$99:$BF$106)+SUM($BF$124:$BF$177))+SUM($BF$179:$BF$183))),2)</f>
        <v>0</v>
      </c>
      <c r="I33" s="180"/>
      <c r="J33" s="180"/>
      <c r="K33" s="24"/>
      <c r="L33" s="24"/>
      <c r="M33" s="206">
        <f>ROUND(((ROUND((SUM($BF$99:$BF$106)+SUM($BF$124:$BF$177)),2)*$F$33)+SUM($BF$179:$BF$183)*$F$33),2)</f>
        <v>0</v>
      </c>
      <c r="N33" s="180"/>
      <c r="O33" s="180"/>
      <c r="P33" s="180"/>
      <c r="Q33" s="24"/>
      <c r="R33" s="25"/>
    </row>
    <row r="34" spans="2:18" s="6" customFormat="1" ht="15" customHeight="1" hidden="1">
      <c r="B34" s="23"/>
      <c r="C34" s="24"/>
      <c r="D34" s="24"/>
      <c r="E34" s="29" t="s">
        <v>45</v>
      </c>
      <c r="F34" s="30">
        <v>0.21</v>
      </c>
      <c r="G34" s="107" t="s">
        <v>43</v>
      </c>
      <c r="H34" s="206">
        <f>ROUND((((SUM($BG$99:$BG$106)+SUM($BG$124:$BG$177))+SUM($BG$179:$BG$183))),2)</f>
        <v>0</v>
      </c>
      <c r="I34" s="180"/>
      <c r="J34" s="180"/>
      <c r="K34" s="24"/>
      <c r="L34" s="24"/>
      <c r="M34" s="206">
        <v>0</v>
      </c>
      <c r="N34" s="180"/>
      <c r="O34" s="180"/>
      <c r="P34" s="180"/>
      <c r="Q34" s="24"/>
      <c r="R34" s="25"/>
    </row>
    <row r="35" spans="2:18" s="6" customFormat="1" ht="15" customHeight="1" hidden="1">
      <c r="B35" s="23"/>
      <c r="C35" s="24"/>
      <c r="D35" s="24"/>
      <c r="E35" s="29" t="s">
        <v>46</v>
      </c>
      <c r="F35" s="30">
        <v>0.15</v>
      </c>
      <c r="G35" s="107" t="s">
        <v>43</v>
      </c>
      <c r="H35" s="206">
        <f>ROUND((((SUM($BH$99:$BH$106)+SUM($BH$124:$BH$177))+SUM($BH$179:$BH$183))),2)</f>
        <v>0</v>
      </c>
      <c r="I35" s="180"/>
      <c r="J35" s="180"/>
      <c r="K35" s="24"/>
      <c r="L35" s="24"/>
      <c r="M35" s="206">
        <v>0</v>
      </c>
      <c r="N35" s="180"/>
      <c r="O35" s="180"/>
      <c r="P35" s="180"/>
      <c r="Q35" s="24"/>
      <c r="R35" s="25"/>
    </row>
    <row r="36" spans="2:18" s="6" customFormat="1" ht="15" customHeight="1" hidden="1">
      <c r="B36" s="23"/>
      <c r="C36" s="24"/>
      <c r="D36" s="24"/>
      <c r="E36" s="29" t="s">
        <v>47</v>
      </c>
      <c r="F36" s="30">
        <v>0</v>
      </c>
      <c r="G36" s="107" t="s">
        <v>43</v>
      </c>
      <c r="H36" s="206">
        <f>ROUND((((SUM($BI$99:$BI$106)+SUM($BI$124:$BI$177))+SUM($BI$179:$BI$183))),2)</f>
        <v>0</v>
      </c>
      <c r="I36" s="180"/>
      <c r="J36" s="180"/>
      <c r="K36" s="24"/>
      <c r="L36" s="24"/>
      <c r="M36" s="206">
        <v>0</v>
      </c>
      <c r="N36" s="180"/>
      <c r="O36" s="180"/>
      <c r="P36" s="180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48</v>
      </c>
      <c r="E38" s="35"/>
      <c r="F38" s="35"/>
      <c r="G38" s="108" t="s">
        <v>49</v>
      </c>
      <c r="H38" s="36" t="s">
        <v>50</v>
      </c>
      <c r="I38" s="35"/>
      <c r="J38" s="35"/>
      <c r="K38" s="35"/>
      <c r="L38" s="178">
        <f>SUM($M$30:$M$36)</f>
        <v>0</v>
      </c>
      <c r="M38" s="177"/>
      <c r="N38" s="177"/>
      <c r="O38" s="177"/>
      <c r="P38" s="179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51</v>
      </c>
      <c r="E50" s="38"/>
      <c r="F50" s="38"/>
      <c r="G50" s="38"/>
      <c r="H50" s="39"/>
      <c r="I50" s="24"/>
      <c r="J50" s="37" t="s">
        <v>52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53</v>
      </c>
      <c r="E59" s="43"/>
      <c r="F59" s="43"/>
      <c r="G59" s="44" t="s">
        <v>54</v>
      </c>
      <c r="H59" s="45"/>
      <c r="I59" s="24"/>
      <c r="J59" s="42" t="s">
        <v>53</v>
      </c>
      <c r="K59" s="43"/>
      <c r="L59" s="43"/>
      <c r="M59" s="43"/>
      <c r="N59" s="44" t="s">
        <v>54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55</v>
      </c>
      <c r="E61" s="38"/>
      <c r="F61" s="38"/>
      <c r="G61" s="38"/>
      <c r="H61" s="39"/>
      <c r="I61" s="24"/>
      <c r="J61" s="37" t="s">
        <v>56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53</v>
      </c>
      <c r="E70" s="43"/>
      <c r="F70" s="43"/>
      <c r="G70" s="44" t="s">
        <v>54</v>
      </c>
      <c r="H70" s="45"/>
      <c r="I70" s="24"/>
      <c r="J70" s="42" t="s">
        <v>53</v>
      </c>
      <c r="K70" s="43"/>
      <c r="L70" s="43"/>
      <c r="M70" s="43"/>
      <c r="N70" s="44" t="s">
        <v>54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61" t="s">
        <v>112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01" t="str">
        <f>$F$6</f>
        <v>Tréninkové hřiště Kotlina_upraveny</v>
      </c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24"/>
      <c r="R78" s="25"/>
      <c r="T78" s="24"/>
      <c r="U78" s="24"/>
    </row>
    <row r="79" spans="2:21" s="6" customFormat="1" ht="37.5" customHeight="1">
      <c r="B79" s="23"/>
      <c r="C79" s="57" t="s">
        <v>106</v>
      </c>
      <c r="D79" s="24"/>
      <c r="E79" s="24"/>
      <c r="F79" s="181" t="str">
        <f>$F$7</f>
        <v>SO 01 - Travnatá plocha</v>
      </c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Varnsdorf</v>
      </c>
      <c r="G81" s="24"/>
      <c r="H81" s="24"/>
      <c r="I81" s="24"/>
      <c r="J81" s="24"/>
      <c r="K81" s="18" t="s">
        <v>25</v>
      </c>
      <c r="L81" s="24"/>
      <c r="M81" s="207" t="str">
        <f>IF($O$9="","",$O$9)</f>
        <v>04.04.2019</v>
      </c>
      <c r="N81" s="180"/>
      <c r="O81" s="180"/>
      <c r="P81" s="180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34</v>
      </c>
      <c r="L83" s="24"/>
      <c r="M83" s="166" t="str">
        <f>$E$18</f>
        <v> </v>
      </c>
      <c r="N83" s="180"/>
      <c r="O83" s="180"/>
      <c r="P83" s="180"/>
      <c r="Q83" s="180"/>
      <c r="R83" s="25"/>
      <c r="T83" s="24"/>
      <c r="U83" s="24"/>
    </row>
    <row r="84" spans="2:21" s="6" customFormat="1" ht="15" customHeight="1">
      <c r="B84" s="23"/>
      <c r="C84" s="18" t="s">
        <v>32</v>
      </c>
      <c r="D84" s="24"/>
      <c r="E84" s="24"/>
      <c r="F84" s="16" t="str">
        <f>IF($E$15="","",$E$15)</f>
        <v>bude vybrán</v>
      </c>
      <c r="G84" s="24"/>
      <c r="H84" s="24"/>
      <c r="I84" s="24"/>
      <c r="J84" s="24"/>
      <c r="K84" s="18" t="s">
        <v>36</v>
      </c>
      <c r="L84" s="24"/>
      <c r="M84" s="166" t="str">
        <f>$E$21</f>
        <v>Pavel Hruška</v>
      </c>
      <c r="N84" s="180"/>
      <c r="O84" s="180"/>
      <c r="P84" s="180"/>
      <c r="Q84" s="180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08" t="s">
        <v>113</v>
      </c>
      <c r="D86" s="199"/>
      <c r="E86" s="199"/>
      <c r="F86" s="199"/>
      <c r="G86" s="199"/>
      <c r="H86" s="33"/>
      <c r="I86" s="33"/>
      <c r="J86" s="33"/>
      <c r="K86" s="33"/>
      <c r="L86" s="33"/>
      <c r="M86" s="33"/>
      <c r="N86" s="208" t="s">
        <v>114</v>
      </c>
      <c r="O86" s="180"/>
      <c r="P86" s="180"/>
      <c r="Q86" s="180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115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96">
        <f>$N$124</f>
        <v>0</v>
      </c>
      <c r="O88" s="180"/>
      <c r="P88" s="180"/>
      <c r="Q88" s="180"/>
      <c r="R88" s="25"/>
      <c r="T88" s="24"/>
      <c r="U88" s="24"/>
      <c r="AU88" s="6" t="s">
        <v>116</v>
      </c>
    </row>
    <row r="89" spans="2:21" s="76" customFormat="1" ht="25.5" customHeight="1">
      <c r="B89" s="112"/>
      <c r="C89" s="113"/>
      <c r="D89" s="113" t="s">
        <v>168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09">
        <f>$N$125</f>
        <v>0</v>
      </c>
      <c r="O89" s="210"/>
      <c r="P89" s="210"/>
      <c r="Q89" s="210"/>
      <c r="R89" s="114"/>
      <c r="T89" s="113"/>
      <c r="U89" s="113"/>
    </row>
    <row r="90" spans="2:21" s="115" customFormat="1" ht="21" customHeight="1">
      <c r="B90" s="116"/>
      <c r="C90" s="89"/>
      <c r="D90" s="89" t="s">
        <v>169</v>
      </c>
      <c r="E90" s="89"/>
      <c r="F90" s="89"/>
      <c r="G90" s="89"/>
      <c r="H90" s="89"/>
      <c r="I90" s="89"/>
      <c r="J90" s="89"/>
      <c r="K90" s="89"/>
      <c r="L90" s="89"/>
      <c r="M90" s="89"/>
      <c r="N90" s="194">
        <f>$N$126</f>
        <v>0</v>
      </c>
      <c r="O90" s="211"/>
      <c r="P90" s="211"/>
      <c r="Q90" s="211"/>
      <c r="R90" s="117"/>
      <c r="T90" s="89"/>
      <c r="U90" s="89"/>
    </row>
    <row r="91" spans="2:21" s="115" customFormat="1" ht="21" customHeight="1">
      <c r="B91" s="116"/>
      <c r="C91" s="89"/>
      <c r="D91" s="89" t="s">
        <v>170</v>
      </c>
      <c r="E91" s="89"/>
      <c r="F91" s="89"/>
      <c r="G91" s="89"/>
      <c r="H91" s="89"/>
      <c r="I91" s="89"/>
      <c r="J91" s="89"/>
      <c r="K91" s="89"/>
      <c r="L91" s="89"/>
      <c r="M91" s="89"/>
      <c r="N91" s="194">
        <f>$N$145</f>
        <v>0</v>
      </c>
      <c r="O91" s="211"/>
      <c r="P91" s="211"/>
      <c r="Q91" s="211"/>
      <c r="R91" s="117"/>
      <c r="T91" s="89"/>
      <c r="U91" s="89"/>
    </row>
    <row r="92" spans="2:21" s="115" customFormat="1" ht="21" customHeight="1">
      <c r="B92" s="116"/>
      <c r="C92" s="89"/>
      <c r="D92" s="89" t="s">
        <v>171</v>
      </c>
      <c r="E92" s="89"/>
      <c r="F92" s="89"/>
      <c r="G92" s="89"/>
      <c r="H92" s="89"/>
      <c r="I92" s="89"/>
      <c r="J92" s="89"/>
      <c r="K92" s="89"/>
      <c r="L92" s="89"/>
      <c r="M92" s="89"/>
      <c r="N92" s="194">
        <f>$N$150</f>
        <v>0</v>
      </c>
      <c r="O92" s="211"/>
      <c r="P92" s="211"/>
      <c r="Q92" s="211"/>
      <c r="R92" s="117"/>
      <c r="T92" s="89"/>
      <c r="U92" s="89"/>
    </row>
    <row r="93" spans="2:21" s="115" customFormat="1" ht="21" customHeight="1">
      <c r="B93" s="116"/>
      <c r="C93" s="89"/>
      <c r="D93" s="89" t="s">
        <v>172</v>
      </c>
      <c r="E93" s="89"/>
      <c r="F93" s="89"/>
      <c r="G93" s="89"/>
      <c r="H93" s="89"/>
      <c r="I93" s="89"/>
      <c r="J93" s="89"/>
      <c r="K93" s="89"/>
      <c r="L93" s="89"/>
      <c r="M93" s="89"/>
      <c r="N93" s="194">
        <f>$N$152</f>
        <v>0</v>
      </c>
      <c r="O93" s="211"/>
      <c r="P93" s="211"/>
      <c r="Q93" s="211"/>
      <c r="R93" s="117"/>
      <c r="T93" s="89"/>
      <c r="U93" s="89"/>
    </row>
    <row r="94" spans="2:21" s="115" customFormat="1" ht="21" customHeight="1">
      <c r="B94" s="116"/>
      <c r="C94" s="89"/>
      <c r="D94" s="89" t="s">
        <v>173</v>
      </c>
      <c r="E94" s="89"/>
      <c r="F94" s="89"/>
      <c r="G94" s="89"/>
      <c r="H94" s="89"/>
      <c r="I94" s="89"/>
      <c r="J94" s="89"/>
      <c r="K94" s="89"/>
      <c r="L94" s="89"/>
      <c r="M94" s="89"/>
      <c r="N94" s="194">
        <f>$N$157</f>
        <v>0</v>
      </c>
      <c r="O94" s="211"/>
      <c r="P94" s="211"/>
      <c r="Q94" s="211"/>
      <c r="R94" s="117"/>
      <c r="T94" s="89"/>
      <c r="U94" s="89"/>
    </row>
    <row r="95" spans="2:21" s="115" customFormat="1" ht="21" customHeight="1">
      <c r="B95" s="116"/>
      <c r="C95" s="89"/>
      <c r="D95" s="89" t="s">
        <v>174</v>
      </c>
      <c r="E95" s="89"/>
      <c r="F95" s="89"/>
      <c r="G95" s="89"/>
      <c r="H95" s="89"/>
      <c r="I95" s="89"/>
      <c r="J95" s="89"/>
      <c r="K95" s="89"/>
      <c r="L95" s="89"/>
      <c r="M95" s="89"/>
      <c r="N95" s="194">
        <f>$N$168</f>
        <v>0</v>
      </c>
      <c r="O95" s="211"/>
      <c r="P95" s="211"/>
      <c r="Q95" s="211"/>
      <c r="R95" s="117"/>
      <c r="T95" s="89"/>
      <c r="U95" s="89"/>
    </row>
    <row r="96" spans="2:21" s="115" customFormat="1" ht="21" customHeight="1">
      <c r="B96" s="116"/>
      <c r="C96" s="89"/>
      <c r="D96" s="89" t="s">
        <v>175</v>
      </c>
      <c r="E96" s="89"/>
      <c r="F96" s="89"/>
      <c r="G96" s="89"/>
      <c r="H96" s="89"/>
      <c r="I96" s="89"/>
      <c r="J96" s="89"/>
      <c r="K96" s="89"/>
      <c r="L96" s="89"/>
      <c r="M96" s="89"/>
      <c r="N96" s="194">
        <f>$N$176</f>
        <v>0</v>
      </c>
      <c r="O96" s="211"/>
      <c r="P96" s="211"/>
      <c r="Q96" s="211"/>
      <c r="R96" s="117"/>
      <c r="T96" s="89"/>
      <c r="U96" s="89"/>
    </row>
    <row r="97" spans="2:21" s="76" customFormat="1" ht="22.5" customHeight="1">
      <c r="B97" s="112"/>
      <c r="C97" s="113"/>
      <c r="D97" s="113" t="s">
        <v>122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12">
        <f>$N$178</f>
        <v>0</v>
      </c>
      <c r="O97" s="210"/>
      <c r="P97" s="210"/>
      <c r="Q97" s="210"/>
      <c r="R97" s="114"/>
      <c r="T97" s="113"/>
      <c r="U97" s="113"/>
    </row>
    <row r="98" spans="2:21" s="6" customFormat="1" ht="22.5" customHeight="1"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5"/>
      <c r="T98" s="24"/>
      <c r="U98" s="24"/>
    </row>
    <row r="99" spans="2:21" s="6" customFormat="1" ht="30" customHeight="1">
      <c r="B99" s="23"/>
      <c r="C99" s="71" t="s">
        <v>123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196">
        <f>ROUND($N$100+$N$101+$N$102+$N$103+$N$104+$N$105,2)</f>
        <v>0</v>
      </c>
      <c r="O99" s="180"/>
      <c r="P99" s="180"/>
      <c r="Q99" s="180"/>
      <c r="R99" s="25"/>
      <c r="T99" s="118"/>
      <c r="U99" s="119" t="s">
        <v>41</v>
      </c>
    </row>
    <row r="100" spans="2:62" s="6" customFormat="1" ht="18.75" customHeight="1">
      <c r="B100" s="23"/>
      <c r="C100" s="24"/>
      <c r="D100" s="195" t="s">
        <v>124</v>
      </c>
      <c r="E100" s="180"/>
      <c r="F100" s="180"/>
      <c r="G100" s="180"/>
      <c r="H100" s="180"/>
      <c r="I100" s="24"/>
      <c r="J100" s="24"/>
      <c r="K100" s="24"/>
      <c r="L100" s="24"/>
      <c r="M100" s="24"/>
      <c r="N100" s="193">
        <f>ROUND($N$88*$T$100,2)</f>
        <v>0</v>
      </c>
      <c r="O100" s="180"/>
      <c r="P100" s="180"/>
      <c r="Q100" s="180"/>
      <c r="R100" s="25"/>
      <c r="T100" s="120"/>
      <c r="U100" s="121" t="s">
        <v>42</v>
      </c>
      <c r="AY100" s="6" t="s">
        <v>125</v>
      </c>
      <c r="BE100" s="93">
        <f>IF($U$100="základní",$N$100,0)</f>
        <v>0</v>
      </c>
      <c r="BF100" s="93">
        <f>IF($U$100="snížená",$N$100,0)</f>
        <v>0</v>
      </c>
      <c r="BG100" s="93">
        <f>IF($U$100="zákl. přenesená",$N$100,0)</f>
        <v>0</v>
      </c>
      <c r="BH100" s="93">
        <f>IF($U$100="sníž. přenesená",$N$100,0)</f>
        <v>0</v>
      </c>
      <c r="BI100" s="93">
        <f>IF($U$100="nulová",$N$100,0)</f>
        <v>0</v>
      </c>
      <c r="BJ100" s="6" t="s">
        <v>22</v>
      </c>
    </row>
    <row r="101" spans="2:62" s="6" customFormat="1" ht="18.75" customHeight="1">
      <c r="B101" s="23"/>
      <c r="C101" s="24"/>
      <c r="D101" s="195" t="s">
        <v>126</v>
      </c>
      <c r="E101" s="180"/>
      <c r="F101" s="180"/>
      <c r="G101" s="180"/>
      <c r="H101" s="180"/>
      <c r="I101" s="24"/>
      <c r="J101" s="24"/>
      <c r="K101" s="24"/>
      <c r="L101" s="24"/>
      <c r="M101" s="24"/>
      <c r="N101" s="193">
        <f>ROUND($N$88*$T$101,2)</f>
        <v>0</v>
      </c>
      <c r="O101" s="180"/>
      <c r="P101" s="180"/>
      <c r="Q101" s="180"/>
      <c r="R101" s="25"/>
      <c r="T101" s="120"/>
      <c r="U101" s="121" t="s">
        <v>42</v>
      </c>
      <c r="AY101" s="6" t="s">
        <v>125</v>
      </c>
      <c r="BE101" s="93">
        <f>IF($U$101="základní",$N$101,0)</f>
        <v>0</v>
      </c>
      <c r="BF101" s="93">
        <f>IF($U$101="snížená",$N$101,0)</f>
        <v>0</v>
      </c>
      <c r="BG101" s="93">
        <f>IF($U$101="zákl. přenesená",$N$101,0)</f>
        <v>0</v>
      </c>
      <c r="BH101" s="93">
        <f>IF($U$101="sníž. přenesená",$N$101,0)</f>
        <v>0</v>
      </c>
      <c r="BI101" s="93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195" t="s">
        <v>127</v>
      </c>
      <c r="E102" s="180"/>
      <c r="F102" s="180"/>
      <c r="G102" s="180"/>
      <c r="H102" s="180"/>
      <c r="I102" s="24"/>
      <c r="J102" s="24"/>
      <c r="K102" s="24"/>
      <c r="L102" s="24"/>
      <c r="M102" s="24"/>
      <c r="N102" s="193">
        <f>ROUND($N$88*$T$102,2)</f>
        <v>0</v>
      </c>
      <c r="O102" s="180"/>
      <c r="P102" s="180"/>
      <c r="Q102" s="180"/>
      <c r="R102" s="25"/>
      <c r="T102" s="120"/>
      <c r="U102" s="121" t="s">
        <v>42</v>
      </c>
      <c r="AY102" s="6" t="s">
        <v>125</v>
      </c>
      <c r="BE102" s="93">
        <f>IF($U$102="základní",$N$102,0)</f>
        <v>0</v>
      </c>
      <c r="BF102" s="93">
        <f>IF($U$102="snížená",$N$102,0)</f>
        <v>0</v>
      </c>
      <c r="BG102" s="93">
        <f>IF($U$102="zákl. přenesená",$N$102,0)</f>
        <v>0</v>
      </c>
      <c r="BH102" s="93">
        <f>IF($U$102="sníž. přenesená",$N$102,0)</f>
        <v>0</v>
      </c>
      <c r="BI102" s="93">
        <f>IF($U$102="nulová",$N$102,0)</f>
        <v>0</v>
      </c>
      <c r="BJ102" s="6" t="s">
        <v>22</v>
      </c>
    </row>
    <row r="103" spans="2:62" s="6" customFormat="1" ht="18.75" customHeight="1">
      <c r="B103" s="23"/>
      <c r="C103" s="24"/>
      <c r="D103" s="195" t="s">
        <v>128</v>
      </c>
      <c r="E103" s="180"/>
      <c r="F103" s="180"/>
      <c r="G103" s="180"/>
      <c r="H103" s="180"/>
      <c r="I103" s="24"/>
      <c r="J103" s="24"/>
      <c r="K103" s="24"/>
      <c r="L103" s="24"/>
      <c r="M103" s="24"/>
      <c r="N103" s="193">
        <f>ROUND($N$88*$T$103,2)</f>
        <v>0</v>
      </c>
      <c r="O103" s="180"/>
      <c r="P103" s="180"/>
      <c r="Q103" s="180"/>
      <c r="R103" s="25"/>
      <c r="T103" s="120"/>
      <c r="U103" s="121" t="s">
        <v>42</v>
      </c>
      <c r="AY103" s="6" t="s">
        <v>125</v>
      </c>
      <c r="BE103" s="93">
        <f>IF($U$103="základní",$N$103,0)</f>
        <v>0</v>
      </c>
      <c r="BF103" s="93">
        <f>IF($U$103="snížená",$N$103,0)</f>
        <v>0</v>
      </c>
      <c r="BG103" s="93">
        <f>IF($U$103="zákl. přenesená",$N$103,0)</f>
        <v>0</v>
      </c>
      <c r="BH103" s="93">
        <f>IF($U$103="sníž. přenesená",$N$103,0)</f>
        <v>0</v>
      </c>
      <c r="BI103" s="93">
        <f>IF($U$103="nulová",$N$103,0)</f>
        <v>0</v>
      </c>
      <c r="BJ103" s="6" t="s">
        <v>22</v>
      </c>
    </row>
    <row r="104" spans="2:62" s="6" customFormat="1" ht="18.75" customHeight="1">
      <c r="B104" s="23"/>
      <c r="C104" s="24"/>
      <c r="D104" s="195" t="s">
        <v>129</v>
      </c>
      <c r="E104" s="180"/>
      <c r="F104" s="180"/>
      <c r="G104" s="180"/>
      <c r="H104" s="180"/>
      <c r="I104" s="24"/>
      <c r="J104" s="24"/>
      <c r="K104" s="24"/>
      <c r="L104" s="24"/>
      <c r="M104" s="24"/>
      <c r="N104" s="193">
        <f>ROUND($N$88*$T$104,2)</f>
        <v>0</v>
      </c>
      <c r="O104" s="180"/>
      <c r="P104" s="180"/>
      <c r="Q104" s="180"/>
      <c r="R104" s="25"/>
      <c r="T104" s="120"/>
      <c r="U104" s="121" t="s">
        <v>42</v>
      </c>
      <c r="AY104" s="6" t="s">
        <v>125</v>
      </c>
      <c r="BE104" s="93">
        <f>IF($U$104="základní",$N$104,0)</f>
        <v>0</v>
      </c>
      <c r="BF104" s="93">
        <f>IF($U$104="snížená",$N$104,0)</f>
        <v>0</v>
      </c>
      <c r="BG104" s="93">
        <f>IF($U$104="zákl. přenesená",$N$104,0)</f>
        <v>0</v>
      </c>
      <c r="BH104" s="93">
        <f>IF($U$104="sníž. přenesená",$N$104,0)</f>
        <v>0</v>
      </c>
      <c r="BI104" s="93">
        <f>IF($U$104="nulová",$N$104,0)</f>
        <v>0</v>
      </c>
      <c r="BJ104" s="6" t="s">
        <v>22</v>
      </c>
    </row>
    <row r="105" spans="2:62" s="6" customFormat="1" ht="18.75" customHeight="1">
      <c r="B105" s="23"/>
      <c r="C105" s="24"/>
      <c r="D105" s="89" t="s">
        <v>130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193">
        <f>ROUND($N$88*$T$105,2)</f>
        <v>0</v>
      </c>
      <c r="O105" s="180"/>
      <c r="P105" s="180"/>
      <c r="Q105" s="180"/>
      <c r="R105" s="25"/>
      <c r="T105" s="122"/>
      <c r="U105" s="123" t="s">
        <v>42</v>
      </c>
      <c r="AY105" s="6" t="s">
        <v>131</v>
      </c>
      <c r="BE105" s="93">
        <f>IF($U$105="základní",$N$105,0)</f>
        <v>0</v>
      </c>
      <c r="BF105" s="93">
        <f>IF($U$105="snížená",$N$105,0)</f>
        <v>0</v>
      </c>
      <c r="BG105" s="93">
        <f>IF($U$105="zákl. přenesená",$N$105,0)</f>
        <v>0</v>
      </c>
      <c r="BH105" s="93">
        <f>IF($U$105="sníž. přenesená",$N$105,0)</f>
        <v>0</v>
      </c>
      <c r="BI105" s="93">
        <f>IF($U$105="nulová",$N$105,0)</f>
        <v>0</v>
      </c>
      <c r="BJ105" s="6" t="s">
        <v>22</v>
      </c>
    </row>
    <row r="106" spans="2:21" s="6" customFormat="1" ht="14.25" customHeight="1"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5"/>
      <c r="T106" s="24"/>
      <c r="U106" s="24"/>
    </row>
    <row r="107" spans="2:21" s="6" customFormat="1" ht="30" customHeight="1">
      <c r="B107" s="23"/>
      <c r="C107" s="100" t="s">
        <v>102</v>
      </c>
      <c r="D107" s="33"/>
      <c r="E107" s="33"/>
      <c r="F107" s="33"/>
      <c r="G107" s="33"/>
      <c r="H107" s="33"/>
      <c r="I107" s="33"/>
      <c r="J107" s="33"/>
      <c r="K107" s="33"/>
      <c r="L107" s="198">
        <f>ROUND(SUM($N$88+$N$99),2)</f>
        <v>0</v>
      </c>
      <c r="M107" s="199"/>
      <c r="N107" s="199"/>
      <c r="O107" s="199"/>
      <c r="P107" s="199"/>
      <c r="Q107" s="199"/>
      <c r="R107" s="25"/>
      <c r="T107" s="24"/>
      <c r="U107" s="24"/>
    </row>
    <row r="108" spans="2:21" s="6" customFormat="1" ht="7.5" customHeight="1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8"/>
      <c r="T108" s="24"/>
      <c r="U108" s="24"/>
    </row>
    <row r="112" spans="2:18" s="6" customFormat="1" ht="7.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spans="2:18" s="6" customFormat="1" ht="37.5" customHeight="1">
      <c r="B113" s="23"/>
      <c r="C113" s="161" t="s">
        <v>132</v>
      </c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30.75" customHeight="1">
      <c r="B115" s="23"/>
      <c r="C115" s="18" t="s">
        <v>17</v>
      </c>
      <c r="D115" s="24"/>
      <c r="E115" s="24"/>
      <c r="F115" s="201" t="str">
        <f>$F$6</f>
        <v>Tréninkové hřiště Kotlina_upraveny</v>
      </c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24"/>
      <c r="R115" s="25"/>
    </row>
    <row r="116" spans="2:18" s="6" customFormat="1" ht="37.5" customHeight="1">
      <c r="B116" s="23"/>
      <c r="C116" s="57" t="s">
        <v>106</v>
      </c>
      <c r="D116" s="24"/>
      <c r="E116" s="24"/>
      <c r="F116" s="181" t="str">
        <f>$F$7</f>
        <v>SO 01 - Travnatá plocha</v>
      </c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24"/>
      <c r="R116" s="25"/>
    </row>
    <row r="117" spans="2:18" s="6" customFormat="1" ht="7.5" customHeight="1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</row>
    <row r="118" spans="2:18" s="6" customFormat="1" ht="18.75" customHeight="1">
      <c r="B118" s="23"/>
      <c r="C118" s="18" t="s">
        <v>23</v>
      </c>
      <c r="D118" s="24"/>
      <c r="E118" s="24"/>
      <c r="F118" s="16" t="str">
        <f>$F$9</f>
        <v>Varnsdorf</v>
      </c>
      <c r="G118" s="24"/>
      <c r="H118" s="24"/>
      <c r="I118" s="24"/>
      <c r="J118" s="24"/>
      <c r="K118" s="18" t="s">
        <v>25</v>
      </c>
      <c r="L118" s="24"/>
      <c r="M118" s="207" t="str">
        <f>IF($O$9="","",$O$9)</f>
        <v>04.04.2019</v>
      </c>
      <c r="N118" s="180"/>
      <c r="O118" s="180"/>
      <c r="P118" s="180"/>
      <c r="Q118" s="24"/>
      <c r="R118" s="25"/>
    </row>
    <row r="119" spans="2:18" s="6" customFormat="1" ht="7.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18" s="6" customFormat="1" ht="15.75" customHeight="1">
      <c r="B120" s="23"/>
      <c r="C120" s="18" t="s">
        <v>29</v>
      </c>
      <c r="D120" s="24"/>
      <c r="E120" s="24"/>
      <c r="F120" s="16" t="str">
        <f>$E$12</f>
        <v> </v>
      </c>
      <c r="G120" s="24"/>
      <c r="H120" s="24"/>
      <c r="I120" s="24"/>
      <c r="J120" s="24"/>
      <c r="K120" s="18" t="s">
        <v>34</v>
      </c>
      <c r="L120" s="24"/>
      <c r="M120" s="166" t="str">
        <f>$E$18</f>
        <v> </v>
      </c>
      <c r="N120" s="180"/>
      <c r="O120" s="180"/>
      <c r="P120" s="180"/>
      <c r="Q120" s="180"/>
      <c r="R120" s="25"/>
    </row>
    <row r="121" spans="2:18" s="6" customFormat="1" ht="15" customHeight="1">
      <c r="B121" s="23"/>
      <c r="C121" s="18" t="s">
        <v>32</v>
      </c>
      <c r="D121" s="24"/>
      <c r="E121" s="24"/>
      <c r="F121" s="16" t="str">
        <f>IF($E$15="","",$E$15)</f>
        <v>bude vybrán</v>
      </c>
      <c r="G121" s="24"/>
      <c r="H121" s="24"/>
      <c r="I121" s="24"/>
      <c r="J121" s="24"/>
      <c r="K121" s="18" t="s">
        <v>36</v>
      </c>
      <c r="L121" s="24"/>
      <c r="M121" s="166" t="str">
        <f>$E$21</f>
        <v>Pavel Hruška</v>
      </c>
      <c r="N121" s="180"/>
      <c r="O121" s="180"/>
      <c r="P121" s="180"/>
      <c r="Q121" s="180"/>
      <c r="R121" s="25"/>
    </row>
    <row r="122" spans="2:18" s="6" customFormat="1" ht="11.25" customHeight="1"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5"/>
    </row>
    <row r="123" spans="2:27" s="124" customFormat="1" ht="30" customHeight="1">
      <c r="B123" s="125"/>
      <c r="C123" s="126" t="s">
        <v>133</v>
      </c>
      <c r="D123" s="127" t="s">
        <v>134</v>
      </c>
      <c r="E123" s="127" t="s">
        <v>59</v>
      </c>
      <c r="F123" s="213" t="s">
        <v>135</v>
      </c>
      <c r="G123" s="214"/>
      <c r="H123" s="214"/>
      <c r="I123" s="214"/>
      <c r="J123" s="127" t="s">
        <v>136</v>
      </c>
      <c r="K123" s="127" t="s">
        <v>137</v>
      </c>
      <c r="L123" s="213" t="s">
        <v>138</v>
      </c>
      <c r="M123" s="214"/>
      <c r="N123" s="213" t="s">
        <v>139</v>
      </c>
      <c r="O123" s="214"/>
      <c r="P123" s="214"/>
      <c r="Q123" s="215"/>
      <c r="R123" s="128"/>
      <c r="T123" s="66" t="s">
        <v>140</v>
      </c>
      <c r="U123" s="67" t="s">
        <v>41</v>
      </c>
      <c r="V123" s="67" t="s">
        <v>141</v>
      </c>
      <c r="W123" s="67" t="s">
        <v>142</v>
      </c>
      <c r="X123" s="67" t="s">
        <v>143</v>
      </c>
      <c r="Y123" s="67" t="s">
        <v>144</v>
      </c>
      <c r="Z123" s="67" t="s">
        <v>145</v>
      </c>
      <c r="AA123" s="68" t="s">
        <v>146</v>
      </c>
    </row>
    <row r="124" spans="2:63" s="6" customFormat="1" ht="30" customHeight="1">
      <c r="B124" s="23"/>
      <c r="C124" s="71" t="s">
        <v>111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22">
        <f>$BK$124</f>
        <v>0</v>
      </c>
      <c r="O124" s="180"/>
      <c r="P124" s="180"/>
      <c r="Q124" s="180"/>
      <c r="R124" s="25"/>
      <c r="T124" s="70"/>
      <c r="U124" s="38"/>
      <c r="V124" s="38"/>
      <c r="W124" s="129">
        <f>$W$125+$W$178</f>
        <v>0</v>
      </c>
      <c r="X124" s="38"/>
      <c r="Y124" s="129">
        <f>$Y$125+$Y$178</f>
        <v>2593.07965</v>
      </c>
      <c r="Z124" s="38"/>
      <c r="AA124" s="130">
        <f>$AA$125+$AA$178</f>
        <v>0</v>
      </c>
      <c r="AT124" s="6" t="s">
        <v>76</v>
      </c>
      <c r="AU124" s="6" t="s">
        <v>116</v>
      </c>
      <c r="BK124" s="131">
        <f>$BK$125+$BK$178</f>
        <v>0</v>
      </c>
    </row>
    <row r="125" spans="2:63" s="132" customFormat="1" ht="37.5" customHeight="1">
      <c r="B125" s="133"/>
      <c r="C125" s="134"/>
      <c r="D125" s="135" t="s">
        <v>168</v>
      </c>
      <c r="E125" s="135"/>
      <c r="F125" s="135"/>
      <c r="G125" s="135"/>
      <c r="H125" s="135"/>
      <c r="I125" s="135"/>
      <c r="J125" s="135"/>
      <c r="K125" s="135"/>
      <c r="L125" s="135"/>
      <c r="M125" s="135"/>
      <c r="N125" s="212">
        <f>$BK$125</f>
        <v>0</v>
      </c>
      <c r="O125" s="223"/>
      <c r="P125" s="223"/>
      <c r="Q125" s="223"/>
      <c r="R125" s="136"/>
      <c r="T125" s="137"/>
      <c r="U125" s="134"/>
      <c r="V125" s="134"/>
      <c r="W125" s="138">
        <f>$W$126+$W$145+$W$150+$W$152+$W$157+$W$168+$W$176</f>
        <v>0</v>
      </c>
      <c r="X125" s="134"/>
      <c r="Y125" s="138">
        <f>$Y$126+$Y$145+$Y$150+$Y$152+$Y$157+$Y$168+$Y$176</f>
        <v>2593.07965</v>
      </c>
      <c r="Z125" s="134"/>
      <c r="AA125" s="139">
        <f>$AA$126+$AA$145+$AA$150+$AA$152+$AA$157+$AA$168+$AA$176</f>
        <v>0</v>
      </c>
      <c r="AR125" s="140" t="s">
        <v>22</v>
      </c>
      <c r="AT125" s="140" t="s">
        <v>76</v>
      </c>
      <c r="AU125" s="140" t="s">
        <v>77</v>
      </c>
      <c r="AY125" s="140" t="s">
        <v>148</v>
      </c>
      <c r="BK125" s="141">
        <f>$BK$126+$BK$145+$BK$150+$BK$152+$BK$157+$BK$168+$BK$176</f>
        <v>0</v>
      </c>
    </row>
    <row r="126" spans="2:63" s="132" customFormat="1" ht="21" customHeight="1">
      <c r="B126" s="133"/>
      <c r="C126" s="134"/>
      <c r="D126" s="142" t="s">
        <v>169</v>
      </c>
      <c r="E126" s="142"/>
      <c r="F126" s="142"/>
      <c r="G126" s="142"/>
      <c r="H126" s="142"/>
      <c r="I126" s="142"/>
      <c r="J126" s="142"/>
      <c r="K126" s="142"/>
      <c r="L126" s="142"/>
      <c r="M126" s="142"/>
      <c r="N126" s="224">
        <f>$BK$126</f>
        <v>0</v>
      </c>
      <c r="O126" s="223"/>
      <c r="P126" s="223"/>
      <c r="Q126" s="223"/>
      <c r="R126" s="136"/>
      <c r="T126" s="137"/>
      <c r="U126" s="134"/>
      <c r="V126" s="134"/>
      <c r="W126" s="138">
        <f>SUM($W$127:$W$144)</f>
        <v>0</v>
      </c>
      <c r="X126" s="134"/>
      <c r="Y126" s="138">
        <f>SUM($Y$127:$Y$144)</f>
        <v>2552.824</v>
      </c>
      <c r="Z126" s="134"/>
      <c r="AA126" s="139">
        <f>SUM($AA$127:$AA$144)</f>
        <v>0</v>
      </c>
      <c r="AR126" s="140" t="s">
        <v>22</v>
      </c>
      <c r="AT126" s="140" t="s">
        <v>76</v>
      </c>
      <c r="AU126" s="140" t="s">
        <v>22</v>
      </c>
      <c r="AY126" s="140" t="s">
        <v>148</v>
      </c>
      <c r="BK126" s="141">
        <f>SUM($BK$127:$BK$144)</f>
        <v>0</v>
      </c>
    </row>
    <row r="127" spans="2:65" s="6" customFormat="1" ht="27" customHeight="1">
      <c r="B127" s="23"/>
      <c r="C127" s="143" t="s">
        <v>22</v>
      </c>
      <c r="D127" s="143" t="s">
        <v>149</v>
      </c>
      <c r="E127" s="144" t="s">
        <v>176</v>
      </c>
      <c r="F127" s="216" t="s">
        <v>177</v>
      </c>
      <c r="G127" s="217"/>
      <c r="H127" s="217"/>
      <c r="I127" s="217"/>
      <c r="J127" s="145" t="s">
        <v>178</v>
      </c>
      <c r="K127" s="146">
        <v>6136</v>
      </c>
      <c r="L127" s="218">
        <v>0</v>
      </c>
      <c r="M127" s="217"/>
      <c r="N127" s="219">
        <f>ROUND($L$127*$K$127,2)</f>
        <v>0</v>
      </c>
      <c r="O127" s="217"/>
      <c r="P127" s="217"/>
      <c r="Q127" s="217"/>
      <c r="R127" s="25"/>
      <c r="T127" s="147"/>
      <c r="U127" s="31" t="s">
        <v>42</v>
      </c>
      <c r="V127" s="24"/>
      <c r="W127" s="148">
        <f>$V$127*$K$127</f>
        <v>0</v>
      </c>
      <c r="X127" s="148">
        <v>0</v>
      </c>
      <c r="Y127" s="148">
        <f>$X$127*$K$127</f>
        <v>0</v>
      </c>
      <c r="Z127" s="148">
        <v>0</v>
      </c>
      <c r="AA127" s="149">
        <f>$Z$127*$K$127</f>
        <v>0</v>
      </c>
      <c r="AR127" s="6" t="s">
        <v>161</v>
      </c>
      <c r="AT127" s="6" t="s">
        <v>149</v>
      </c>
      <c r="AU127" s="6" t="s">
        <v>104</v>
      </c>
      <c r="AY127" s="6" t="s">
        <v>148</v>
      </c>
      <c r="BE127" s="93">
        <f>IF($U$127="základní",$N$127,0)</f>
        <v>0</v>
      </c>
      <c r="BF127" s="93">
        <f>IF($U$127="snížená",$N$127,0)</f>
        <v>0</v>
      </c>
      <c r="BG127" s="93">
        <f>IF($U$127="zákl. přenesená",$N$127,0)</f>
        <v>0</v>
      </c>
      <c r="BH127" s="93">
        <f>IF($U$127="sníž. přenesená",$N$127,0)</f>
        <v>0</v>
      </c>
      <c r="BI127" s="93">
        <f>IF($U$127="nulová",$N$127,0)</f>
        <v>0</v>
      </c>
      <c r="BJ127" s="6" t="s">
        <v>22</v>
      </c>
      <c r="BK127" s="93">
        <f>ROUND($L$127*$K$127,2)</f>
        <v>0</v>
      </c>
      <c r="BL127" s="6" t="s">
        <v>161</v>
      </c>
      <c r="BM127" s="6" t="s">
        <v>179</v>
      </c>
    </row>
    <row r="128" spans="2:65" s="6" customFormat="1" ht="27" customHeight="1">
      <c r="B128" s="23"/>
      <c r="C128" s="143" t="s">
        <v>104</v>
      </c>
      <c r="D128" s="143" t="s">
        <v>149</v>
      </c>
      <c r="E128" s="144" t="s">
        <v>180</v>
      </c>
      <c r="F128" s="216" t="s">
        <v>181</v>
      </c>
      <c r="G128" s="217"/>
      <c r="H128" s="217"/>
      <c r="I128" s="217"/>
      <c r="J128" s="145" t="s">
        <v>182</v>
      </c>
      <c r="K128" s="146">
        <v>188.16</v>
      </c>
      <c r="L128" s="218">
        <v>0</v>
      </c>
      <c r="M128" s="217"/>
      <c r="N128" s="219">
        <f>ROUND($L$128*$K$128,2)</f>
        <v>0</v>
      </c>
      <c r="O128" s="217"/>
      <c r="P128" s="217"/>
      <c r="Q128" s="217"/>
      <c r="R128" s="25"/>
      <c r="T128" s="147"/>
      <c r="U128" s="31" t="s">
        <v>42</v>
      </c>
      <c r="V128" s="24"/>
      <c r="W128" s="148">
        <f>$V$128*$K$128</f>
        <v>0</v>
      </c>
      <c r="X128" s="148">
        <v>0</v>
      </c>
      <c r="Y128" s="148">
        <f>$X$128*$K$128</f>
        <v>0</v>
      </c>
      <c r="Z128" s="148">
        <v>0</v>
      </c>
      <c r="AA128" s="149">
        <f>$Z$128*$K$128</f>
        <v>0</v>
      </c>
      <c r="AR128" s="6" t="s">
        <v>161</v>
      </c>
      <c r="AT128" s="6" t="s">
        <v>149</v>
      </c>
      <c r="AU128" s="6" t="s">
        <v>104</v>
      </c>
      <c r="AY128" s="6" t="s">
        <v>148</v>
      </c>
      <c r="BE128" s="93">
        <f>IF($U$128="základní",$N$128,0)</f>
        <v>0</v>
      </c>
      <c r="BF128" s="93">
        <f>IF($U$128="snížená",$N$128,0)</f>
        <v>0</v>
      </c>
      <c r="BG128" s="93">
        <f>IF($U$128="zákl. přenesená",$N$128,0)</f>
        <v>0</v>
      </c>
      <c r="BH128" s="93">
        <f>IF($U$128="sníž. přenesená",$N$128,0)</f>
        <v>0</v>
      </c>
      <c r="BI128" s="93">
        <f>IF($U$128="nulová",$N$128,0)</f>
        <v>0</v>
      </c>
      <c r="BJ128" s="6" t="s">
        <v>22</v>
      </c>
      <c r="BK128" s="93">
        <f>ROUND($L$128*$K$128,2)</f>
        <v>0</v>
      </c>
      <c r="BL128" s="6" t="s">
        <v>161</v>
      </c>
      <c r="BM128" s="6" t="s">
        <v>183</v>
      </c>
    </row>
    <row r="129" spans="2:65" s="6" customFormat="1" ht="27" customHeight="1">
      <c r="B129" s="23"/>
      <c r="C129" s="143" t="s">
        <v>157</v>
      </c>
      <c r="D129" s="143" t="s">
        <v>149</v>
      </c>
      <c r="E129" s="144" t="s">
        <v>184</v>
      </c>
      <c r="F129" s="216" t="s">
        <v>185</v>
      </c>
      <c r="G129" s="217"/>
      <c r="H129" s="217"/>
      <c r="I129" s="217"/>
      <c r="J129" s="145" t="s">
        <v>182</v>
      </c>
      <c r="K129" s="146">
        <v>188.16</v>
      </c>
      <c r="L129" s="218">
        <v>0</v>
      </c>
      <c r="M129" s="217"/>
      <c r="N129" s="219">
        <f>ROUND($L$129*$K$129,2)</f>
        <v>0</v>
      </c>
      <c r="O129" s="217"/>
      <c r="P129" s="217"/>
      <c r="Q129" s="217"/>
      <c r="R129" s="25"/>
      <c r="T129" s="147"/>
      <c r="U129" s="31" t="s">
        <v>42</v>
      </c>
      <c r="V129" s="24"/>
      <c r="W129" s="148">
        <f>$V$129*$K$129</f>
        <v>0</v>
      </c>
      <c r="X129" s="148">
        <v>0</v>
      </c>
      <c r="Y129" s="148">
        <f>$X$129*$K$129</f>
        <v>0</v>
      </c>
      <c r="Z129" s="148">
        <v>0</v>
      </c>
      <c r="AA129" s="149">
        <f>$Z$129*$K$129</f>
        <v>0</v>
      </c>
      <c r="AR129" s="6" t="s">
        <v>161</v>
      </c>
      <c r="AT129" s="6" t="s">
        <v>149</v>
      </c>
      <c r="AU129" s="6" t="s">
        <v>104</v>
      </c>
      <c r="AY129" s="6" t="s">
        <v>148</v>
      </c>
      <c r="BE129" s="93">
        <f>IF($U$129="základní",$N$129,0)</f>
        <v>0</v>
      </c>
      <c r="BF129" s="93">
        <f>IF($U$129="snížená",$N$129,0)</f>
        <v>0</v>
      </c>
      <c r="BG129" s="93">
        <f>IF($U$129="zákl. přenesená",$N$129,0)</f>
        <v>0</v>
      </c>
      <c r="BH129" s="93">
        <f>IF($U$129="sníž. přenesená",$N$129,0)</f>
        <v>0</v>
      </c>
      <c r="BI129" s="93">
        <f>IF($U$129="nulová",$N$129,0)</f>
        <v>0</v>
      </c>
      <c r="BJ129" s="6" t="s">
        <v>22</v>
      </c>
      <c r="BK129" s="93">
        <f>ROUND($L$129*$K$129,2)</f>
        <v>0</v>
      </c>
      <c r="BL129" s="6" t="s">
        <v>161</v>
      </c>
      <c r="BM129" s="6" t="s">
        <v>186</v>
      </c>
    </row>
    <row r="130" spans="2:65" s="6" customFormat="1" ht="27" customHeight="1">
      <c r="B130" s="23"/>
      <c r="C130" s="143" t="s">
        <v>161</v>
      </c>
      <c r="D130" s="143" t="s">
        <v>149</v>
      </c>
      <c r="E130" s="144" t="s">
        <v>187</v>
      </c>
      <c r="F130" s="216" t="s">
        <v>188</v>
      </c>
      <c r="G130" s="217"/>
      <c r="H130" s="217"/>
      <c r="I130" s="217"/>
      <c r="J130" s="145" t="s">
        <v>182</v>
      </c>
      <c r="K130" s="146">
        <v>188.16</v>
      </c>
      <c r="L130" s="218">
        <v>0</v>
      </c>
      <c r="M130" s="217"/>
      <c r="N130" s="219">
        <f>ROUND($L$130*$K$130,2)</f>
        <v>0</v>
      </c>
      <c r="O130" s="217"/>
      <c r="P130" s="217"/>
      <c r="Q130" s="217"/>
      <c r="R130" s="25"/>
      <c r="T130" s="147"/>
      <c r="U130" s="31" t="s">
        <v>42</v>
      </c>
      <c r="V130" s="24"/>
      <c r="W130" s="148">
        <f>$V$130*$K$130</f>
        <v>0</v>
      </c>
      <c r="X130" s="148">
        <v>0</v>
      </c>
      <c r="Y130" s="148">
        <f>$X$130*$K$130</f>
        <v>0</v>
      </c>
      <c r="Z130" s="148">
        <v>0</v>
      </c>
      <c r="AA130" s="149">
        <f>$Z$130*$K$130</f>
        <v>0</v>
      </c>
      <c r="AR130" s="6" t="s">
        <v>161</v>
      </c>
      <c r="AT130" s="6" t="s">
        <v>149</v>
      </c>
      <c r="AU130" s="6" t="s">
        <v>104</v>
      </c>
      <c r="AY130" s="6" t="s">
        <v>148</v>
      </c>
      <c r="BE130" s="93">
        <f>IF($U$130="základní",$N$130,0)</f>
        <v>0</v>
      </c>
      <c r="BF130" s="93">
        <f>IF($U$130="snížená",$N$130,0)</f>
        <v>0</v>
      </c>
      <c r="BG130" s="93">
        <f>IF($U$130="zákl. přenesená",$N$130,0)</f>
        <v>0</v>
      </c>
      <c r="BH130" s="93">
        <f>IF($U$130="sníž. přenesená",$N$130,0)</f>
        <v>0</v>
      </c>
      <c r="BI130" s="93">
        <f>IF($U$130="nulová",$N$130,0)</f>
        <v>0</v>
      </c>
      <c r="BJ130" s="6" t="s">
        <v>22</v>
      </c>
      <c r="BK130" s="93">
        <f>ROUND($L$130*$K$130,2)</f>
        <v>0</v>
      </c>
      <c r="BL130" s="6" t="s">
        <v>161</v>
      </c>
      <c r="BM130" s="6" t="s">
        <v>189</v>
      </c>
    </row>
    <row r="131" spans="2:65" s="6" customFormat="1" ht="15.75" customHeight="1">
      <c r="B131" s="23"/>
      <c r="C131" s="143" t="s">
        <v>147</v>
      </c>
      <c r="D131" s="143" t="s">
        <v>149</v>
      </c>
      <c r="E131" s="144" t="s">
        <v>190</v>
      </c>
      <c r="F131" s="216" t="s">
        <v>191</v>
      </c>
      <c r="G131" s="217"/>
      <c r="H131" s="217"/>
      <c r="I131" s="217"/>
      <c r="J131" s="145" t="s">
        <v>182</v>
      </c>
      <c r="K131" s="146">
        <v>188.16</v>
      </c>
      <c r="L131" s="218">
        <v>0</v>
      </c>
      <c r="M131" s="217"/>
      <c r="N131" s="219">
        <f>ROUND($L$131*$K$131,2)</f>
        <v>0</v>
      </c>
      <c r="O131" s="217"/>
      <c r="P131" s="217"/>
      <c r="Q131" s="217"/>
      <c r="R131" s="25"/>
      <c r="T131" s="147"/>
      <c r="U131" s="31" t="s">
        <v>42</v>
      </c>
      <c r="V131" s="24"/>
      <c r="W131" s="148">
        <f>$V$131*$K$131</f>
        <v>0</v>
      </c>
      <c r="X131" s="148">
        <v>0</v>
      </c>
      <c r="Y131" s="148">
        <f>$X$131*$K$131</f>
        <v>0</v>
      </c>
      <c r="Z131" s="148">
        <v>0</v>
      </c>
      <c r="AA131" s="149">
        <f>$Z$131*$K$131</f>
        <v>0</v>
      </c>
      <c r="AR131" s="6" t="s">
        <v>161</v>
      </c>
      <c r="AT131" s="6" t="s">
        <v>149</v>
      </c>
      <c r="AU131" s="6" t="s">
        <v>104</v>
      </c>
      <c r="AY131" s="6" t="s">
        <v>148</v>
      </c>
      <c r="BE131" s="93">
        <f>IF($U$131="základní",$N$131,0)</f>
        <v>0</v>
      </c>
      <c r="BF131" s="93">
        <f>IF($U$131="snížená",$N$131,0)</f>
        <v>0</v>
      </c>
      <c r="BG131" s="93">
        <f>IF($U$131="zákl. přenesená",$N$131,0)</f>
        <v>0</v>
      </c>
      <c r="BH131" s="93">
        <f>IF($U$131="sníž. přenesená",$N$131,0)</f>
        <v>0</v>
      </c>
      <c r="BI131" s="93">
        <f>IF($U$131="nulová",$N$131,0)</f>
        <v>0</v>
      </c>
      <c r="BJ131" s="6" t="s">
        <v>22</v>
      </c>
      <c r="BK131" s="93">
        <f>ROUND($L$131*$K$131,2)</f>
        <v>0</v>
      </c>
      <c r="BL131" s="6" t="s">
        <v>161</v>
      </c>
      <c r="BM131" s="6" t="s">
        <v>192</v>
      </c>
    </row>
    <row r="132" spans="2:65" s="6" customFormat="1" ht="27" customHeight="1">
      <c r="B132" s="23"/>
      <c r="C132" s="143" t="s">
        <v>193</v>
      </c>
      <c r="D132" s="143" t="s">
        <v>149</v>
      </c>
      <c r="E132" s="144" t="s">
        <v>194</v>
      </c>
      <c r="F132" s="216" t="s">
        <v>195</v>
      </c>
      <c r="G132" s="217"/>
      <c r="H132" s="217"/>
      <c r="I132" s="217"/>
      <c r="J132" s="145" t="s">
        <v>182</v>
      </c>
      <c r="K132" s="146">
        <v>113.88</v>
      </c>
      <c r="L132" s="218">
        <v>0</v>
      </c>
      <c r="M132" s="217"/>
      <c r="N132" s="219">
        <f>ROUND($L$132*$K$132,2)</f>
        <v>0</v>
      </c>
      <c r="O132" s="217"/>
      <c r="P132" s="217"/>
      <c r="Q132" s="217"/>
      <c r="R132" s="25"/>
      <c r="T132" s="147"/>
      <c r="U132" s="31" t="s">
        <v>42</v>
      </c>
      <c r="V132" s="24"/>
      <c r="W132" s="148">
        <f>$V$132*$K$132</f>
        <v>0</v>
      </c>
      <c r="X132" s="148">
        <v>0</v>
      </c>
      <c r="Y132" s="148">
        <f>$X$132*$K$132</f>
        <v>0</v>
      </c>
      <c r="Z132" s="148">
        <v>0</v>
      </c>
      <c r="AA132" s="149">
        <f>$Z$132*$K$132</f>
        <v>0</v>
      </c>
      <c r="AR132" s="6" t="s">
        <v>161</v>
      </c>
      <c r="AT132" s="6" t="s">
        <v>149</v>
      </c>
      <c r="AU132" s="6" t="s">
        <v>104</v>
      </c>
      <c r="AY132" s="6" t="s">
        <v>148</v>
      </c>
      <c r="BE132" s="93">
        <f>IF($U$132="základní",$N$132,0)</f>
        <v>0</v>
      </c>
      <c r="BF132" s="93">
        <f>IF($U$132="snížená",$N$132,0)</f>
        <v>0</v>
      </c>
      <c r="BG132" s="93">
        <f>IF($U$132="zákl. přenesená",$N$132,0)</f>
        <v>0</v>
      </c>
      <c r="BH132" s="93">
        <f>IF($U$132="sníž. přenesená",$N$132,0)</f>
        <v>0</v>
      </c>
      <c r="BI132" s="93">
        <f>IF($U$132="nulová",$N$132,0)</f>
        <v>0</v>
      </c>
      <c r="BJ132" s="6" t="s">
        <v>22</v>
      </c>
      <c r="BK132" s="93">
        <f>ROUND($L$132*$K$132,2)</f>
        <v>0</v>
      </c>
      <c r="BL132" s="6" t="s">
        <v>161</v>
      </c>
      <c r="BM132" s="6" t="s">
        <v>196</v>
      </c>
    </row>
    <row r="133" spans="2:65" s="6" customFormat="1" ht="15.75" customHeight="1">
      <c r="B133" s="23"/>
      <c r="C133" s="155" t="s">
        <v>197</v>
      </c>
      <c r="D133" s="155" t="s">
        <v>198</v>
      </c>
      <c r="E133" s="156" t="s">
        <v>199</v>
      </c>
      <c r="F133" s="225" t="s">
        <v>200</v>
      </c>
      <c r="G133" s="226"/>
      <c r="H133" s="226"/>
      <c r="I133" s="226"/>
      <c r="J133" s="157" t="s">
        <v>201</v>
      </c>
      <c r="K133" s="158">
        <v>182.208</v>
      </c>
      <c r="L133" s="227">
        <v>0</v>
      </c>
      <c r="M133" s="226"/>
      <c r="N133" s="228">
        <f>ROUND($L$133*$K$133,2)</f>
        <v>0</v>
      </c>
      <c r="O133" s="217"/>
      <c r="P133" s="217"/>
      <c r="Q133" s="217"/>
      <c r="R133" s="25"/>
      <c r="T133" s="147"/>
      <c r="U133" s="31" t="s">
        <v>42</v>
      </c>
      <c r="V133" s="24"/>
      <c r="W133" s="148">
        <f>$V$133*$K$133</f>
        <v>0</v>
      </c>
      <c r="X133" s="148">
        <v>1</v>
      </c>
      <c r="Y133" s="148">
        <f>$X$133*$K$133</f>
        <v>182.208</v>
      </c>
      <c r="Z133" s="148">
        <v>0</v>
      </c>
      <c r="AA133" s="149">
        <f>$Z$133*$K$133</f>
        <v>0</v>
      </c>
      <c r="AR133" s="6" t="s">
        <v>202</v>
      </c>
      <c r="AT133" s="6" t="s">
        <v>198</v>
      </c>
      <c r="AU133" s="6" t="s">
        <v>104</v>
      </c>
      <c r="AY133" s="6" t="s">
        <v>148</v>
      </c>
      <c r="BE133" s="93">
        <f>IF($U$133="základní",$N$133,0)</f>
        <v>0</v>
      </c>
      <c r="BF133" s="93">
        <f>IF($U$133="snížená",$N$133,0)</f>
        <v>0</v>
      </c>
      <c r="BG133" s="93">
        <f>IF($U$133="zákl. přenesená",$N$133,0)</f>
        <v>0</v>
      </c>
      <c r="BH133" s="93">
        <f>IF($U$133="sníž. přenesená",$N$133,0)</f>
        <v>0</v>
      </c>
      <c r="BI133" s="93">
        <f>IF($U$133="nulová",$N$133,0)</f>
        <v>0</v>
      </c>
      <c r="BJ133" s="6" t="s">
        <v>22</v>
      </c>
      <c r="BK133" s="93">
        <f>ROUND($L$133*$K$133,2)</f>
        <v>0</v>
      </c>
      <c r="BL133" s="6" t="s">
        <v>161</v>
      </c>
      <c r="BM133" s="6" t="s">
        <v>203</v>
      </c>
    </row>
    <row r="134" spans="2:65" s="6" customFormat="1" ht="15.75" customHeight="1">
      <c r="B134" s="23"/>
      <c r="C134" s="143" t="s">
        <v>202</v>
      </c>
      <c r="D134" s="143" t="s">
        <v>149</v>
      </c>
      <c r="E134" s="144" t="s">
        <v>204</v>
      </c>
      <c r="F134" s="216" t="s">
        <v>205</v>
      </c>
      <c r="G134" s="217"/>
      <c r="H134" s="217"/>
      <c r="I134" s="217"/>
      <c r="J134" s="145" t="s">
        <v>178</v>
      </c>
      <c r="K134" s="146">
        <v>6136</v>
      </c>
      <c r="L134" s="218">
        <v>0</v>
      </c>
      <c r="M134" s="217"/>
      <c r="N134" s="219">
        <f>ROUND($L$134*$K$134,2)</f>
        <v>0</v>
      </c>
      <c r="O134" s="217"/>
      <c r="P134" s="217"/>
      <c r="Q134" s="217"/>
      <c r="R134" s="25"/>
      <c r="T134" s="147"/>
      <c r="U134" s="31" t="s">
        <v>42</v>
      </c>
      <c r="V134" s="24"/>
      <c r="W134" s="148">
        <f>$V$134*$K$134</f>
        <v>0</v>
      </c>
      <c r="X134" s="148">
        <v>0</v>
      </c>
      <c r="Y134" s="148">
        <f>$X$134*$K$134</f>
        <v>0</v>
      </c>
      <c r="Z134" s="148">
        <v>0</v>
      </c>
      <c r="AA134" s="149">
        <f>$Z$134*$K$134</f>
        <v>0</v>
      </c>
      <c r="AR134" s="6" t="s">
        <v>161</v>
      </c>
      <c r="AT134" s="6" t="s">
        <v>149</v>
      </c>
      <c r="AU134" s="6" t="s">
        <v>104</v>
      </c>
      <c r="AY134" s="6" t="s">
        <v>148</v>
      </c>
      <c r="BE134" s="93">
        <f>IF($U$134="základní",$N$134,0)</f>
        <v>0</v>
      </c>
      <c r="BF134" s="93">
        <f>IF($U$134="snížená",$N$134,0)</f>
        <v>0</v>
      </c>
      <c r="BG134" s="93">
        <f>IF($U$134="zákl. přenesená",$N$134,0)</f>
        <v>0</v>
      </c>
      <c r="BH134" s="93">
        <f>IF($U$134="sníž. přenesená",$N$134,0)</f>
        <v>0</v>
      </c>
      <c r="BI134" s="93">
        <f>IF($U$134="nulová",$N$134,0)</f>
        <v>0</v>
      </c>
      <c r="BJ134" s="6" t="s">
        <v>22</v>
      </c>
      <c r="BK134" s="93">
        <f>ROUND($L$134*$K$134,2)</f>
        <v>0</v>
      </c>
      <c r="BL134" s="6" t="s">
        <v>161</v>
      </c>
      <c r="BM134" s="6" t="s">
        <v>206</v>
      </c>
    </row>
    <row r="135" spans="2:65" s="6" customFormat="1" ht="27" customHeight="1">
      <c r="B135" s="23"/>
      <c r="C135" s="143" t="s">
        <v>207</v>
      </c>
      <c r="D135" s="143" t="s">
        <v>149</v>
      </c>
      <c r="E135" s="144" t="s">
        <v>208</v>
      </c>
      <c r="F135" s="216" t="s">
        <v>209</v>
      </c>
      <c r="G135" s="217"/>
      <c r="H135" s="217"/>
      <c r="I135" s="217"/>
      <c r="J135" s="145" t="s">
        <v>178</v>
      </c>
      <c r="K135" s="146">
        <v>6136</v>
      </c>
      <c r="L135" s="218">
        <v>0</v>
      </c>
      <c r="M135" s="217"/>
      <c r="N135" s="219">
        <f>ROUND($L$135*$K$135,2)</f>
        <v>0</v>
      </c>
      <c r="O135" s="217"/>
      <c r="P135" s="217"/>
      <c r="Q135" s="217"/>
      <c r="R135" s="25"/>
      <c r="T135" s="147"/>
      <c r="U135" s="31" t="s">
        <v>42</v>
      </c>
      <c r="V135" s="24"/>
      <c r="W135" s="148">
        <f>$V$135*$K$135</f>
        <v>0</v>
      </c>
      <c r="X135" s="148">
        <v>0</v>
      </c>
      <c r="Y135" s="148">
        <f>$X$135*$K$135</f>
        <v>0</v>
      </c>
      <c r="Z135" s="148">
        <v>0</v>
      </c>
      <c r="AA135" s="149">
        <f>$Z$135*$K$135</f>
        <v>0</v>
      </c>
      <c r="AR135" s="6" t="s">
        <v>161</v>
      </c>
      <c r="AT135" s="6" t="s">
        <v>149</v>
      </c>
      <c r="AU135" s="6" t="s">
        <v>104</v>
      </c>
      <c r="AY135" s="6" t="s">
        <v>148</v>
      </c>
      <c r="BE135" s="93">
        <f>IF($U$135="základní",$N$135,0)</f>
        <v>0</v>
      </c>
      <c r="BF135" s="93">
        <f>IF($U$135="snížená",$N$135,0)</f>
        <v>0</v>
      </c>
      <c r="BG135" s="93">
        <f>IF($U$135="zákl. přenesená",$N$135,0)</f>
        <v>0</v>
      </c>
      <c r="BH135" s="93">
        <f>IF($U$135="sníž. přenesená",$N$135,0)</f>
        <v>0</v>
      </c>
      <c r="BI135" s="93">
        <f>IF($U$135="nulová",$N$135,0)</f>
        <v>0</v>
      </c>
      <c r="BJ135" s="6" t="s">
        <v>22</v>
      </c>
      <c r="BK135" s="93">
        <f>ROUND($L$135*$K$135,2)</f>
        <v>0</v>
      </c>
      <c r="BL135" s="6" t="s">
        <v>161</v>
      </c>
      <c r="BM135" s="6" t="s">
        <v>210</v>
      </c>
    </row>
    <row r="136" spans="2:65" s="6" customFormat="1" ht="27" customHeight="1">
      <c r="B136" s="23"/>
      <c r="C136" s="155" t="s">
        <v>27</v>
      </c>
      <c r="D136" s="155" t="s">
        <v>198</v>
      </c>
      <c r="E136" s="156" t="s">
        <v>211</v>
      </c>
      <c r="F136" s="225" t="s">
        <v>212</v>
      </c>
      <c r="G136" s="226"/>
      <c r="H136" s="226"/>
      <c r="I136" s="226"/>
      <c r="J136" s="157" t="s">
        <v>201</v>
      </c>
      <c r="K136" s="158">
        <v>1104.48</v>
      </c>
      <c r="L136" s="227">
        <v>0</v>
      </c>
      <c r="M136" s="226"/>
      <c r="N136" s="228">
        <f>ROUND($L$136*$K$136,2)</f>
        <v>0</v>
      </c>
      <c r="O136" s="217"/>
      <c r="P136" s="217"/>
      <c r="Q136" s="217"/>
      <c r="R136" s="25"/>
      <c r="T136" s="147"/>
      <c r="U136" s="31" t="s">
        <v>42</v>
      </c>
      <c r="V136" s="24"/>
      <c r="W136" s="148">
        <f>$V$136*$K$136</f>
        <v>0</v>
      </c>
      <c r="X136" s="148">
        <v>1</v>
      </c>
      <c r="Y136" s="148">
        <f>$X$136*$K$136</f>
        <v>1104.48</v>
      </c>
      <c r="Z136" s="148">
        <v>0</v>
      </c>
      <c r="AA136" s="149">
        <f>$Z$136*$K$136</f>
        <v>0</v>
      </c>
      <c r="AR136" s="6" t="s">
        <v>202</v>
      </c>
      <c r="AT136" s="6" t="s">
        <v>198</v>
      </c>
      <c r="AU136" s="6" t="s">
        <v>104</v>
      </c>
      <c r="AY136" s="6" t="s">
        <v>148</v>
      </c>
      <c r="BE136" s="93">
        <f>IF($U$136="základní",$N$136,0)</f>
        <v>0</v>
      </c>
      <c r="BF136" s="93">
        <f>IF($U$136="snížená",$N$136,0)</f>
        <v>0</v>
      </c>
      <c r="BG136" s="93">
        <f>IF($U$136="zákl. přenesená",$N$136,0)</f>
        <v>0</v>
      </c>
      <c r="BH136" s="93">
        <f>IF($U$136="sníž. přenesená",$N$136,0)</f>
        <v>0</v>
      </c>
      <c r="BI136" s="93">
        <f>IF($U$136="nulová",$N$136,0)</f>
        <v>0</v>
      </c>
      <c r="BJ136" s="6" t="s">
        <v>22</v>
      </c>
      <c r="BK136" s="93">
        <f>ROUND($L$136*$K$136,2)</f>
        <v>0</v>
      </c>
      <c r="BL136" s="6" t="s">
        <v>161</v>
      </c>
      <c r="BM136" s="6" t="s">
        <v>213</v>
      </c>
    </row>
    <row r="137" spans="2:65" s="6" customFormat="1" ht="27" customHeight="1">
      <c r="B137" s="23"/>
      <c r="C137" s="143" t="s">
        <v>214</v>
      </c>
      <c r="D137" s="143" t="s">
        <v>149</v>
      </c>
      <c r="E137" s="144" t="s">
        <v>215</v>
      </c>
      <c r="F137" s="216" t="s">
        <v>216</v>
      </c>
      <c r="G137" s="217"/>
      <c r="H137" s="217"/>
      <c r="I137" s="217"/>
      <c r="J137" s="145" t="s">
        <v>178</v>
      </c>
      <c r="K137" s="146">
        <v>6136</v>
      </c>
      <c r="L137" s="218">
        <v>0</v>
      </c>
      <c r="M137" s="217"/>
      <c r="N137" s="219">
        <f>ROUND($L$137*$K$137,2)</f>
        <v>0</v>
      </c>
      <c r="O137" s="217"/>
      <c r="P137" s="217"/>
      <c r="Q137" s="217"/>
      <c r="R137" s="25"/>
      <c r="T137" s="147"/>
      <c r="U137" s="31" t="s">
        <v>42</v>
      </c>
      <c r="V137" s="24"/>
      <c r="W137" s="148">
        <f>$V$137*$K$137</f>
        <v>0</v>
      </c>
      <c r="X137" s="148">
        <v>0</v>
      </c>
      <c r="Y137" s="148">
        <f>$X$137*$K$137</f>
        <v>0</v>
      </c>
      <c r="Z137" s="148">
        <v>0</v>
      </c>
      <c r="AA137" s="149">
        <f>$Z$137*$K$137</f>
        <v>0</v>
      </c>
      <c r="AR137" s="6" t="s">
        <v>161</v>
      </c>
      <c r="AT137" s="6" t="s">
        <v>149</v>
      </c>
      <c r="AU137" s="6" t="s">
        <v>104</v>
      </c>
      <c r="AY137" s="6" t="s">
        <v>148</v>
      </c>
      <c r="BE137" s="93">
        <f>IF($U$137="základní",$N$137,0)</f>
        <v>0</v>
      </c>
      <c r="BF137" s="93">
        <f>IF($U$137="snížená",$N$137,0)</f>
        <v>0</v>
      </c>
      <c r="BG137" s="93">
        <f>IF($U$137="zákl. přenesená",$N$137,0)</f>
        <v>0</v>
      </c>
      <c r="BH137" s="93">
        <f>IF($U$137="sníž. přenesená",$N$137,0)</f>
        <v>0</v>
      </c>
      <c r="BI137" s="93">
        <f>IF($U$137="nulová",$N$137,0)</f>
        <v>0</v>
      </c>
      <c r="BJ137" s="6" t="s">
        <v>22</v>
      </c>
      <c r="BK137" s="93">
        <f>ROUND($L$137*$K$137,2)</f>
        <v>0</v>
      </c>
      <c r="BL137" s="6" t="s">
        <v>161</v>
      </c>
      <c r="BM137" s="6" t="s">
        <v>217</v>
      </c>
    </row>
    <row r="138" spans="2:65" s="6" customFormat="1" ht="15.75" customHeight="1">
      <c r="B138" s="23"/>
      <c r="C138" s="155" t="s">
        <v>218</v>
      </c>
      <c r="D138" s="155" t="s">
        <v>198</v>
      </c>
      <c r="E138" s="156" t="s">
        <v>219</v>
      </c>
      <c r="F138" s="225" t="s">
        <v>220</v>
      </c>
      <c r="G138" s="226"/>
      <c r="H138" s="226"/>
      <c r="I138" s="226"/>
      <c r="J138" s="157" t="s">
        <v>201</v>
      </c>
      <c r="K138" s="158">
        <v>460</v>
      </c>
      <c r="L138" s="227">
        <v>0</v>
      </c>
      <c r="M138" s="226"/>
      <c r="N138" s="228">
        <f>ROUND($L$138*$K$138,2)</f>
        <v>0</v>
      </c>
      <c r="O138" s="217"/>
      <c r="P138" s="217"/>
      <c r="Q138" s="217"/>
      <c r="R138" s="25"/>
      <c r="T138" s="147"/>
      <c r="U138" s="31" t="s">
        <v>42</v>
      </c>
      <c r="V138" s="24"/>
      <c r="W138" s="148">
        <f>$V$138*$K$138</f>
        <v>0</v>
      </c>
      <c r="X138" s="148">
        <v>0</v>
      </c>
      <c r="Y138" s="148">
        <f>$X$138*$K$138</f>
        <v>0</v>
      </c>
      <c r="Z138" s="148">
        <v>0</v>
      </c>
      <c r="AA138" s="149">
        <f>$Z$138*$K$138</f>
        <v>0</v>
      </c>
      <c r="AR138" s="6" t="s">
        <v>202</v>
      </c>
      <c r="AT138" s="6" t="s">
        <v>198</v>
      </c>
      <c r="AU138" s="6" t="s">
        <v>104</v>
      </c>
      <c r="AY138" s="6" t="s">
        <v>148</v>
      </c>
      <c r="BE138" s="93">
        <f>IF($U$138="základní",$N$138,0)</f>
        <v>0</v>
      </c>
      <c r="BF138" s="93">
        <f>IF($U$138="snížená",$N$138,0)</f>
        <v>0</v>
      </c>
      <c r="BG138" s="93">
        <f>IF($U$138="zákl. přenesená",$N$138,0)</f>
        <v>0</v>
      </c>
      <c r="BH138" s="93">
        <f>IF($U$138="sníž. přenesená",$N$138,0)</f>
        <v>0</v>
      </c>
      <c r="BI138" s="93">
        <f>IF($U$138="nulová",$N$138,0)</f>
        <v>0</v>
      </c>
      <c r="BJ138" s="6" t="s">
        <v>22</v>
      </c>
      <c r="BK138" s="93">
        <f>ROUND($L$138*$K$138,2)</f>
        <v>0</v>
      </c>
      <c r="BL138" s="6" t="s">
        <v>161</v>
      </c>
      <c r="BM138" s="6" t="s">
        <v>221</v>
      </c>
    </row>
    <row r="139" spans="2:65" s="6" customFormat="1" ht="27" customHeight="1">
      <c r="B139" s="23"/>
      <c r="C139" s="155" t="s">
        <v>222</v>
      </c>
      <c r="D139" s="155" t="s">
        <v>198</v>
      </c>
      <c r="E139" s="156" t="s">
        <v>211</v>
      </c>
      <c r="F139" s="225" t="s">
        <v>212</v>
      </c>
      <c r="G139" s="226"/>
      <c r="H139" s="226"/>
      <c r="I139" s="226"/>
      <c r="J139" s="157" t="s">
        <v>201</v>
      </c>
      <c r="K139" s="158">
        <v>1260</v>
      </c>
      <c r="L139" s="227">
        <v>0</v>
      </c>
      <c r="M139" s="226"/>
      <c r="N139" s="228">
        <f>ROUND($L$139*$K$139,2)</f>
        <v>0</v>
      </c>
      <c r="O139" s="217"/>
      <c r="P139" s="217"/>
      <c r="Q139" s="217"/>
      <c r="R139" s="25"/>
      <c r="T139" s="147"/>
      <c r="U139" s="31" t="s">
        <v>42</v>
      </c>
      <c r="V139" s="24"/>
      <c r="W139" s="148">
        <f>$V$139*$K$139</f>
        <v>0</v>
      </c>
      <c r="X139" s="148">
        <v>1</v>
      </c>
      <c r="Y139" s="148">
        <f>$X$139*$K$139</f>
        <v>1260</v>
      </c>
      <c r="Z139" s="148">
        <v>0</v>
      </c>
      <c r="AA139" s="149">
        <f>$Z$139*$K$139</f>
        <v>0</v>
      </c>
      <c r="AR139" s="6" t="s">
        <v>202</v>
      </c>
      <c r="AT139" s="6" t="s">
        <v>198</v>
      </c>
      <c r="AU139" s="6" t="s">
        <v>104</v>
      </c>
      <c r="AY139" s="6" t="s">
        <v>148</v>
      </c>
      <c r="BE139" s="93">
        <f>IF($U$139="základní",$N$139,0)</f>
        <v>0</v>
      </c>
      <c r="BF139" s="93">
        <f>IF($U$139="snížená",$N$139,0)</f>
        <v>0</v>
      </c>
      <c r="BG139" s="93">
        <f>IF($U$139="zákl. přenesená",$N$139,0)</f>
        <v>0</v>
      </c>
      <c r="BH139" s="93">
        <f>IF($U$139="sníž. přenesená",$N$139,0)</f>
        <v>0</v>
      </c>
      <c r="BI139" s="93">
        <f>IF($U$139="nulová",$N$139,0)</f>
        <v>0</v>
      </c>
      <c r="BJ139" s="6" t="s">
        <v>22</v>
      </c>
      <c r="BK139" s="93">
        <f>ROUND($L$139*$K$139,2)</f>
        <v>0</v>
      </c>
      <c r="BL139" s="6" t="s">
        <v>161</v>
      </c>
      <c r="BM139" s="6" t="s">
        <v>223</v>
      </c>
    </row>
    <row r="140" spans="2:65" s="6" customFormat="1" ht="15.75" customHeight="1">
      <c r="B140" s="23"/>
      <c r="C140" s="143" t="s">
        <v>224</v>
      </c>
      <c r="D140" s="143" t="s">
        <v>149</v>
      </c>
      <c r="E140" s="144" t="s">
        <v>225</v>
      </c>
      <c r="F140" s="216" t="s">
        <v>226</v>
      </c>
      <c r="G140" s="217"/>
      <c r="H140" s="217"/>
      <c r="I140" s="217"/>
      <c r="J140" s="145" t="s">
        <v>178</v>
      </c>
      <c r="K140" s="146">
        <v>6136</v>
      </c>
      <c r="L140" s="218">
        <v>0</v>
      </c>
      <c r="M140" s="217"/>
      <c r="N140" s="219">
        <f>ROUND($L$140*$K$140,2)</f>
        <v>0</v>
      </c>
      <c r="O140" s="217"/>
      <c r="P140" s="217"/>
      <c r="Q140" s="217"/>
      <c r="R140" s="25"/>
      <c r="T140" s="147"/>
      <c r="U140" s="31" t="s">
        <v>42</v>
      </c>
      <c r="V140" s="24"/>
      <c r="W140" s="148">
        <f>$V$140*$K$140</f>
        <v>0</v>
      </c>
      <c r="X140" s="148">
        <v>0</v>
      </c>
      <c r="Y140" s="148">
        <f>$X$140*$K$140</f>
        <v>0</v>
      </c>
      <c r="Z140" s="148">
        <v>0</v>
      </c>
      <c r="AA140" s="149">
        <f>$Z$140*$K$140</f>
        <v>0</v>
      </c>
      <c r="AR140" s="6" t="s">
        <v>161</v>
      </c>
      <c r="AT140" s="6" t="s">
        <v>149</v>
      </c>
      <c r="AU140" s="6" t="s">
        <v>104</v>
      </c>
      <c r="AY140" s="6" t="s">
        <v>148</v>
      </c>
      <c r="BE140" s="93">
        <f>IF($U$140="základní",$N$140,0)</f>
        <v>0</v>
      </c>
      <c r="BF140" s="93">
        <f>IF($U$140="snížená",$N$140,0)</f>
        <v>0</v>
      </c>
      <c r="BG140" s="93">
        <f>IF($U$140="zákl. přenesená",$N$140,0)</f>
        <v>0</v>
      </c>
      <c r="BH140" s="93">
        <f>IF($U$140="sníž. přenesená",$N$140,0)</f>
        <v>0</v>
      </c>
      <c r="BI140" s="93">
        <f>IF($U$140="nulová",$N$140,0)</f>
        <v>0</v>
      </c>
      <c r="BJ140" s="6" t="s">
        <v>22</v>
      </c>
      <c r="BK140" s="93">
        <f>ROUND($L$140*$K$140,2)</f>
        <v>0</v>
      </c>
      <c r="BL140" s="6" t="s">
        <v>161</v>
      </c>
      <c r="BM140" s="6" t="s">
        <v>227</v>
      </c>
    </row>
    <row r="141" spans="2:65" s="6" customFormat="1" ht="15.75" customHeight="1">
      <c r="B141" s="23"/>
      <c r="C141" s="155" t="s">
        <v>9</v>
      </c>
      <c r="D141" s="155" t="s">
        <v>198</v>
      </c>
      <c r="E141" s="156" t="s">
        <v>228</v>
      </c>
      <c r="F141" s="225" t="s">
        <v>229</v>
      </c>
      <c r="G141" s="226"/>
      <c r="H141" s="226"/>
      <c r="I141" s="226"/>
      <c r="J141" s="157" t="s">
        <v>178</v>
      </c>
      <c r="K141" s="158">
        <v>6136</v>
      </c>
      <c r="L141" s="227">
        <v>0</v>
      </c>
      <c r="M141" s="226"/>
      <c r="N141" s="228">
        <f>ROUND($L$141*$K$141,2)</f>
        <v>0</v>
      </c>
      <c r="O141" s="217"/>
      <c r="P141" s="217"/>
      <c r="Q141" s="217"/>
      <c r="R141" s="25"/>
      <c r="T141" s="147"/>
      <c r="U141" s="31" t="s">
        <v>42</v>
      </c>
      <c r="V141" s="24"/>
      <c r="W141" s="148">
        <f>$V$141*$K$141</f>
        <v>0</v>
      </c>
      <c r="X141" s="148">
        <v>0.001</v>
      </c>
      <c r="Y141" s="148">
        <f>$X$141*$K$141</f>
        <v>6.136</v>
      </c>
      <c r="Z141" s="148">
        <v>0</v>
      </c>
      <c r="AA141" s="149">
        <f>$Z$141*$K$141</f>
        <v>0</v>
      </c>
      <c r="AR141" s="6" t="s">
        <v>202</v>
      </c>
      <c r="AT141" s="6" t="s">
        <v>198</v>
      </c>
      <c r="AU141" s="6" t="s">
        <v>104</v>
      </c>
      <c r="AY141" s="6" t="s">
        <v>148</v>
      </c>
      <c r="BE141" s="93">
        <f>IF($U$141="základní",$N$141,0)</f>
        <v>0</v>
      </c>
      <c r="BF141" s="93">
        <f>IF($U$141="snížená",$N$141,0)</f>
        <v>0</v>
      </c>
      <c r="BG141" s="93">
        <f>IF($U$141="zákl. přenesená",$N$141,0)</f>
        <v>0</v>
      </c>
      <c r="BH141" s="93">
        <f>IF($U$141="sníž. přenesená",$N$141,0)</f>
        <v>0</v>
      </c>
      <c r="BI141" s="93">
        <f>IF($U$141="nulová",$N$141,0)</f>
        <v>0</v>
      </c>
      <c r="BJ141" s="6" t="s">
        <v>22</v>
      </c>
      <c r="BK141" s="93">
        <f>ROUND($L$141*$K$141,2)</f>
        <v>0</v>
      </c>
      <c r="BL141" s="6" t="s">
        <v>161</v>
      </c>
      <c r="BM141" s="6" t="s">
        <v>230</v>
      </c>
    </row>
    <row r="142" spans="2:65" s="6" customFormat="1" ht="15.75" customHeight="1">
      <c r="B142" s="23"/>
      <c r="C142" s="143" t="s">
        <v>231</v>
      </c>
      <c r="D142" s="143" t="s">
        <v>149</v>
      </c>
      <c r="E142" s="144" t="s">
        <v>232</v>
      </c>
      <c r="F142" s="216" t="s">
        <v>233</v>
      </c>
      <c r="G142" s="217"/>
      <c r="H142" s="217"/>
      <c r="I142" s="217"/>
      <c r="J142" s="145" t="s">
        <v>201</v>
      </c>
      <c r="K142" s="146">
        <v>1860</v>
      </c>
      <c r="L142" s="218">
        <v>0</v>
      </c>
      <c r="M142" s="217"/>
      <c r="N142" s="219">
        <f>ROUND($L$142*$K$142,2)</f>
        <v>0</v>
      </c>
      <c r="O142" s="217"/>
      <c r="P142" s="217"/>
      <c r="Q142" s="217"/>
      <c r="R142" s="25"/>
      <c r="T142" s="147"/>
      <c r="U142" s="31" t="s">
        <v>42</v>
      </c>
      <c r="V142" s="24"/>
      <c r="W142" s="148">
        <f>$V$142*$K$142</f>
        <v>0</v>
      </c>
      <c r="X142" s="148">
        <v>0</v>
      </c>
      <c r="Y142" s="148">
        <f>$X$142*$K$142</f>
        <v>0</v>
      </c>
      <c r="Z142" s="148">
        <v>0</v>
      </c>
      <c r="AA142" s="149">
        <f>$Z$142*$K$142</f>
        <v>0</v>
      </c>
      <c r="AR142" s="6" t="s">
        <v>161</v>
      </c>
      <c r="AT142" s="6" t="s">
        <v>149</v>
      </c>
      <c r="AU142" s="6" t="s">
        <v>104</v>
      </c>
      <c r="AY142" s="6" t="s">
        <v>148</v>
      </c>
      <c r="BE142" s="93">
        <f>IF($U$142="základní",$N$142,0)</f>
        <v>0</v>
      </c>
      <c r="BF142" s="93">
        <f>IF($U$142="snížená",$N$142,0)</f>
        <v>0</v>
      </c>
      <c r="BG142" s="93">
        <f>IF($U$142="zákl. přenesená",$N$142,0)</f>
        <v>0</v>
      </c>
      <c r="BH142" s="93">
        <f>IF($U$142="sníž. přenesená",$N$142,0)</f>
        <v>0</v>
      </c>
      <c r="BI142" s="93">
        <f>IF($U$142="nulová",$N$142,0)</f>
        <v>0</v>
      </c>
      <c r="BJ142" s="6" t="s">
        <v>22</v>
      </c>
      <c r="BK142" s="93">
        <f>ROUND($L$142*$K$142,2)</f>
        <v>0</v>
      </c>
      <c r="BL142" s="6" t="s">
        <v>161</v>
      </c>
      <c r="BM142" s="6" t="s">
        <v>234</v>
      </c>
    </row>
    <row r="143" spans="2:65" s="6" customFormat="1" ht="15.75" customHeight="1">
      <c r="B143" s="23"/>
      <c r="C143" s="143" t="s">
        <v>235</v>
      </c>
      <c r="D143" s="143" t="s">
        <v>149</v>
      </c>
      <c r="E143" s="144" t="s">
        <v>236</v>
      </c>
      <c r="F143" s="216" t="s">
        <v>237</v>
      </c>
      <c r="G143" s="217"/>
      <c r="H143" s="217"/>
      <c r="I143" s="217"/>
      <c r="J143" s="145" t="s">
        <v>238</v>
      </c>
      <c r="K143" s="146">
        <v>1</v>
      </c>
      <c r="L143" s="218">
        <v>0</v>
      </c>
      <c r="M143" s="217"/>
      <c r="N143" s="219">
        <f>ROUND($L$143*$K$143,2)</f>
        <v>0</v>
      </c>
      <c r="O143" s="217"/>
      <c r="P143" s="217"/>
      <c r="Q143" s="217"/>
      <c r="R143" s="25"/>
      <c r="T143" s="147"/>
      <c r="U143" s="31" t="s">
        <v>42</v>
      </c>
      <c r="V143" s="24"/>
      <c r="W143" s="148">
        <f>$V$143*$K$143</f>
        <v>0</v>
      </c>
      <c r="X143" s="148">
        <v>0</v>
      </c>
      <c r="Y143" s="148">
        <f>$X$143*$K$143</f>
        <v>0</v>
      </c>
      <c r="Z143" s="148">
        <v>0</v>
      </c>
      <c r="AA143" s="149">
        <f>$Z$143*$K$143</f>
        <v>0</v>
      </c>
      <c r="AR143" s="6" t="s">
        <v>161</v>
      </c>
      <c r="AT143" s="6" t="s">
        <v>149</v>
      </c>
      <c r="AU143" s="6" t="s">
        <v>104</v>
      </c>
      <c r="AY143" s="6" t="s">
        <v>148</v>
      </c>
      <c r="BE143" s="93">
        <f>IF($U$143="základní",$N$143,0)</f>
        <v>0</v>
      </c>
      <c r="BF143" s="93">
        <f>IF($U$143="snížená",$N$143,0)</f>
        <v>0</v>
      </c>
      <c r="BG143" s="93">
        <f>IF($U$143="zákl. přenesená",$N$143,0)</f>
        <v>0</v>
      </c>
      <c r="BH143" s="93">
        <f>IF($U$143="sníž. přenesená",$N$143,0)</f>
        <v>0</v>
      </c>
      <c r="BI143" s="93">
        <f>IF($U$143="nulová",$N$143,0)</f>
        <v>0</v>
      </c>
      <c r="BJ143" s="6" t="s">
        <v>22</v>
      </c>
      <c r="BK143" s="93">
        <f>ROUND($L$143*$K$143,2)</f>
        <v>0</v>
      </c>
      <c r="BL143" s="6" t="s">
        <v>161</v>
      </c>
      <c r="BM143" s="6" t="s">
        <v>239</v>
      </c>
    </row>
    <row r="144" spans="2:65" s="6" customFormat="1" ht="15.75" customHeight="1">
      <c r="B144" s="23"/>
      <c r="C144" s="143" t="s">
        <v>240</v>
      </c>
      <c r="D144" s="143" t="s">
        <v>149</v>
      </c>
      <c r="E144" s="144" t="s">
        <v>241</v>
      </c>
      <c r="F144" s="216" t="s">
        <v>242</v>
      </c>
      <c r="G144" s="217"/>
      <c r="H144" s="217"/>
      <c r="I144" s="217"/>
      <c r="J144" s="145" t="s">
        <v>178</v>
      </c>
      <c r="K144" s="146">
        <v>6136</v>
      </c>
      <c r="L144" s="218">
        <v>0</v>
      </c>
      <c r="M144" s="217"/>
      <c r="N144" s="219">
        <f>ROUND($L$144*$K$144,2)</f>
        <v>0</v>
      </c>
      <c r="O144" s="217"/>
      <c r="P144" s="217"/>
      <c r="Q144" s="217"/>
      <c r="R144" s="25"/>
      <c r="T144" s="147"/>
      <c r="U144" s="31" t="s">
        <v>42</v>
      </c>
      <c r="V144" s="24"/>
      <c r="W144" s="148">
        <f>$V$144*$K$144</f>
        <v>0</v>
      </c>
      <c r="X144" s="148">
        <v>0</v>
      </c>
      <c r="Y144" s="148">
        <f>$X$144*$K$144</f>
        <v>0</v>
      </c>
      <c r="Z144" s="148">
        <v>0</v>
      </c>
      <c r="AA144" s="149">
        <f>$Z$144*$K$144</f>
        <v>0</v>
      </c>
      <c r="AR144" s="6" t="s">
        <v>161</v>
      </c>
      <c r="AT144" s="6" t="s">
        <v>149</v>
      </c>
      <c r="AU144" s="6" t="s">
        <v>104</v>
      </c>
      <c r="AY144" s="6" t="s">
        <v>148</v>
      </c>
      <c r="BE144" s="93">
        <f>IF($U$144="základní",$N$144,0)</f>
        <v>0</v>
      </c>
      <c r="BF144" s="93">
        <f>IF($U$144="snížená",$N$144,0)</f>
        <v>0</v>
      </c>
      <c r="BG144" s="93">
        <f>IF($U$144="zákl. přenesená",$N$144,0)</f>
        <v>0</v>
      </c>
      <c r="BH144" s="93">
        <f>IF($U$144="sníž. přenesená",$N$144,0)</f>
        <v>0</v>
      </c>
      <c r="BI144" s="93">
        <f>IF($U$144="nulová",$N$144,0)</f>
        <v>0</v>
      </c>
      <c r="BJ144" s="6" t="s">
        <v>22</v>
      </c>
      <c r="BK144" s="93">
        <f>ROUND($L$144*$K$144,2)</f>
        <v>0</v>
      </c>
      <c r="BL144" s="6" t="s">
        <v>161</v>
      </c>
      <c r="BM144" s="6" t="s">
        <v>243</v>
      </c>
    </row>
    <row r="145" spans="2:63" s="132" customFormat="1" ht="30.75" customHeight="1">
      <c r="B145" s="133"/>
      <c r="C145" s="134"/>
      <c r="D145" s="142" t="s">
        <v>170</v>
      </c>
      <c r="E145" s="142"/>
      <c r="F145" s="142"/>
      <c r="G145" s="142"/>
      <c r="H145" s="142"/>
      <c r="I145" s="142"/>
      <c r="J145" s="142"/>
      <c r="K145" s="142"/>
      <c r="L145" s="142"/>
      <c r="M145" s="142"/>
      <c r="N145" s="224">
        <f>$BK$145</f>
        <v>0</v>
      </c>
      <c r="O145" s="223"/>
      <c r="P145" s="223"/>
      <c r="Q145" s="223"/>
      <c r="R145" s="136"/>
      <c r="T145" s="137"/>
      <c r="U145" s="134"/>
      <c r="V145" s="134"/>
      <c r="W145" s="138">
        <f>SUM($W$146:$W$149)</f>
        <v>0</v>
      </c>
      <c r="X145" s="134"/>
      <c r="Y145" s="138">
        <f>SUM($Y$146:$Y$149)</f>
        <v>0.60296</v>
      </c>
      <c r="Z145" s="134"/>
      <c r="AA145" s="139">
        <f>SUM($AA$146:$AA$149)</f>
        <v>0</v>
      </c>
      <c r="AR145" s="140" t="s">
        <v>22</v>
      </c>
      <c r="AT145" s="140" t="s">
        <v>76</v>
      </c>
      <c r="AU145" s="140" t="s">
        <v>22</v>
      </c>
      <c r="AY145" s="140" t="s">
        <v>148</v>
      </c>
      <c r="BK145" s="141">
        <f>SUM($BK$146:$BK$149)</f>
        <v>0</v>
      </c>
    </row>
    <row r="146" spans="2:65" s="6" customFormat="1" ht="27" customHeight="1">
      <c r="B146" s="23"/>
      <c r="C146" s="143" t="s">
        <v>8</v>
      </c>
      <c r="D146" s="143" t="s">
        <v>149</v>
      </c>
      <c r="E146" s="144" t="s">
        <v>244</v>
      </c>
      <c r="F146" s="216" t="s">
        <v>245</v>
      </c>
      <c r="G146" s="217"/>
      <c r="H146" s="217"/>
      <c r="I146" s="217"/>
      <c r="J146" s="145" t="s">
        <v>246</v>
      </c>
      <c r="K146" s="146">
        <v>1040</v>
      </c>
      <c r="L146" s="218">
        <v>0</v>
      </c>
      <c r="M146" s="217"/>
      <c r="N146" s="219">
        <f>ROUND($L$146*$K$146,2)</f>
        <v>0</v>
      </c>
      <c r="O146" s="217"/>
      <c r="P146" s="217"/>
      <c r="Q146" s="217"/>
      <c r="R146" s="25"/>
      <c r="T146" s="147"/>
      <c r="U146" s="31" t="s">
        <v>42</v>
      </c>
      <c r="V146" s="24"/>
      <c r="W146" s="148">
        <f>$V$146*$K$146</f>
        <v>0</v>
      </c>
      <c r="X146" s="148">
        <v>0.00033</v>
      </c>
      <c r="Y146" s="148">
        <f>$X$146*$K$146</f>
        <v>0.3432</v>
      </c>
      <c r="Z146" s="148">
        <v>0</v>
      </c>
      <c r="AA146" s="149">
        <f>$Z$146*$K$146</f>
        <v>0</v>
      </c>
      <c r="AR146" s="6" t="s">
        <v>161</v>
      </c>
      <c r="AT146" s="6" t="s">
        <v>149</v>
      </c>
      <c r="AU146" s="6" t="s">
        <v>104</v>
      </c>
      <c r="AY146" s="6" t="s">
        <v>148</v>
      </c>
      <c r="BE146" s="93">
        <f>IF($U$146="základní",$N$146,0)</f>
        <v>0</v>
      </c>
      <c r="BF146" s="93">
        <f>IF($U$146="snížená",$N$146,0)</f>
        <v>0</v>
      </c>
      <c r="BG146" s="93">
        <f>IF($U$146="zákl. přenesená",$N$146,0)</f>
        <v>0</v>
      </c>
      <c r="BH146" s="93">
        <f>IF($U$146="sníž. přenesená",$N$146,0)</f>
        <v>0</v>
      </c>
      <c r="BI146" s="93">
        <f>IF($U$146="nulová",$N$146,0)</f>
        <v>0</v>
      </c>
      <c r="BJ146" s="6" t="s">
        <v>22</v>
      </c>
      <c r="BK146" s="93">
        <f>ROUND($L$146*$K$146,2)</f>
        <v>0</v>
      </c>
      <c r="BL146" s="6" t="s">
        <v>161</v>
      </c>
      <c r="BM146" s="6" t="s">
        <v>247</v>
      </c>
    </row>
    <row r="147" spans="2:65" s="6" customFormat="1" ht="27" customHeight="1">
      <c r="B147" s="23"/>
      <c r="C147" s="143" t="s">
        <v>248</v>
      </c>
      <c r="D147" s="143" t="s">
        <v>149</v>
      </c>
      <c r="E147" s="144" t="s">
        <v>249</v>
      </c>
      <c r="F147" s="216" t="s">
        <v>250</v>
      </c>
      <c r="G147" s="217"/>
      <c r="H147" s="217"/>
      <c r="I147" s="217"/>
      <c r="J147" s="145" t="s">
        <v>246</v>
      </c>
      <c r="K147" s="146">
        <v>118</v>
      </c>
      <c r="L147" s="218">
        <v>0</v>
      </c>
      <c r="M147" s="217"/>
      <c r="N147" s="219">
        <f>ROUND($L$147*$K$147,2)</f>
        <v>0</v>
      </c>
      <c r="O147" s="217"/>
      <c r="P147" s="217"/>
      <c r="Q147" s="217"/>
      <c r="R147" s="25"/>
      <c r="T147" s="147"/>
      <c r="U147" s="31" t="s">
        <v>42</v>
      </c>
      <c r="V147" s="24"/>
      <c r="W147" s="148">
        <f>$V$147*$K$147</f>
        <v>0</v>
      </c>
      <c r="X147" s="148">
        <v>0.00116</v>
      </c>
      <c r="Y147" s="148">
        <f>$X$147*$K$147</f>
        <v>0.13688</v>
      </c>
      <c r="Z147" s="148">
        <v>0</v>
      </c>
      <c r="AA147" s="149">
        <f>$Z$147*$K$147</f>
        <v>0</v>
      </c>
      <c r="AR147" s="6" t="s">
        <v>161</v>
      </c>
      <c r="AT147" s="6" t="s">
        <v>149</v>
      </c>
      <c r="AU147" s="6" t="s">
        <v>104</v>
      </c>
      <c r="AY147" s="6" t="s">
        <v>148</v>
      </c>
      <c r="BE147" s="93">
        <f>IF($U$147="základní",$N$147,0)</f>
        <v>0</v>
      </c>
      <c r="BF147" s="93">
        <f>IF($U$147="snížená",$N$147,0)</f>
        <v>0</v>
      </c>
      <c r="BG147" s="93">
        <f>IF($U$147="zákl. přenesená",$N$147,0)</f>
        <v>0</v>
      </c>
      <c r="BH147" s="93">
        <f>IF($U$147="sníž. přenesená",$N$147,0)</f>
        <v>0</v>
      </c>
      <c r="BI147" s="93">
        <f>IF($U$147="nulová",$N$147,0)</f>
        <v>0</v>
      </c>
      <c r="BJ147" s="6" t="s">
        <v>22</v>
      </c>
      <c r="BK147" s="93">
        <f>ROUND($L$147*$K$147,2)</f>
        <v>0</v>
      </c>
      <c r="BL147" s="6" t="s">
        <v>161</v>
      </c>
      <c r="BM147" s="6" t="s">
        <v>251</v>
      </c>
    </row>
    <row r="148" spans="2:65" s="6" customFormat="1" ht="27" customHeight="1">
      <c r="B148" s="23"/>
      <c r="C148" s="143" t="s">
        <v>252</v>
      </c>
      <c r="D148" s="143" t="s">
        <v>149</v>
      </c>
      <c r="E148" s="144" t="s">
        <v>253</v>
      </c>
      <c r="F148" s="216" t="s">
        <v>254</v>
      </c>
      <c r="G148" s="217"/>
      <c r="H148" s="217"/>
      <c r="I148" s="217"/>
      <c r="J148" s="145" t="s">
        <v>246</v>
      </c>
      <c r="K148" s="146">
        <v>1040</v>
      </c>
      <c r="L148" s="218">
        <v>0</v>
      </c>
      <c r="M148" s="217"/>
      <c r="N148" s="219">
        <f>ROUND($L$148*$K$148,2)</f>
        <v>0</v>
      </c>
      <c r="O148" s="217"/>
      <c r="P148" s="217"/>
      <c r="Q148" s="217"/>
      <c r="R148" s="25"/>
      <c r="T148" s="147"/>
      <c r="U148" s="31" t="s">
        <v>42</v>
      </c>
      <c r="V148" s="24"/>
      <c r="W148" s="148">
        <f>$V$148*$K$148</f>
        <v>0</v>
      </c>
      <c r="X148" s="148">
        <v>0.0001</v>
      </c>
      <c r="Y148" s="148">
        <f>$X$148*$K$148</f>
        <v>0.10400000000000001</v>
      </c>
      <c r="Z148" s="148">
        <v>0</v>
      </c>
      <c r="AA148" s="149">
        <f>$Z$148*$K$148</f>
        <v>0</v>
      </c>
      <c r="AR148" s="6" t="s">
        <v>161</v>
      </c>
      <c r="AT148" s="6" t="s">
        <v>149</v>
      </c>
      <c r="AU148" s="6" t="s">
        <v>104</v>
      </c>
      <c r="AY148" s="6" t="s">
        <v>148</v>
      </c>
      <c r="BE148" s="93">
        <f>IF($U$148="základní",$N$148,0)</f>
        <v>0</v>
      </c>
      <c r="BF148" s="93">
        <f>IF($U$148="snížená",$N$148,0)</f>
        <v>0</v>
      </c>
      <c r="BG148" s="93">
        <f>IF($U$148="zákl. přenesená",$N$148,0)</f>
        <v>0</v>
      </c>
      <c r="BH148" s="93">
        <f>IF($U$148="sníž. přenesená",$N$148,0)</f>
        <v>0</v>
      </c>
      <c r="BI148" s="93">
        <f>IF($U$148="nulová",$N$148,0)</f>
        <v>0</v>
      </c>
      <c r="BJ148" s="6" t="s">
        <v>22</v>
      </c>
      <c r="BK148" s="93">
        <f>ROUND($L$148*$K$148,2)</f>
        <v>0</v>
      </c>
      <c r="BL148" s="6" t="s">
        <v>161</v>
      </c>
      <c r="BM148" s="6" t="s">
        <v>255</v>
      </c>
    </row>
    <row r="149" spans="2:65" s="6" customFormat="1" ht="27" customHeight="1">
      <c r="B149" s="23"/>
      <c r="C149" s="143" t="s">
        <v>256</v>
      </c>
      <c r="D149" s="143" t="s">
        <v>149</v>
      </c>
      <c r="E149" s="144" t="s">
        <v>257</v>
      </c>
      <c r="F149" s="216" t="s">
        <v>258</v>
      </c>
      <c r="G149" s="217"/>
      <c r="H149" s="217"/>
      <c r="I149" s="217"/>
      <c r="J149" s="145" t="s">
        <v>246</v>
      </c>
      <c r="K149" s="146">
        <v>118</v>
      </c>
      <c r="L149" s="218">
        <v>0</v>
      </c>
      <c r="M149" s="217"/>
      <c r="N149" s="219">
        <f>ROUND($L$149*$K$149,2)</f>
        <v>0</v>
      </c>
      <c r="O149" s="217"/>
      <c r="P149" s="217"/>
      <c r="Q149" s="217"/>
      <c r="R149" s="25"/>
      <c r="T149" s="147"/>
      <c r="U149" s="31" t="s">
        <v>42</v>
      </c>
      <c r="V149" s="24"/>
      <c r="W149" s="148">
        <f>$V$149*$K$149</f>
        <v>0</v>
      </c>
      <c r="X149" s="148">
        <v>0.00016</v>
      </c>
      <c r="Y149" s="148">
        <f>$X$149*$K$149</f>
        <v>0.01888</v>
      </c>
      <c r="Z149" s="148">
        <v>0</v>
      </c>
      <c r="AA149" s="149">
        <f>$Z$149*$K$149</f>
        <v>0</v>
      </c>
      <c r="AR149" s="6" t="s">
        <v>161</v>
      </c>
      <c r="AT149" s="6" t="s">
        <v>149</v>
      </c>
      <c r="AU149" s="6" t="s">
        <v>104</v>
      </c>
      <c r="AY149" s="6" t="s">
        <v>148</v>
      </c>
      <c r="BE149" s="93">
        <f>IF($U$149="základní",$N$149,0)</f>
        <v>0</v>
      </c>
      <c r="BF149" s="93">
        <f>IF($U$149="snížená",$N$149,0)</f>
        <v>0</v>
      </c>
      <c r="BG149" s="93">
        <f>IF($U$149="zákl. přenesená",$N$149,0)</f>
        <v>0</v>
      </c>
      <c r="BH149" s="93">
        <f>IF($U$149="sníž. přenesená",$N$149,0)</f>
        <v>0</v>
      </c>
      <c r="BI149" s="93">
        <f>IF($U$149="nulová",$N$149,0)</f>
        <v>0</v>
      </c>
      <c r="BJ149" s="6" t="s">
        <v>22</v>
      </c>
      <c r="BK149" s="93">
        <f>ROUND($L$149*$K$149,2)</f>
        <v>0</v>
      </c>
      <c r="BL149" s="6" t="s">
        <v>161</v>
      </c>
      <c r="BM149" s="6" t="s">
        <v>259</v>
      </c>
    </row>
    <row r="150" spans="2:63" s="132" customFormat="1" ht="30.75" customHeight="1">
      <c r="B150" s="133"/>
      <c r="C150" s="134"/>
      <c r="D150" s="142" t="s">
        <v>171</v>
      </c>
      <c r="E150" s="142"/>
      <c r="F150" s="142"/>
      <c r="G150" s="142"/>
      <c r="H150" s="142"/>
      <c r="I150" s="142"/>
      <c r="J150" s="142"/>
      <c r="K150" s="142"/>
      <c r="L150" s="142"/>
      <c r="M150" s="142"/>
      <c r="N150" s="224">
        <f>$BK$150</f>
        <v>0</v>
      </c>
      <c r="O150" s="223"/>
      <c r="P150" s="223"/>
      <c r="Q150" s="223"/>
      <c r="R150" s="136"/>
      <c r="T150" s="137"/>
      <c r="U150" s="134"/>
      <c r="V150" s="134"/>
      <c r="W150" s="138">
        <f>$W$151</f>
        <v>0</v>
      </c>
      <c r="X150" s="134"/>
      <c r="Y150" s="138">
        <f>$Y$151</f>
        <v>0</v>
      </c>
      <c r="Z150" s="134"/>
      <c r="AA150" s="139">
        <f>$AA$151</f>
        <v>0</v>
      </c>
      <c r="AR150" s="140" t="s">
        <v>22</v>
      </c>
      <c r="AT150" s="140" t="s">
        <v>76</v>
      </c>
      <c r="AU150" s="140" t="s">
        <v>22</v>
      </c>
      <c r="AY150" s="140" t="s">
        <v>148</v>
      </c>
      <c r="BK150" s="141">
        <f>$BK$151</f>
        <v>0</v>
      </c>
    </row>
    <row r="151" spans="2:65" s="6" customFormat="1" ht="27" customHeight="1">
      <c r="B151" s="23"/>
      <c r="C151" s="143" t="s">
        <v>260</v>
      </c>
      <c r="D151" s="143" t="s">
        <v>149</v>
      </c>
      <c r="E151" s="144" t="s">
        <v>261</v>
      </c>
      <c r="F151" s="216" t="s">
        <v>262</v>
      </c>
      <c r="G151" s="217"/>
      <c r="H151" s="217"/>
      <c r="I151" s="217"/>
      <c r="J151" s="145" t="s">
        <v>182</v>
      </c>
      <c r="K151" s="146">
        <v>74.28</v>
      </c>
      <c r="L151" s="218">
        <v>0</v>
      </c>
      <c r="M151" s="217"/>
      <c r="N151" s="219">
        <f>ROUND($L$151*$K$151,2)</f>
        <v>0</v>
      </c>
      <c r="O151" s="217"/>
      <c r="P151" s="217"/>
      <c r="Q151" s="217"/>
      <c r="R151" s="25"/>
      <c r="T151" s="147"/>
      <c r="U151" s="31" t="s">
        <v>42</v>
      </c>
      <c r="V151" s="24"/>
      <c r="W151" s="148">
        <f>$V$151*$K$151</f>
        <v>0</v>
      </c>
      <c r="X151" s="148">
        <v>0</v>
      </c>
      <c r="Y151" s="148">
        <f>$X$151*$K$151</f>
        <v>0</v>
      </c>
      <c r="Z151" s="148">
        <v>0</v>
      </c>
      <c r="AA151" s="149">
        <f>$Z$151*$K$151</f>
        <v>0</v>
      </c>
      <c r="AR151" s="6" t="s">
        <v>161</v>
      </c>
      <c r="AT151" s="6" t="s">
        <v>149</v>
      </c>
      <c r="AU151" s="6" t="s">
        <v>104</v>
      </c>
      <c r="AY151" s="6" t="s">
        <v>148</v>
      </c>
      <c r="BE151" s="93">
        <f>IF($U$151="základní",$N$151,0)</f>
        <v>0</v>
      </c>
      <c r="BF151" s="93">
        <f>IF($U$151="snížená",$N$151,0)</f>
        <v>0</v>
      </c>
      <c r="BG151" s="93">
        <f>IF($U$151="zákl. přenesená",$N$151,0)</f>
        <v>0</v>
      </c>
      <c r="BH151" s="93">
        <f>IF($U$151="sníž. přenesená",$N$151,0)</f>
        <v>0</v>
      </c>
      <c r="BI151" s="93">
        <f>IF($U$151="nulová",$N$151,0)</f>
        <v>0</v>
      </c>
      <c r="BJ151" s="6" t="s">
        <v>22</v>
      </c>
      <c r="BK151" s="93">
        <f>ROUND($L$151*$K$151,2)</f>
        <v>0</v>
      </c>
      <c r="BL151" s="6" t="s">
        <v>161</v>
      </c>
      <c r="BM151" s="6" t="s">
        <v>263</v>
      </c>
    </row>
    <row r="152" spans="2:63" s="132" customFormat="1" ht="30.75" customHeight="1">
      <c r="B152" s="133"/>
      <c r="C152" s="134"/>
      <c r="D152" s="142" t="s">
        <v>172</v>
      </c>
      <c r="E152" s="142"/>
      <c r="F152" s="142"/>
      <c r="G152" s="142"/>
      <c r="H152" s="142"/>
      <c r="I152" s="142"/>
      <c r="J152" s="142"/>
      <c r="K152" s="142"/>
      <c r="L152" s="142"/>
      <c r="M152" s="142"/>
      <c r="N152" s="224">
        <f>$BK$152</f>
        <v>0</v>
      </c>
      <c r="O152" s="223"/>
      <c r="P152" s="223"/>
      <c r="Q152" s="223"/>
      <c r="R152" s="136"/>
      <c r="T152" s="137"/>
      <c r="U152" s="134"/>
      <c r="V152" s="134"/>
      <c r="W152" s="138">
        <f>SUM($W$153:$W$156)</f>
        <v>0</v>
      </c>
      <c r="X152" s="134"/>
      <c r="Y152" s="138">
        <f>SUM($Y$153:$Y$156)</f>
        <v>15.6632</v>
      </c>
      <c r="Z152" s="134"/>
      <c r="AA152" s="139">
        <f>SUM($AA$153:$AA$156)</f>
        <v>0</v>
      </c>
      <c r="AR152" s="140" t="s">
        <v>22</v>
      </c>
      <c r="AT152" s="140" t="s">
        <v>76</v>
      </c>
      <c r="AU152" s="140" t="s">
        <v>22</v>
      </c>
      <c r="AY152" s="140" t="s">
        <v>148</v>
      </c>
      <c r="BK152" s="141">
        <f>SUM($BK$153:$BK$156)</f>
        <v>0</v>
      </c>
    </row>
    <row r="153" spans="2:65" s="6" customFormat="1" ht="27" customHeight="1">
      <c r="B153" s="23"/>
      <c r="C153" s="143" t="s">
        <v>264</v>
      </c>
      <c r="D153" s="143" t="s">
        <v>149</v>
      </c>
      <c r="E153" s="144" t="s">
        <v>265</v>
      </c>
      <c r="F153" s="216" t="s">
        <v>266</v>
      </c>
      <c r="G153" s="217"/>
      <c r="H153" s="217"/>
      <c r="I153" s="217"/>
      <c r="J153" s="145" t="s">
        <v>178</v>
      </c>
      <c r="K153" s="146">
        <v>40</v>
      </c>
      <c r="L153" s="218">
        <v>0</v>
      </c>
      <c r="M153" s="217"/>
      <c r="N153" s="219">
        <f>ROUND($L$153*$K$153,2)</f>
        <v>0</v>
      </c>
      <c r="O153" s="217"/>
      <c r="P153" s="217"/>
      <c r="Q153" s="217"/>
      <c r="R153" s="25"/>
      <c r="T153" s="147"/>
      <c r="U153" s="31" t="s">
        <v>42</v>
      </c>
      <c r="V153" s="24"/>
      <c r="W153" s="148">
        <f>$V$153*$K$153</f>
        <v>0</v>
      </c>
      <c r="X153" s="148">
        <v>0.08096</v>
      </c>
      <c r="Y153" s="148">
        <f>$X$153*$K$153</f>
        <v>3.2384000000000004</v>
      </c>
      <c r="Z153" s="148">
        <v>0</v>
      </c>
      <c r="AA153" s="149">
        <f>$Z$153*$K$153</f>
        <v>0</v>
      </c>
      <c r="AR153" s="6" t="s">
        <v>161</v>
      </c>
      <c r="AT153" s="6" t="s">
        <v>149</v>
      </c>
      <c r="AU153" s="6" t="s">
        <v>104</v>
      </c>
      <c r="AY153" s="6" t="s">
        <v>148</v>
      </c>
      <c r="BE153" s="93">
        <f>IF($U$153="základní",$N$153,0)</f>
        <v>0</v>
      </c>
      <c r="BF153" s="93">
        <f>IF($U$153="snížená",$N$153,0)</f>
        <v>0</v>
      </c>
      <c r="BG153" s="93">
        <f>IF($U$153="zákl. přenesená",$N$153,0)</f>
        <v>0</v>
      </c>
      <c r="BH153" s="93">
        <f>IF($U$153="sníž. přenesená",$N$153,0)</f>
        <v>0</v>
      </c>
      <c r="BI153" s="93">
        <f>IF($U$153="nulová",$N$153,0)</f>
        <v>0</v>
      </c>
      <c r="BJ153" s="6" t="s">
        <v>22</v>
      </c>
      <c r="BK153" s="93">
        <f>ROUND($L$153*$K$153,2)</f>
        <v>0</v>
      </c>
      <c r="BL153" s="6" t="s">
        <v>161</v>
      </c>
      <c r="BM153" s="6" t="s">
        <v>267</v>
      </c>
    </row>
    <row r="154" spans="2:65" s="6" customFormat="1" ht="27" customHeight="1">
      <c r="B154" s="23"/>
      <c r="C154" s="143" t="s">
        <v>268</v>
      </c>
      <c r="D154" s="143" t="s">
        <v>149</v>
      </c>
      <c r="E154" s="144" t="s">
        <v>269</v>
      </c>
      <c r="F154" s="216" t="s">
        <v>270</v>
      </c>
      <c r="G154" s="217"/>
      <c r="H154" s="217"/>
      <c r="I154" s="217"/>
      <c r="J154" s="145" t="s">
        <v>178</v>
      </c>
      <c r="K154" s="146">
        <v>40</v>
      </c>
      <c r="L154" s="218">
        <v>0</v>
      </c>
      <c r="M154" s="217"/>
      <c r="N154" s="219">
        <f>ROUND($L$154*$K$154,2)</f>
        <v>0</v>
      </c>
      <c r="O154" s="217"/>
      <c r="P154" s="217"/>
      <c r="Q154" s="217"/>
      <c r="R154" s="25"/>
      <c r="T154" s="147"/>
      <c r="U154" s="31" t="s">
        <v>42</v>
      </c>
      <c r="V154" s="24"/>
      <c r="W154" s="148">
        <f>$V$154*$K$154</f>
        <v>0</v>
      </c>
      <c r="X154" s="148">
        <v>0</v>
      </c>
      <c r="Y154" s="148">
        <f>$X$154*$K$154</f>
        <v>0</v>
      </c>
      <c r="Z154" s="148">
        <v>0</v>
      </c>
      <c r="AA154" s="149">
        <f>$Z$154*$K$154</f>
        <v>0</v>
      </c>
      <c r="AR154" s="6" t="s">
        <v>161</v>
      </c>
      <c r="AT154" s="6" t="s">
        <v>149</v>
      </c>
      <c r="AU154" s="6" t="s">
        <v>104</v>
      </c>
      <c r="AY154" s="6" t="s">
        <v>148</v>
      </c>
      <c r="BE154" s="93">
        <f>IF($U$154="základní",$N$154,0)</f>
        <v>0</v>
      </c>
      <c r="BF154" s="93">
        <f>IF($U$154="snížená",$N$154,0)</f>
        <v>0</v>
      </c>
      <c r="BG154" s="93">
        <f>IF($U$154="zákl. přenesená",$N$154,0)</f>
        <v>0</v>
      </c>
      <c r="BH154" s="93">
        <f>IF($U$154="sníž. přenesená",$N$154,0)</f>
        <v>0</v>
      </c>
      <c r="BI154" s="93">
        <f>IF($U$154="nulová",$N$154,0)</f>
        <v>0</v>
      </c>
      <c r="BJ154" s="6" t="s">
        <v>22</v>
      </c>
      <c r="BK154" s="93">
        <f>ROUND($L$154*$K$154,2)</f>
        <v>0</v>
      </c>
      <c r="BL154" s="6" t="s">
        <v>161</v>
      </c>
      <c r="BM154" s="6" t="s">
        <v>271</v>
      </c>
    </row>
    <row r="155" spans="2:65" s="6" customFormat="1" ht="27" customHeight="1">
      <c r="B155" s="23"/>
      <c r="C155" s="143" t="s">
        <v>272</v>
      </c>
      <c r="D155" s="143" t="s">
        <v>149</v>
      </c>
      <c r="E155" s="144" t="s">
        <v>273</v>
      </c>
      <c r="F155" s="216" t="s">
        <v>274</v>
      </c>
      <c r="G155" s="217"/>
      <c r="H155" s="217"/>
      <c r="I155" s="217"/>
      <c r="J155" s="145" t="s">
        <v>178</v>
      </c>
      <c r="K155" s="146">
        <v>40</v>
      </c>
      <c r="L155" s="218">
        <v>0</v>
      </c>
      <c r="M155" s="217"/>
      <c r="N155" s="219">
        <f>ROUND($L$155*$K$155,2)</f>
        <v>0</v>
      </c>
      <c r="O155" s="217"/>
      <c r="P155" s="217"/>
      <c r="Q155" s="217"/>
      <c r="R155" s="25"/>
      <c r="T155" s="147"/>
      <c r="U155" s="31" t="s">
        <v>42</v>
      </c>
      <c r="V155" s="24"/>
      <c r="W155" s="148">
        <f>$V$155*$K$155</f>
        <v>0</v>
      </c>
      <c r="X155" s="148">
        <v>0.10362</v>
      </c>
      <c r="Y155" s="148">
        <f>$X$155*$K$155</f>
        <v>4.1448</v>
      </c>
      <c r="Z155" s="148">
        <v>0</v>
      </c>
      <c r="AA155" s="149">
        <f>$Z$155*$K$155</f>
        <v>0</v>
      </c>
      <c r="AR155" s="6" t="s">
        <v>161</v>
      </c>
      <c r="AT155" s="6" t="s">
        <v>149</v>
      </c>
      <c r="AU155" s="6" t="s">
        <v>104</v>
      </c>
      <c r="AY155" s="6" t="s">
        <v>148</v>
      </c>
      <c r="BE155" s="93">
        <f>IF($U$155="základní",$N$155,0)</f>
        <v>0</v>
      </c>
      <c r="BF155" s="93">
        <f>IF($U$155="snížená",$N$155,0)</f>
        <v>0</v>
      </c>
      <c r="BG155" s="93">
        <f>IF($U$155="zákl. přenesená",$N$155,0)</f>
        <v>0</v>
      </c>
      <c r="BH155" s="93">
        <f>IF($U$155="sníž. přenesená",$N$155,0)</f>
        <v>0</v>
      </c>
      <c r="BI155" s="93">
        <f>IF($U$155="nulová",$N$155,0)</f>
        <v>0</v>
      </c>
      <c r="BJ155" s="6" t="s">
        <v>22</v>
      </c>
      <c r="BK155" s="93">
        <f>ROUND($L$155*$K$155,2)</f>
        <v>0</v>
      </c>
      <c r="BL155" s="6" t="s">
        <v>161</v>
      </c>
      <c r="BM155" s="6" t="s">
        <v>275</v>
      </c>
    </row>
    <row r="156" spans="2:65" s="6" customFormat="1" ht="15.75" customHeight="1">
      <c r="B156" s="23"/>
      <c r="C156" s="155" t="s">
        <v>276</v>
      </c>
      <c r="D156" s="155" t="s">
        <v>198</v>
      </c>
      <c r="E156" s="156" t="s">
        <v>277</v>
      </c>
      <c r="F156" s="225" t="s">
        <v>278</v>
      </c>
      <c r="G156" s="226"/>
      <c r="H156" s="226"/>
      <c r="I156" s="226"/>
      <c r="J156" s="157" t="s">
        <v>178</v>
      </c>
      <c r="K156" s="158">
        <v>46</v>
      </c>
      <c r="L156" s="227">
        <v>0</v>
      </c>
      <c r="M156" s="226"/>
      <c r="N156" s="228">
        <f>ROUND($L$156*$K$156,2)</f>
        <v>0</v>
      </c>
      <c r="O156" s="217"/>
      <c r="P156" s="217"/>
      <c r="Q156" s="217"/>
      <c r="R156" s="25"/>
      <c r="T156" s="147"/>
      <c r="U156" s="31" t="s">
        <v>42</v>
      </c>
      <c r="V156" s="24"/>
      <c r="W156" s="148">
        <f>$V$156*$K$156</f>
        <v>0</v>
      </c>
      <c r="X156" s="148">
        <v>0.18</v>
      </c>
      <c r="Y156" s="148">
        <f>$X$156*$K$156</f>
        <v>8.28</v>
      </c>
      <c r="Z156" s="148">
        <v>0</v>
      </c>
      <c r="AA156" s="149">
        <f>$Z$156*$K$156</f>
        <v>0</v>
      </c>
      <c r="AR156" s="6" t="s">
        <v>202</v>
      </c>
      <c r="AT156" s="6" t="s">
        <v>198</v>
      </c>
      <c r="AU156" s="6" t="s">
        <v>104</v>
      </c>
      <c r="AY156" s="6" t="s">
        <v>148</v>
      </c>
      <c r="BE156" s="93">
        <f>IF($U$156="základní",$N$156,0)</f>
        <v>0</v>
      </c>
      <c r="BF156" s="93">
        <f>IF($U$156="snížená",$N$156,0)</f>
        <v>0</v>
      </c>
      <c r="BG156" s="93">
        <f>IF($U$156="zákl. přenesená",$N$156,0)</f>
        <v>0</v>
      </c>
      <c r="BH156" s="93">
        <f>IF($U$156="sníž. přenesená",$N$156,0)</f>
        <v>0</v>
      </c>
      <c r="BI156" s="93">
        <f>IF($U$156="nulová",$N$156,0)</f>
        <v>0</v>
      </c>
      <c r="BJ156" s="6" t="s">
        <v>22</v>
      </c>
      <c r="BK156" s="93">
        <f>ROUND($L$156*$K$156,2)</f>
        <v>0</v>
      </c>
      <c r="BL156" s="6" t="s">
        <v>161</v>
      </c>
      <c r="BM156" s="6" t="s">
        <v>279</v>
      </c>
    </row>
    <row r="157" spans="2:63" s="132" customFormat="1" ht="30.75" customHeight="1">
      <c r="B157" s="133"/>
      <c r="C157" s="134"/>
      <c r="D157" s="142" t="s">
        <v>173</v>
      </c>
      <c r="E157" s="142"/>
      <c r="F157" s="142"/>
      <c r="G157" s="142"/>
      <c r="H157" s="142"/>
      <c r="I157" s="142"/>
      <c r="J157" s="142"/>
      <c r="K157" s="142"/>
      <c r="L157" s="142"/>
      <c r="M157" s="142"/>
      <c r="N157" s="224">
        <f>$BK$157</f>
        <v>0</v>
      </c>
      <c r="O157" s="223"/>
      <c r="P157" s="223"/>
      <c r="Q157" s="223"/>
      <c r="R157" s="136"/>
      <c r="T157" s="137"/>
      <c r="U157" s="134"/>
      <c r="V157" s="134"/>
      <c r="W157" s="138">
        <f>SUM($W$158:$W$167)</f>
        <v>0</v>
      </c>
      <c r="X157" s="134"/>
      <c r="Y157" s="138">
        <f>SUM($Y$158:$Y$167)</f>
        <v>0.61803</v>
      </c>
      <c r="Z157" s="134"/>
      <c r="AA157" s="139">
        <f>SUM($AA$158:$AA$167)</f>
        <v>0</v>
      </c>
      <c r="AR157" s="140" t="s">
        <v>22</v>
      </c>
      <c r="AT157" s="140" t="s">
        <v>76</v>
      </c>
      <c r="AU157" s="140" t="s">
        <v>22</v>
      </c>
      <c r="AY157" s="140" t="s">
        <v>148</v>
      </c>
      <c r="BK157" s="141">
        <f>SUM($BK$158:$BK$167)</f>
        <v>0</v>
      </c>
    </row>
    <row r="158" spans="2:65" s="6" customFormat="1" ht="27" customHeight="1">
      <c r="B158" s="23"/>
      <c r="C158" s="143" t="s">
        <v>280</v>
      </c>
      <c r="D158" s="143" t="s">
        <v>149</v>
      </c>
      <c r="E158" s="144" t="s">
        <v>281</v>
      </c>
      <c r="F158" s="216" t="s">
        <v>282</v>
      </c>
      <c r="G158" s="217"/>
      <c r="H158" s="217"/>
      <c r="I158" s="217"/>
      <c r="J158" s="145" t="s">
        <v>246</v>
      </c>
      <c r="K158" s="146">
        <v>80</v>
      </c>
      <c r="L158" s="218">
        <v>0</v>
      </c>
      <c r="M158" s="217"/>
      <c r="N158" s="219">
        <f>ROUND($L$158*$K$158,2)</f>
        <v>0</v>
      </c>
      <c r="O158" s="217"/>
      <c r="P158" s="217"/>
      <c r="Q158" s="217"/>
      <c r="R158" s="25"/>
      <c r="T158" s="147"/>
      <c r="U158" s="31" t="s">
        <v>42</v>
      </c>
      <c r="V158" s="24"/>
      <c r="W158" s="148">
        <f>$V$158*$K$158</f>
        <v>0</v>
      </c>
      <c r="X158" s="148">
        <v>0.00273</v>
      </c>
      <c r="Y158" s="148">
        <f>$X$158*$K$158</f>
        <v>0.21839999999999998</v>
      </c>
      <c r="Z158" s="148">
        <v>0</v>
      </c>
      <c r="AA158" s="149">
        <f>$Z$158*$K$158</f>
        <v>0</v>
      </c>
      <c r="AR158" s="6" t="s">
        <v>161</v>
      </c>
      <c r="AT158" s="6" t="s">
        <v>149</v>
      </c>
      <c r="AU158" s="6" t="s">
        <v>104</v>
      </c>
      <c r="AY158" s="6" t="s">
        <v>148</v>
      </c>
      <c r="BE158" s="93">
        <f>IF($U$158="základní",$N$158,0)</f>
        <v>0</v>
      </c>
      <c r="BF158" s="93">
        <f>IF($U$158="snížená",$N$158,0)</f>
        <v>0</v>
      </c>
      <c r="BG158" s="93">
        <f>IF($U$158="zákl. přenesená",$N$158,0)</f>
        <v>0</v>
      </c>
      <c r="BH158" s="93">
        <f>IF($U$158="sníž. přenesená",$N$158,0)</f>
        <v>0</v>
      </c>
      <c r="BI158" s="93">
        <f>IF($U$158="nulová",$N$158,0)</f>
        <v>0</v>
      </c>
      <c r="BJ158" s="6" t="s">
        <v>22</v>
      </c>
      <c r="BK158" s="93">
        <f>ROUND($L$158*$K$158,2)</f>
        <v>0</v>
      </c>
      <c r="BL158" s="6" t="s">
        <v>161</v>
      </c>
      <c r="BM158" s="6" t="s">
        <v>283</v>
      </c>
    </row>
    <row r="159" spans="2:65" s="6" customFormat="1" ht="27" customHeight="1">
      <c r="B159" s="23"/>
      <c r="C159" s="143" t="s">
        <v>284</v>
      </c>
      <c r="D159" s="143" t="s">
        <v>149</v>
      </c>
      <c r="E159" s="144" t="s">
        <v>285</v>
      </c>
      <c r="F159" s="216" t="s">
        <v>286</v>
      </c>
      <c r="G159" s="217"/>
      <c r="H159" s="217"/>
      <c r="I159" s="217"/>
      <c r="J159" s="145" t="s">
        <v>287</v>
      </c>
      <c r="K159" s="146">
        <v>1</v>
      </c>
      <c r="L159" s="218">
        <v>0</v>
      </c>
      <c r="M159" s="217"/>
      <c r="N159" s="219">
        <f>ROUND($L$159*$K$159,2)</f>
        <v>0</v>
      </c>
      <c r="O159" s="217"/>
      <c r="P159" s="217"/>
      <c r="Q159" s="217"/>
      <c r="R159" s="25"/>
      <c r="T159" s="147"/>
      <c r="U159" s="31" t="s">
        <v>42</v>
      </c>
      <c r="V159" s="24"/>
      <c r="W159" s="148">
        <f>$V$159*$K$159</f>
        <v>0</v>
      </c>
      <c r="X159" s="148">
        <v>0.00012</v>
      </c>
      <c r="Y159" s="148">
        <f>$X$159*$K$159</f>
        <v>0.00012</v>
      </c>
      <c r="Z159" s="148">
        <v>0</v>
      </c>
      <c r="AA159" s="149">
        <f>$Z$159*$K$159</f>
        <v>0</v>
      </c>
      <c r="AR159" s="6" t="s">
        <v>161</v>
      </c>
      <c r="AT159" s="6" t="s">
        <v>149</v>
      </c>
      <c r="AU159" s="6" t="s">
        <v>104</v>
      </c>
      <c r="AY159" s="6" t="s">
        <v>148</v>
      </c>
      <c r="BE159" s="93">
        <f>IF($U$159="základní",$N$159,0)</f>
        <v>0</v>
      </c>
      <c r="BF159" s="93">
        <f>IF($U$159="snížená",$N$159,0)</f>
        <v>0</v>
      </c>
      <c r="BG159" s="93">
        <f>IF($U$159="zákl. přenesená",$N$159,0)</f>
        <v>0</v>
      </c>
      <c r="BH159" s="93">
        <f>IF($U$159="sníž. přenesená",$N$159,0)</f>
        <v>0</v>
      </c>
      <c r="BI159" s="93">
        <f>IF($U$159="nulová",$N$159,0)</f>
        <v>0</v>
      </c>
      <c r="BJ159" s="6" t="s">
        <v>22</v>
      </c>
      <c r="BK159" s="93">
        <f>ROUND($L$159*$K$159,2)</f>
        <v>0</v>
      </c>
      <c r="BL159" s="6" t="s">
        <v>161</v>
      </c>
      <c r="BM159" s="6" t="s">
        <v>288</v>
      </c>
    </row>
    <row r="160" spans="2:65" s="6" customFormat="1" ht="27" customHeight="1">
      <c r="B160" s="23"/>
      <c r="C160" s="155" t="s">
        <v>289</v>
      </c>
      <c r="D160" s="155" t="s">
        <v>198</v>
      </c>
      <c r="E160" s="156" t="s">
        <v>290</v>
      </c>
      <c r="F160" s="225" t="s">
        <v>291</v>
      </c>
      <c r="G160" s="226"/>
      <c r="H160" s="226"/>
      <c r="I160" s="226"/>
      <c r="J160" s="157" t="s">
        <v>287</v>
      </c>
      <c r="K160" s="158">
        <v>1</v>
      </c>
      <c r="L160" s="227">
        <v>0</v>
      </c>
      <c r="M160" s="226"/>
      <c r="N160" s="228">
        <f>ROUND($L$160*$K$160,2)</f>
        <v>0</v>
      </c>
      <c r="O160" s="217"/>
      <c r="P160" s="217"/>
      <c r="Q160" s="217"/>
      <c r="R160" s="25"/>
      <c r="T160" s="147"/>
      <c r="U160" s="31" t="s">
        <v>42</v>
      </c>
      <c r="V160" s="24"/>
      <c r="W160" s="148">
        <f>$V$160*$K$160</f>
        <v>0</v>
      </c>
      <c r="X160" s="148">
        <v>0.0072</v>
      </c>
      <c r="Y160" s="148">
        <f>$X$160*$K$160</f>
        <v>0.0072</v>
      </c>
      <c r="Z160" s="148">
        <v>0</v>
      </c>
      <c r="AA160" s="149">
        <f>$Z$160*$K$160</f>
        <v>0</v>
      </c>
      <c r="AR160" s="6" t="s">
        <v>202</v>
      </c>
      <c r="AT160" s="6" t="s">
        <v>198</v>
      </c>
      <c r="AU160" s="6" t="s">
        <v>104</v>
      </c>
      <c r="AY160" s="6" t="s">
        <v>148</v>
      </c>
      <c r="BE160" s="93">
        <f>IF($U$160="základní",$N$160,0)</f>
        <v>0</v>
      </c>
      <c r="BF160" s="93">
        <f>IF($U$160="snížená",$N$160,0)</f>
        <v>0</v>
      </c>
      <c r="BG160" s="93">
        <f>IF($U$160="zákl. přenesená",$N$160,0)</f>
        <v>0</v>
      </c>
      <c r="BH160" s="93">
        <f>IF($U$160="sníž. přenesená",$N$160,0)</f>
        <v>0</v>
      </c>
      <c r="BI160" s="93">
        <f>IF($U$160="nulová",$N$160,0)</f>
        <v>0</v>
      </c>
      <c r="BJ160" s="6" t="s">
        <v>22</v>
      </c>
      <c r="BK160" s="93">
        <f>ROUND($L$160*$K$160,2)</f>
        <v>0</v>
      </c>
      <c r="BL160" s="6" t="s">
        <v>161</v>
      </c>
      <c r="BM160" s="6" t="s">
        <v>292</v>
      </c>
    </row>
    <row r="161" spans="2:65" s="6" customFormat="1" ht="15.75" customHeight="1">
      <c r="B161" s="23"/>
      <c r="C161" s="155" t="s">
        <v>293</v>
      </c>
      <c r="D161" s="155" t="s">
        <v>198</v>
      </c>
      <c r="E161" s="156" t="s">
        <v>294</v>
      </c>
      <c r="F161" s="225" t="s">
        <v>295</v>
      </c>
      <c r="G161" s="226"/>
      <c r="H161" s="226"/>
      <c r="I161" s="226"/>
      <c r="J161" s="157" t="s">
        <v>296</v>
      </c>
      <c r="K161" s="158">
        <v>1</v>
      </c>
      <c r="L161" s="227">
        <v>0</v>
      </c>
      <c r="M161" s="226"/>
      <c r="N161" s="228">
        <f>ROUND($L$161*$K$161,2)</f>
        <v>0</v>
      </c>
      <c r="O161" s="217"/>
      <c r="P161" s="217"/>
      <c r="Q161" s="217"/>
      <c r="R161" s="25"/>
      <c r="T161" s="147"/>
      <c r="U161" s="31" t="s">
        <v>42</v>
      </c>
      <c r="V161" s="24"/>
      <c r="W161" s="148">
        <f>$V$161*$K$161</f>
        <v>0</v>
      </c>
      <c r="X161" s="148">
        <v>0.00357</v>
      </c>
      <c r="Y161" s="148">
        <f>$X$161*$K$161</f>
        <v>0.00357</v>
      </c>
      <c r="Z161" s="148">
        <v>0</v>
      </c>
      <c r="AA161" s="149">
        <f>$Z$161*$K$161</f>
        <v>0</v>
      </c>
      <c r="AR161" s="6" t="s">
        <v>202</v>
      </c>
      <c r="AT161" s="6" t="s">
        <v>198</v>
      </c>
      <c r="AU161" s="6" t="s">
        <v>104</v>
      </c>
      <c r="AY161" s="6" t="s">
        <v>148</v>
      </c>
      <c r="BE161" s="93">
        <f>IF($U$161="základní",$N$161,0)</f>
        <v>0</v>
      </c>
      <c r="BF161" s="93">
        <f>IF($U$161="snížená",$N$161,0)</f>
        <v>0</v>
      </c>
      <c r="BG161" s="93">
        <f>IF($U$161="zákl. přenesená",$N$161,0)</f>
        <v>0</v>
      </c>
      <c r="BH161" s="93">
        <f>IF($U$161="sníž. přenesená",$N$161,0)</f>
        <v>0</v>
      </c>
      <c r="BI161" s="93">
        <f>IF($U$161="nulová",$N$161,0)</f>
        <v>0</v>
      </c>
      <c r="BJ161" s="6" t="s">
        <v>22</v>
      </c>
      <c r="BK161" s="93">
        <f>ROUND($L$161*$K$161,2)</f>
        <v>0</v>
      </c>
      <c r="BL161" s="6" t="s">
        <v>161</v>
      </c>
      <c r="BM161" s="6" t="s">
        <v>297</v>
      </c>
    </row>
    <row r="162" spans="2:65" s="6" customFormat="1" ht="27" customHeight="1">
      <c r="B162" s="23"/>
      <c r="C162" s="143" t="s">
        <v>298</v>
      </c>
      <c r="D162" s="143" t="s">
        <v>149</v>
      </c>
      <c r="E162" s="144" t="s">
        <v>299</v>
      </c>
      <c r="F162" s="216" t="s">
        <v>300</v>
      </c>
      <c r="G162" s="217"/>
      <c r="H162" s="217"/>
      <c r="I162" s="217"/>
      <c r="J162" s="145" t="s">
        <v>287</v>
      </c>
      <c r="K162" s="146">
        <v>1</v>
      </c>
      <c r="L162" s="218">
        <v>0</v>
      </c>
      <c r="M162" s="217"/>
      <c r="N162" s="219">
        <f>ROUND($L$162*$K$162,2)</f>
        <v>0</v>
      </c>
      <c r="O162" s="217"/>
      <c r="P162" s="217"/>
      <c r="Q162" s="217"/>
      <c r="R162" s="25"/>
      <c r="T162" s="147"/>
      <c r="U162" s="31" t="s">
        <v>42</v>
      </c>
      <c r="V162" s="24"/>
      <c r="W162" s="148">
        <f>$V$162*$K$162</f>
        <v>0</v>
      </c>
      <c r="X162" s="148">
        <v>0.1056</v>
      </c>
      <c r="Y162" s="148">
        <f>$X$162*$K$162</f>
        <v>0.1056</v>
      </c>
      <c r="Z162" s="148">
        <v>0</v>
      </c>
      <c r="AA162" s="149">
        <f>$Z$162*$K$162</f>
        <v>0</v>
      </c>
      <c r="AR162" s="6" t="s">
        <v>161</v>
      </c>
      <c r="AT162" s="6" t="s">
        <v>149</v>
      </c>
      <c r="AU162" s="6" t="s">
        <v>104</v>
      </c>
      <c r="AY162" s="6" t="s">
        <v>148</v>
      </c>
      <c r="BE162" s="93">
        <f>IF($U$162="základní",$N$162,0)</f>
        <v>0</v>
      </c>
      <c r="BF162" s="93">
        <f>IF($U$162="snížená",$N$162,0)</f>
        <v>0</v>
      </c>
      <c r="BG162" s="93">
        <f>IF($U$162="zákl. přenesená",$N$162,0)</f>
        <v>0</v>
      </c>
      <c r="BH162" s="93">
        <f>IF($U$162="sníž. přenesená",$N$162,0)</f>
        <v>0</v>
      </c>
      <c r="BI162" s="93">
        <f>IF($U$162="nulová",$N$162,0)</f>
        <v>0</v>
      </c>
      <c r="BJ162" s="6" t="s">
        <v>22</v>
      </c>
      <c r="BK162" s="93">
        <f>ROUND($L$162*$K$162,2)</f>
        <v>0</v>
      </c>
      <c r="BL162" s="6" t="s">
        <v>161</v>
      </c>
      <c r="BM162" s="6" t="s">
        <v>301</v>
      </c>
    </row>
    <row r="163" spans="2:65" s="6" customFormat="1" ht="27" customHeight="1">
      <c r="B163" s="23"/>
      <c r="C163" s="143" t="s">
        <v>302</v>
      </c>
      <c r="D163" s="143" t="s">
        <v>149</v>
      </c>
      <c r="E163" s="144" t="s">
        <v>303</v>
      </c>
      <c r="F163" s="216" t="s">
        <v>304</v>
      </c>
      <c r="G163" s="217"/>
      <c r="H163" s="217"/>
      <c r="I163" s="217"/>
      <c r="J163" s="145" t="s">
        <v>287</v>
      </c>
      <c r="K163" s="146">
        <v>1</v>
      </c>
      <c r="L163" s="218">
        <v>0</v>
      </c>
      <c r="M163" s="217"/>
      <c r="N163" s="219">
        <f>ROUND($L$163*$K$163,2)</f>
        <v>0</v>
      </c>
      <c r="O163" s="217"/>
      <c r="P163" s="217"/>
      <c r="Q163" s="217"/>
      <c r="R163" s="25"/>
      <c r="T163" s="147"/>
      <c r="U163" s="31" t="s">
        <v>42</v>
      </c>
      <c r="V163" s="24"/>
      <c r="W163" s="148">
        <f>$V$163*$K$163</f>
        <v>0</v>
      </c>
      <c r="X163" s="148">
        <v>0.01212</v>
      </c>
      <c r="Y163" s="148">
        <f>$X$163*$K$163</f>
        <v>0.01212</v>
      </c>
      <c r="Z163" s="148">
        <v>0</v>
      </c>
      <c r="AA163" s="149">
        <f>$Z$163*$K$163</f>
        <v>0</v>
      </c>
      <c r="AR163" s="6" t="s">
        <v>161</v>
      </c>
      <c r="AT163" s="6" t="s">
        <v>149</v>
      </c>
      <c r="AU163" s="6" t="s">
        <v>104</v>
      </c>
      <c r="AY163" s="6" t="s">
        <v>148</v>
      </c>
      <c r="BE163" s="93">
        <f>IF($U$163="základní",$N$163,0)</f>
        <v>0</v>
      </c>
      <c r="BF163" s="93">
        <f>IF($U$163="snížená",$N$163,0)</f>
        <v>0</v>
      </c>
      <c r="BG163" s="93">
        <f>IF($U$163="zákl. přenesená",$N$163,0)</f>
        <v>0</v>
      </c>
      <c r="BH163" s="93">
        <f>IF($U$163="sníž. přenesená",$N$163,0)</f>
        <v>0</v>
      </c>
      <c r="BI163" s="93">
        <f>IF($U$163="nulová",$N$163,0)</f>
        <v>0</v>
      </c>
      <c r="BJ163" s="6" t="s">
        <v>22</v>
      </c>
      <c r="BK163" s="93">
        <f>ROUND($L$163*$K$163,2)</f>
        <v>0</v>
      </c>
      <c r="BL163" s="6" t="s">
        <v>161</v>
      </c>
      <c r="BM163" s="6" t="s">
        <v>305</v>
      </c>
    </row>
    <row r="164" spans="2:65" s="6" customFormat="1" ht="27" customHeight="1">
      <c r="B164" s="23"/>
      <c r="C164" s="143" t="s">
        <v>306</v>
      </c>
      <c r="D164" s="143" t="s">
        <v>149</v>
      </c>
      <c r="E164" s="144" t="s">
        <v>307</v>
      </c>
      <c r="F164" s="216" t="s">
        <v>308</v>
      </c>
      <c r="G164" s="217"/>
      <c r="H164" s="217"/>
      <c r="I164" s="217"/>
      <c r="J164" s="145" t="s">
        <v>287</v>
      </c>
      <c r="K164" s="146">
        <v>1</v>
      </c>
      <c r="L164" s="218">
        <v>0</v>
      </c>
      <c r="M164" s="217"/>
      <c r="N164" s="219">
        <f>ROUND($L$164*$K$164,2)</f>
        <v>0</v>
      </c>
      <c r="O164" s="217"/>
      <c r="P164" s="217"/>
      <c r="Q164" s="217"/>
      <c r="R164" s="25"/>
      <c r="T164" s="147"/>
      <c r="U164" s="31" t="s">
        <v>42</v>
      </c>
      <c r="V164" s="24"/>
      <c r="W164" s="148">
        <f>$V$164*$K$164</f>
        <v>0</v>
      </c>
      <c r="X164" s="148">
        <v>0</v>
      </c>
      <c r="Y164" s="148">
        <f>$X$164*$K$164</f>
        <v>0</v>
      </c>
      <c r="Z164" s="148">
        <v>0</v>
      </c>
      <c r="AA164" s="149">
        <f>$Z$164*$K$164</f>
        <v>0</v>
      </c>
      <c r="AR164" s="6" t="s">
        <v>161</v>
      </c>
      <c r="AT164" s="6" t="s">
        <v>149</v>
      </c>
      <c r="AU164" s="6" t="s">
        <v>104</v>
      </c>
      <c r="AY164" s="6" t="s">
        <v>148</v>
      </c>
      <c r="BE164" s="93">
        <f>IF($U$164="základní",$N$164,0)</f>
        <v>0</v>
      </c>
      <c r="BF164" s="93">
        <f>IF($U$164="snížená",$N$164,0)</f>
        <v>0</v>
      </c>
      <c r="BG164" s="93">
        <f>IF($U$164="zákl. přenesená",$N$164,0)</f>
        <v>0</v>
      </c>
      <c r="BH164" s="93">
        <f>IF($U$164="sníž. přenesená",$N$164,0)</f>
        <v>0</v>
      </c>
      <c r="BI164" s="93">
        <f>IF($U$164="nulová",$N$164,0)</f>
        <v>0</v>
      </c>
      <c r="BJ164" s="6" t="s">
        <v>22</v>
      </c>
      <c r="BK164" s="93">
        <f>ROUND($L$164*$K$164,2)</f>
        <v>0</v>
      </c>
      <c r="BL164" s="6" t="s">
        <v>161</v>
      </c>
      <c r="BM164" s="6" t="s">
        <v>309</v>
      </c>
    </row>
    <row r="165" spans="2:65" s="6" customFormat="1" ht="27" customHeight="1">
      <c r="B165" s="23"/>
      <c r="C165" s="143" t="s">
        <v>310</v>
      </c>
      <c r="D165" s="143" t="s">
        <v>149</v>
      </c>
      <c r="E165" s="144" t="s">
        <v>311</v>
      </c>
      <c r="F165" s="216" t="s">
        <v>312</v>
      </c>
      <c r="G165" s="217"/>
      <c r="H165" s="217"/>
      <c r="I165" s="217"/>
      <c r="J165" s="145" t="s">
        <v>287</v>
      </c>
      <c r="K165" s="146">
        <v>1</v>
      </c>
      <c r="L165" s="218">
        <v>0</v>
      </c>
      <c r="M165" s="217"/>
      <c r="N165" s="219">
        <f>ROUND($L$165*$K$165,2)</f>
        <v>0</v>
      </c>
      <c r="O165" s="217"/>
      <c r="P165" s="217"/>
      <c r="Q165" s="217"/>
      <c r="R165" s="25"/>
      <c r="T165" s="147"/>
      <c r="U165" s="31" t="s">
        <v>42</v>
      </c>
      <c r="V165" s="24"/>
      <c r="W165" s="148">
        <f>$V$165*$K$165</f>
        <v>0</v>
      </c>
      <c r="X165" s="148">
        <v>0.24542</v>
      </c>
      <c r="Y165" s="148">
        <f>$X$165*$K$165</f>
        <v>0.24542</v>
      </c>
      <c r="Z165" s="148">
        <v>0</v>
      </c>
      <c r="AA165" s="149">
        <f>$Z$165*$K$165</f>
        <v>0</v>
      </c>
      <c r="AR165" s="6" t="s">
        <v>161</v>
      </c>
      <c r="AT165" s="6" t="s">
        <v>149</v>
      </c>
      <c r="AU165" s="6" t="s">
        <v>104</v>
      </c>
      <c r="AY165" s="6" t="s">
        <v>148</v>
      </c>
      <c r="BE165" s="93">
        <f>IF($U$165="základní",$N$165,0)</f>
        <v>0</v>
      </c>
      <c r="BF165" s="93">
        <f>IF($U$165="snížená",$N$165,0)</f>
        <v>0</v>
      </c>
      <c r="BG165" s="93">
        <f>IF($U$165="zákl. přenesená",$N$165,0)</f>
        <v>0</v>
      </c>
      <c r="BH165" s="93">
        <f>IF($U$165="sníž. přenesená",$N$165,0)</f>
        <v>0</v>
      </c>
      <c r="BI165" s="93">
        <f>IF($U$165="nulová",$N$165,0)</f>
        <v>0</v>
      </c>
      <c r="BJ165" s="6" t="s">
        <v>22</v>
      </c>
      <c r="BK165" s="93">
        <f>ROUND($L$165*$K$165,2)</f>
        <v>0</v>
      </c>
      <c r="BL165" s="6" t="s">
        <v>161</v>
      </c>
      <c r="BM165" s="6" t="s">
        <v>313</v>
      </c>
    </row>
    <row r="166" spans="2:65" s="6" customFormat="1" ht="15.75" customHeight="1">
      <c r="B166" s="23"/>
      <c r="C166" s="143" t="s">
        <v>314</v>
      </c>
      <c r="D166" s="143" t="s">
        <v>149</v>
      </c>
      <c r="E166" s="144" t="s">
        <v>315</v>
      </c>
      <c r="F166" s="216" t="s">
        <v>316</v>
      </c>
      <c r="G166" s="217"/>
      <c r="H166" s="217"/>
      <c r="I166" s="217"/>
      <c r="J166" s="145" t="s">
        <v>246</v>
      </c>
      <c r="K166" s="146">
        <v>80</v>
      </c>
      <c r="L166" s="218">
        <v>0</v>
      </c>
      <c r="M166" s="217"/>
      <c r="N166" s="219">
        <f>ROUND($L$166*$K$166,2)</f>
        <v>0</v>
      </c>
      <c r="O166" s="217"/>
      <c r="P166" s="217"/>
      <c r="Q166" s="217"/>
      <c r="R166" s="25"/>
      <c r="T166" s="147"/>
      <c r="U166" s="31" t="s">
        <v>42</v>
      </c>
      <c r="V166" s="24"/>
      <c r="W166" s="148">
        <f>$V$166*$K$166</f>
        <v>0</v>
      </c>
      <c r="X166" s="148">
        <v>0.00019</v>
      </c>
      <c r="Y166" s="148">
        <f>$X$166*$K$166</f>
        <v>0.015200000000000002</v>
      </c>
      <c r="Z166" s="148">
        <v>0</v>
      </c>
      <c r="AA166" s="149">
        <f>$Z$166*$K$166</f>
        <v>0</v>
      </c>
      <c r="AR166" s="6" t="s">
        <v>161</v>
      </c>
      <c r="AT166" s="6" t="s">
        <v>149</v>
      </c>
      <c r="AU166" s="6" t="s">
        <v>104</v>
      </c>
      <c r="AY166" s="6" t="s">
        <v>148</v>
      </c>
      <c r="BE166" s="93">
        <f>IF($U$166="základní",$N$166,0)</f>
        <v>0</v>
      </c>
      <c r="BF166" s="93">
        <f>IF($U$166="snížená",$N$166,0)</f>
        <v>0</v>
      </c>
      <c r="BG166" s="93">
        <f>IF($U$166="zákl. přenesená",$N$166,0)</f>
        <v>0</v>
      </c>
      <c r="BH166" s="93">
        <f>IF($U$166="sníž. přenesená",$N$166,0)</f>
        <v>0</v>
      </c>
      <c r="BI166" s="93">
        <f>IF($U$166="nulová",$N$166,0)</f>
        <v>0</v>
      </c>
      <c r="BJ166" s="6" t="s">
        <v>22</v>
      </c>
      <c r="BK166" s="93">
        <f>ROUND($L$166*$K$166,2)</f>
        <v>0</v>
      </c>
      <c r="BL166" s="6" t="s">
        <v>161</v>
      </c>
      <c r="BM166" s="6" t="s">
        <v>317</v>
      </c>
    </row>
    <row r="167" spans="2:65" s="6" customFormat="1" ht="27" customHeight="1">
      <c r="B167" s="23"/>
      <c r="C167" s="143" t="s">
        <v>318</v>
      </c>
      <c r="D167" s="143" t="s">
        <v>149</v>
      </c>
      <c r="E167" s="144" t="s">
        <v>319</v>
      </c>
      <c r="F167" s="216" t="s">
        <v>320</v>
      </c>
      <c r="G167" s="217"/>
      <c r="H167" s="217"/>
      <c r="I167" s="217"/>
      <c r="J167" s="145" t="s">
        <v>246</v>
      </c>
      <c r="K167" s="146">
        <v>80</v>
      </c>
      <c r="L167" s="218">
        <v>0</v>
      </c>
      <c r="M167" s="217"/>
      <c r="N167" s="219">
        <f>ROUND($L$167*$K$167,2)</f>
        <v>0</v>
      </c>
      <c r="O167" s="217"/>
      <c r="P167" s="217"/>
      <c r="Q167" s="217"/>
      <c r="R167" s="25"/>
      <c r="T167" s="147"/>
      <c r="U167" s="31" t="s">
        <v>42</v>
      </c>
      <c r="V167" s="24"/>
      <c r="W167" s="148">
        <f>$V$167*$K$167</f>
        <v>0</v>
      </c>
      <c r="X167" s="148">
        <v>0.00013</v>
      </c>
      <c r="Y167" s="148">
        <f>$X$167*$K$167</f>
        <v>0.0104</v>
      </c>
      <c r="Z167" s="148">
        <v>0</v>
      </c>
      <c r="AA167" s="149">
        <f>$Z$167*$K$167</f>
        <v>0</v>
      </c>
      <c r="AR167" s="6" t="s">
        <v>161</v>
      </c>
      <c r="AT167" s="6" t="s">
        <v>149</v>
      </c>
      <c r="AU167" s="6" t="s">
        <v>104</v>
      </c>
      <c r="AY167" s="6" t="s">
        <v>148</v>
      </c>
      <c r="BE167" s="93">
        <f>IF($U$167="základní",$N$167,0)</f>
        <v>0</v>
      </c>
      <c r="BF167" s="93">
        <f>IF($U$167="snížená",$N$167,0)</f>
        <v>0</v>
      </c>
      <c r="BG167" s="93">
        <f>IF($U$167="zákl. přenesená",$N$167,0)</f>
        <v>0</v>
      </c>
      <c r="BH167" s="93">
        <f>IF($U$167="sníž. přenesená",$N$167,0)</f>
        <v>0</v>
      </c>
      <c r="BI167" s="93">
        <f>IF($U$167="nulová",$N$167,0)</f>
        <v>0</v>
      </c>
      <c r="BJ167" s="6" t="s">
        <v>22</v>
      </c>
      <c r="BK167" s="93">
        <f>ROUND($L$167*$K$167,2)</f>
        <v>0</v>
      </c>
      <c r="BL167" s="6" t="s">
        <v>161</v>
      </c>
      <c r="BM167" s="6" t="s">
        <v>321</v>
      </c>
    </row>
    <row r="168" spans="2:63" s="132" customFormat="1" ht="30.75" customHeight="1">
      <c r="B168" s="133"/>
      <c r="C168" s="134"/>
      <c r="D168" s="142" t="s">
        <v>174</v>
      </c>
      <c r="E168" s="142"/>
      <c r="F168" s="142"/>
      <c r="G168" s="142"/>
      <c r="H168" s="142"/>
      <c r="I168" s="142"/>
      <c r="J168" s="142"/>
      <c r="K168" s="142"/>
      <c r="L168" s="142"/>
      <c r="M168" s="142"/>
      <c r="N168" s="224">
        <f>$BK$168</f>
        <v>0</v>
      </c>
      <c r="O168" s="223"/>
      <c r="P168" s="223"/>
      <c r="Q168" s="223"/>
      <c r="R168" s="136"/>
      <c r="T168" s="137"/>
      <c r="U168" s="134"/>
      <c r="V168" s="134"/>
      <c r="W168" s="138">
        <f>SUM($W$169:$W$175)</f>
        <v>0</v>
      </c>
      <c r="X168" s="134"/>
      <c r="Y168" s="138">
        <f>SUM($Y$169:$Y$175)</f>
        <v>23.371460000000003</v>
      </c>
      <c r="Z168" s="134"/>
      <c r="AA168" s="139">
        <f>SUM($AA$169:$AA$175)</f>
        <v>0</v>
      </c>
      <c r="AR168" s="140" t="s">
        <v>22</v>
      </c>
      <c r="AT168" s="140" t="s">
        <v>76</v>
      </c>
      <c r="AU168" s="140" t="s">
        <v>22</v>
      </c>
      <c r="AY168" s="140" t="s">
        <v>148</v>
      </c>
      <c r="BK168" s="141">
        <f>SUM($BK$169:$BK$175)</f>
        <v>0</v>
      </c>
    </row>
    <row r="169" spans="2:65" s="6" customFormat="1" ht="27" customHeight="1">
      <c r="B169" s="23"/>
      <c r="C169" s="143" t="s">
        <v>322</v>
      </c>
      <c r="D169" s="143" t="s">
        <v>149</v>
      </c>
      <c r="E169" s="144" t="s">
        <v>323</v>
      </c>
      <c r="F169" s="216" t="s">
        <v>324</v>
      </c>
      <c r="G169" s="217"/>
      <c r="H169" s="217"/>
      <c r="I169" s="217"/>
      <c r="J169" s="145" t="s">
        <v>246</v>
      </c>
      <c r="K169" s="146">
        <v>44</v>
      </c>
      <c r="L169" s="218">
        <v>0</v>
      </c>
      <c r="M169" s="217"/>
      <c r="N169" s="219">
        <f>ROUND($L$169*$K$169,2)</f>
        <v>0</v>
      </c>
      <c r="O169" s="217"/>
      <c r="P169" s="217"/>
      <c r="Q169" s="217"/>
      <c r="R169" s="25"/>
      <c r="T169" s="147"/>
      <c r="U169" s="31" t="s">
        <v>42</v>
      </c>
      <c r="V169" s="24"/>
      <c r="W169" s="148">
        <f>$V$169*$K$169</f>
        <v>0</v>
      </c>
      <c r="X169" s="148">
        <v>0.10108</v>
      </c>
      <c r="Y169" s="148">
        <f>$X$169*$K$169</f>
        <v>4.44752</v>
      </c>
      <c r="Z169" s="148">
        <v>0</v>
      </c>
      <c r="AA169" s="149">
        <f>$Z$169*$K$169</f>
        <v>0</v>
      </c>
      <c r="AR169" s="6" t="s">
        <v>161</v>
      </c>
      <c r="AT169" s="6" t="s">
        <v>149</v>
      </c>
      <c r="AU169" s="6" t="s">
        <v>104</v>
      </c>
      <c r="AY169" s="6" t="s">
        <v>148</v>
      </c>
      <c r="BE169" s="93">
        <f>IF($U$169="základní",$N$169,0)</f>
        <v>0</v>
      </c>
      <c r="BF169" s="93">
        <f>IF($U$169="snížená",$N$169,0)</f>
        <v>0</v>
      </c>
      <c r="BG169" s="93">
        <f>IF($U$169="zákl. přenesená",$N$169,0)</f>
        <v>0</v>
      </c>
      <c r="BH169" s="93">
        <f>IF($U$169="sníž. přenesená",$N$169,0)</f>
        <v>0</v>
      </c>
      <c r="BI169" s="93">
        <f>IF($U$169="nulová",$N$169,0)</f>
        <v>0</v>
      </c>
      <c r="BJ169" s="6" t="s">
        <v>22</v>
      </c>
      <c r="BK169" s="93">
        <f>ROUND($L$169*$K$169,2)</f>
        <v>0</v>
      </c>
      <c r="BL169" s="6" t="s">
        <v>161</v>
      </c>
      <c r="BM169" s="6" t="s">
        <v>325</v>
      </c>
    </row>
    <row r="170" spans="2:65" s="6" customFormat="1" ht="27" customHeight="1">
      <c r="B170" s="23"/>
      <c r="C170" s="155" t="s">
        <v>326</v>
      </c>
      <c r="D170" s="155" t="s">
        <v>198</v>
      </c>
      <c r="E170" s="156" t="s">
        <v>327</v>
      </c>
      <c r="F170" s="225" t="s">
        <v>328</v>
      </c>
      <c r="G170" s="226"/>
      <c r="H170" s="226"/>
      <c r="I170" s="226"/>
      <c r="J170" s="157" t="s">
        <v>287</v>
      </c>
      <c r="K170" s="158">
        <v>44</v>
      </c>
      <c r="L170" s="227">
        <v>0</v>
      </c>
      <c r="M170" s="226"/>
      <c r="N170" s="228">
        <f>ROUND($L$170*$K$170,2)</f>
        <v>0</v>
      </c>
      <c r="O170" s="217"/>
      <c r="P170" s="217"/>
      <c r="Q170" s="217"/>
      <c r="R170" s="25"/>
      <c r="T170" s="147"/>
      <c r="U170" s="31" t="s">
        <v>42</v>
      </c>
      <c r="V170" s="24"/>
      <c r="W170" s="148">
        <f>$V$170*$K$170</f>
        <v>0</v>
      </c>
      <c r="X170" s="148">
        <v>0.028</v>
      </c>
      <c r="Y170" s="148">
        <f>$X$170*$K$170</f>
        <v>1.232</v>
      </c>
      <c r="Z170" s="148">
        <v>0</v>
      </c>
      <c r="AA170" s="149">
        <f>$Z$170*$K$170</f>
        <v>0</v>
      </c>
      <c r="AR170" s="6" t="s">
        <v>202</v>
      </c>
      <c r="AT170" s="6" t="s">
        <v>198</v>
      </c>
      <c r="AU170" s="6" t="s">
        <v>104</v>
      </c>
      <c r="AY170" s="6" t="s">
        <v>148</v>
      </c>
      <c r="BE170" s="93">
        <f>IF($U$170="základní",$N$170,0)</f>
        <v>0</v>
      </c>
      <c r="BF170" s="93">
        <f>IF($U$170="snížená",$N$170,0)</f>
        <v>0</v>
      </c>
      <c r="BG170" s="93">
        <f>IF($U$170="zákl. přenesená",$N$170,0)</f>
        <v>0</v>
      </c>
      <c r="BH170" s="93">
        <f>IF($U$170="sníž. přenesená",$N$170,0)</f>
        <v>0</v>
      </c>
      <c r="BI170" s="93">
        <f>IF($U$170="nulová",$N$170,0)</f>
        <v>0</v>
      </c>
      <c r="BJ170" s="6" t="s">
        <v>22</v>
      </c>
      <c r="BK170" s="93">
        <f>ROUND($L$170*$K$170,2)</f>
        <v>0</v>
      </c>
      <c r="BL170" s="6" t="s">
        <v>161</v>
      </c>
      <c r="BM170" s="6" t="s">
        <v>329</v>
      </c>
    </row>
    <row r="171" spans="2:65" s="6" customFormat="1" ht="27" customHeight="1">
      <c r="B171" s="23"/>
      <c r="C171" s="143" t="s">
        <v>330</v>
      </c>
      <c r="D171" s="143" t="s">
        <v>149</v>
      </c>
      <c r="E171" s="144" t="s">
        <v>331</v>
      </c>
      <c r="F171" s="216" t="s">
        <v>332</v>
      </c>
      <c r="G171" s="217"/>
      <c r="H171" s="217"/>
      <c r="I171" s="217"/>
      <c r="J171" s="145" t="s">
        <v>246</v>
      </c>
      <c r="K171" s="146">
        <v>59</v>
      </c>
      <c r="L171" s="218">
        <v>0</v>
      </c>
      <c r="M171" s="217"/>
      <c r="N171" s="219">
        <f>ROUND($L$171*$K$171,2)</f>
        <v>0</v>
      </c>
      <c r="O171" s="217"/>
      <c r="P171" s="217"/>
      <c r="Q171" s="217"/>
      <c r="R171" s="25"/>
      <c r="T171" s="147"/>
      <c r="U171" s="31" t="s">
        <v>42</v>
      </c>
      <c r="V171" s="24"/>
      <c r="W171" s="148">
        <f>$V$171*$K$171</f>
        <v>0</v>
      </c>
      <c r="X171" s="148">
        <v>0.14766</v>
      </c>
      <c r="Y171" s="148">
        <f>$X$171*$K$171</f>
        <v>8.71194</v>
      </c>
      <c r="Z171" s="148">
        <v>0</v>
      </c>
      <c r="AA171" s="149">
        <f>$Z$171*$K$171</f>
        <v>0</v>
      </c>
      <c r="AR171" s="6" t="s">
        <v>161</v>
      </c>
      <c r="AT171" s="6" t="s">
        <v>149</v>
      </c>
      <c r="AU171" s="6" t="s">
        <v>104</v>
      </c>
      <c r="AY171" s="6" t="s">
        <v>148</v>
      </c>
      <c r="BE171" s="93">
        <f>IF($U$171="základní",$N$171,0)</f>
        <v>0</v>
      </c>
      <c r="BF171" s="93">
        <f>IF($U$171="snížená",$N$171,0)</f>
        <v>0</v>
      </c>
      <c r="BG171" s="93">
        <f>IF($U$171="zákl. přenesená",$N$171,0)</f>
        <v>0</v>
      </c>
      <c r="BH171" s="93">
        <f>IF($U$171="sníž. přenesená",$N$171,0)</f>
        <v>0</v>
      </c>
      <c r="BI171" s="93">
        <f>IF($U$171="nulová",$N$171,0)</f>
        <v>0</v>
      </c>
      <c r="BJ171" s="6" t="s">
        <v>22</v>
      </c>
      <c r="BK171" s="93">
        <f>ROUND($L$171*$K$171,2)</f>
        <v>0</v>
      </c>
      <c r="BL171" s="6" t="s">
        <v>161</v>
      </c>
      <c r="BM171" s="6" t="s">
        <v>333</v>
      </c>
    </row>
    <row r="172" spans="2:65" s="6" customFormat="1" ht="15.75" customHeight="1">
      <c r="B172" s="23"/>
      <c r="C172" s="155" t="s">
        <v>334</v>
      </c>
      <c r="D172" s="155" t="s">
        <v>198</v>
      </c>
      <c r="E172" s="156" t="s">
        <v>335</v>
      </c>
      <c r="F172" s="225" t="s">
        <v>336</v>
      </c>
      <c r="G172" s="226"/>
      <c r="H172" s="226"/>
      <c r="I172" s="226"/>
      <c r="J172" s="157" t="s">
        <v>287</v>
      </c>
      <c r="K172" s="158">
        <v>197</v>
      </c>
      <c r="L172" s="227">
        <v>0</v>
      </c>
      <c r="M172" s="226"/>
      <c r="N172" s="228">
        <f>ROUND($L$172*$K$172,2)</f>
        <v>0</v>
      </c>
      <c r="O172" s="217"/>
      <c r="P172" s="217"/>
      <c r="Q172" s="217"/>
      <c r="R172" s="25"/>
      <c r="T172" s="147"/>
      <c r="U172" s="31" t="s">
        <v>42</v>
      </c>
      <c r="V172" s="24"/>
      <c r="W172" s="148">
        <f>$V$172*$K$172</f>
        <v>0</v>
      </c>
      <c r="X172" s="148">
        <v>0.044</v>
      </c>
      <c r="Y172" s="148">
        <f>$X$172*$K$172</f>
        <v>8.668</v>
      </c>
      <c r="Z172" s="148">
        <v>0</v>
      </c>
      <c r="AA172" s="149">
        <f>$Z$172*$K$172</f>
        <v>0</v>
      </c>
      <c r="AR172" s="6" t="s">
        <v>202</v>
      </c>
      <c r="AT172" s="6" t="s">
        <v>198</v>
      </c>
      <c r="AU172" s="6" t="s">
        <v>104</v>
      </c>
      <c r="AY172" s="6" t="s">
        <v>148</v>
      </c>
      <c r="BE172" s="93">
        <f>IF($U$172="základní",$N$172,0)</f>
        <v>0</v>
      </c>
      <c r="BF172" s="93">
        <f>IF($U$172="snížená",$N$172,0)</f>
        <v>0</v>
      </c>
      <c r="BG172" s="93">
        <f>IF($U$172="zákl. přenesená",$N$172,0)</f>
        <v>0</v>
      </c>
      <c r="BH172" s="93">
        <f>IF($U$172="sníž. přenesená",$N$172,0)</f>
        <v>0</v>
      </c>
      <c r="BI172" s="93">
        <f>IF($U$172="nulová",$N$172,0)</f>
        <v>0</v>
      </c>
      <c r="BJ172" s="6" t="s">
        <v>22</v>
      </c>
      <c r="BK172" s="93">
        <f>ROUND($L$172*$K$172,2)</f>
        <v>0</v>
      </c>
      <c r="BL172" s="6" t="s">
        <v>161</v>
      </c>
      <c r="BM172" s="6" t="s">
        <v>337</v>
      </c>
    </row>
    <row r="173" spans="2:65" s="6" customFormat="1" ht="27" customHeight="1">
      <c r="B173" s="23"/>
      <c r="C173" s="143" t="s">
        <v>338</v>
      </c>
      <c r="D173" s="143" t="s">
        <v>149</v>
      </c>
      <c r="E173" s="144" t="s">
        <v>339</v>
      </c>
      <c r="F173" s="216" t="s">
        <v>340</v>
      </c>
      <c r="G173" s="217"/>
      <c r="H173" s="217"/>
      <c r="I173" s="217"/>
      <c r="J173" s="145" t="s">
        <v>287</v>
      </c>
      <c r="K173" s="146">
        <v>2</v>
      </c>
      <c r="L173" s="218">
        <v>0</v>
      </c>
      <c r="M173" s="217"/>
      <c r="N173" s="219">
        <f>ROUND($L$173*$K$173,2)</f>
        <v>0</v>
      </c>
      <c r="O173" s="217"/>
      <c r="P173" s="217"/>
      <c r="Q173" s="217"/>
      <c r="R173" s="25"/>
      <c r="T173" s="147"/>
      <c r="U173" s="31" t="s">
        <v>42</v>
      </c>
      <c r="V173" s="24"/>
      <c r="W173" s="148">
        <f>$V$173*$K$173</f>
        <v>0</v>
      </c>
      <c r="X173" s="148">
        <v>0</v>
      </c>
      <c r="Y173" s="148">
        <f>$X$173*$K$173</f>
        <v>0</v>
      </c>
      <c r="Z173" s="148">
        <v>0</v>
      </c>
      <c r="AA173" s="149">
        <f>$Z$173*$K$173</f>
        <v>0</v>
      </c>
      <c r="AR173" s="6" t="s">
        <v>161</v>
      </c>
      <c r="AT173" s="6" t="s">
        <v>149</v>
      </c>
      <c r="AU173" s="6" t="s">
        <v>104</v>
      </c>
      <c r="AY173" s="6" t="s">
        <v>148</v>
      </c>
      <c r="BE173" s="93">
        <f>IF($U$173="základní",$N$173,0)</f>
        <v>0</v>
      </c>
      <c r="BF173" s="93">
        <f>IF($U$173="snížená",$N$173,0)</f>
        <v>0</v>
      </c>
      <c r="BG173" s="93">
        <f>IF($U$173="zákl. přenesená",$N$173,0)</f>
        <v>0</v>
      </c>
      <c r="BH173" s="93">
        <f>IF($U$173="sníž. přenesená",$N$173,0)</f>
        <v>0</v>
      </c>
      <c r="BI173" s="93">
        <f>IF($U$173="nulová",$N$173,0)</f>
        <v>0</v>
      </c>
      <c r="BJ173" s="6" t="s">
        <v>22</v>
      </c>
      <c r="BK173" s="93">
        <f>ROUND($L$173*$K$173,2)</f>
        <v>0</v>
      </c>
      <c r="BL173" s="6" t="s">
        <v>161</v>
      </c>
      <c r="BM173" s="6" t="s">
        <v>341</v>
      </c>
    </row>
    <row r="174" spans="2:65" s="6" customFormat="1" ht="27" customHeight="1">
      <c r="B174" s="23"/>
      <c r="C174" s="155" t="s">
        <v>342</v>
      </c>
      <c r="D174" s="155" t="s">
        <v>198</v>
      </c>
      <c r="E174" s="156" t="s">
        <v>343</v>
      </c>
      <c r="F174" s="225" t="s">
        <v>344</v>
      </c>
      <c r="G174" s="226"/>
      <c r="H174" s="226"/>
      <c r="I174" s="226"/>
      <c r="J174" s="157" t="s">
        <v>287</v>
      </c>
      <c r="K174" s="158">
        <v>2</v>
      </c>
      <c r="L174" s="227">
        <v>0</v>
      </c>
      <c r="M174" s="226"/>
      <c r="N174" s="228">
        <f>ROUND($L$174*$K$174,2)</f>
        <v>0</v>
      </c>
      <c r="O174" s="217"/>
      <c r="P174" s="217"/>
      <c r="Q174" s="217"/>
      <c r="R174" s="25"/>
      <c r="T174" s="147"/>
      <c r="U174" s="31" t="s">
        <v>42</v>
      </c>
      <c r="V174" s="24"/>
      <c r="W174" s="148">
        <f>$V$174*$K$174</f>
        <v>0</v>
      </c>
      <c r="X174" s="148">
        <v>0.156</v>
      </c>
      <c r="Y174" s="148">
        <f>$X$174*$K$174</f>
        <v>0.312</v>
      </c>
      <c r="Z174" s="148">
        <v>0</v>
      </c>
      <c r="AA174" s="149">
        <f>$Z$174*$K$174</f>
        <v>0</v>
      </c>
      <c r="AR174" s="6" t="s">
        <v>202</v>
      </c>
      <c r="AT174" s="6" t="s">
        <v>198</v>
      </c>
      <c r="AU174" s="6" t="s">
        <v>104</v>
      </c>
      <c r="AY174" s="6" t="s">
        <v>148</v>
      </c>
      <c r="BE174" s="93">
        <f>IF($U$174="základní",$N$174,0)</f>
        <v>0</v>
      </c>
      <c r="BF174" s="93">
        <f>IF($U$174="snížená",$N$174,0)</f>
        <v>0</v>
      </c>
      <c r="BG174" s="93">
        <f>IF($U$174="zákl. přenesená",$N$174,0)</f>
        <v>0</v>
      </c>
      <c r="BH174" s="93">
        <f>IF($U$174="sníž. přenesená",$N$174,0)</f>
        <v>0</v>
      </c>
      <c r="BI174" s="93">
        <f>IF($U$174="nulová",$N$174,0)</f>
        <v>0</v>
      </c>
      <c r="BJ174" s="6" t="s">
        <v>22</v>
      </c>
      <c r="BK174" s="93">
        <f>ROUND($L$174*$K$174,2)</f>
        <v>0</v>
      </c>
      <c r="BL174" s="6" t="s">
        <v>161</v>
      </c>
      <c r="BM174" s="6" t="s">
        <v>345</v>
      </c>
    </row>
    <row r="175" spans="2:65" s="6" customFormat="1" ht="15.75" customHeight="1">
      <c r="B175" s="23"/>
      <c r="C175" s="143" t="s">
        <v>346</v>
      </c>
      <c r="D175" s="143" t="s">
        <v>149</v>
      </c>
      <c r="E175" s="144" t="s">
        <v>347</v>
      </c>
      <c r="F175" s="216" t="s">
        <v>348</v>
      </c>
      <c r="G175" s="217"/>
      <c r="H175" s="217"/>
      <c r="I175" s="217"/>
      <c r="J175" s="145" t="s">
        <v>287</v>
      </c>
      <c r="K175" s="146">
        <v>2</v>
      </c>
      <c r="L175" s="218">
        <v>0</v>
      </c>
      <c r="M175" s="217"/>
      <c r="N175" s="219">
        <f>ROUND($L$175*$K$175,2)</f>
        <v>0</v>
      </c>
      <c r="O175" s="217"/>
      <c r="P175" s="217"/>
      <c r="Q175" s="217"/>
      <c r="R175" s="25"/>
      <c r="T175" s="147"/>
      <c r="U175" s="31" t="s">
        <v>42</v>
      </c>
      <c r="V175" s="24"/>
      <c r="W175" s="148">
        <f>$V$175*$K$175</f>
        <v>0</v>
      </c>
      <c r="X175" s="148">
        <v>0</v>
      </c>
      <c r="Y175" s="148">
        <f>$X$175*$K$175</f>
        <v>0</v>
      </c>
      <c r="Z175" s="148">
        <v>0</v>
      </c>
      <c r="AA175" s="149">
        <f>$Z$175*$K$175</f>
        <v>0</v>
      </c>
      <c r="AR175" s="6" t="s">
        <v>161</v>
      </c>
      <c r="AT175" s="6" t="s">
        <v>149</v>
      </c>
      <c r="AU175" s="6" t="s">
        <v>104</v>
      </c>
      <c r="AY175" s="6" t="s">
        <v>148</v>
      </c>
      <c r="BE175" s="93">
        <f>IF($U$175="základní",$N$175,0)</f>
        <v>0</v>
      </c>
      <c r="BF175" s="93">
        <f>IF($U$175="snížená",$N$175,0)</f>
        <v>0</v>
      </c>
      <c r="BG175" s="93">
        <f>IF($U$175="zákl. přenesená",$N$175,0)</f>
        <v>0</v>
      </c>
      <c r="BH175" s="93">
        <f>IF($U$175="sníž. přenesená",$N$175,0)</f>
        <v>0</v>
      </c>
      <c r="BI175" s="93">
        <f>IF($U$175="nulová",$N$175,0)</f>
        <v>0</v>
      </c>
      <c r="BJ175" s="6" t="s">
        <v>22</v>
      </c>
      <c r="BK175" s="93">
        <f>ROUND($L$175*$K$175,2)</f>
        <v>0</v>
      </c>
      <c r="BL175" s="6" t="s">
        <v>161</v>
      </c>
      <c r="BM175" s="6" t="s">
        <v>349</v>
      </c>
    </row>
    <row r="176" spans="2:63" s="132" customFormat="1" ht="30.75" customHeight="1">
      <c r="B176" s="133"/>
      <c r="C176" s="134"/>
      <c r="D176" s="142" t="s">
        <v>175</v>
      </c>
      <c r="E176" s="142"/>
      <c r="F176" s="142"/>
      <c r="G176" s="142"/>
      <c r="H176" s="142"/>
      <c r="I176" s="142"/>
      <c r="J176" s="142"/>
      <c r="K176" s="142"/>
      <c r="L176" s="142"/>
      <c r="M176" s="142"/>
      <c r="N176" s="224">
        <f>$BK$176</f>
        <v>0</v>
      </c>
      <c r="O176" s="223"/>
      <c r="P176" s="223"/>
      <c r="Q176" s="223"/>
      <c r="R176" s="136"/>
      <c r="T176" s="137"/>
      <c r="U176" s="134"/>
      <c r="V176" s="134"/>
      <c r="W176" s="138">
        <f>$W$177</f>
        <v>0</v>
      </c>
      <c r="X176" s="134"/>
      <c r="Y176" s="138">
        <f>$Y$177</f>
        <v>0</v>
      </c>
      <c r="Z176" s="134"/>
      <c r="AA176" s="139">
        <f>$AA$177</f>
        <v>0</v>
      </c>
      <c r="AR176" s="140" t="s">
        <v>22</v>
      </c>
      <c r="AT176" s="140" t="s">
        <v>76</v>
      </c>
      <c r="AU176" s="140" t="s">
        <v>22</v>
      </c>
      <c r="AY176" s="140" t="s">
        <v>148</v>
      </c>
      <c r="BK176" s="141">
        <f>$BK$177</f>
        <v>0</v>
      </c>
    </row>
    <row r="177" spans="2:65" s="6" customFormat="1" ht="39" customHeight="1">
      <c r="B177" s="23"/>
      <c r="C177" s="143" t="s">
        <v>350</v>
      </c>
      <c r="D177" s="143" t="s">
        <v>149</v>
      </c>
      <c r="E177" s="144" t="s">
        <v>351</v>
      </c>
      <c r="F177" s="216" t="s">
        <v>352</v>
      </c>
      <c r="G177" s="217"/>
      <c r="H177" s="217"/>
      <c r="I177" s="217"/>
      <c r="J177" s="145" t="s">
        <v>201</v>
      </c>
      <c r="K177" s="146">
        <v>2593.08</v>
      </c>
      <c r="L177" s="218">
        <v>0</v>
      </c>
      <c r="M177" s="217"/>
      <c r="N177" s="219">
        <f>ROUND($L$177*$K$177,2)</f>
        <v>0</v>
      </c>
      <c r="O177" s="217"/>
      <c r="P177" s="217"/>
      <c r="Q177" s="217"/>
      <c r="R177" s="25"/>
      <c r="T177" s="147"/>
      <c r="U177" s="31" t="s">
        <v>42</v>
      </c>
      <c r="V177" s="24"/>
      <c r="W177" s="148">
        <f>$V$177*$K$177</f>
        <v>0</v>
      </c>
      <c r="X177" s="148">
        <v>0</v>
      </c>
      <c r="Y177" s="148">
        <f>$X$177*$K$177</f>
        <v>0</v>
      </c>
      <c r="Z177" s="148">
        <v>0</v>
      </c>
      <c r="AA177" s="149">
        <f>$Z$177*$K$177</f>
        <v>0</v>
      </c>
      <c r="AR177" s="6" t="s">
        <v>161</v>
      </c>
      <c r="AT177" s="6" t="s">
        <v>149</v>
      </c>
      <c r="AU177" s="6" t="s">
        <v>104</v>
      </c>
      <c r="AY177" s="6" t="s">
        <v>148</v>
      </c>
      <c r="BE177" s="93">
        <f>IF($U$177="základní",$N$177,0)</f>
        <v>0</v>
      </c>
      <c r="BF177" s="93">
        <f>IF($U$177="snížená",$N$177,0)</f>
        <v>0</v>
      </c>
      <c r="BG177" s="93">
        <f>IF($U$177="zákl. přenesená",$N$177,0)</f>
        <v>0</v>
      </c>
      <c r="BH177" s="93">
        <f>IF($U$177="sníž. přenesená",$N$177,0)</f>
        <v>0</v>
      </c>
      <c r="BI177" s="93">
        <f>IF($U$177="nulová",$N$177,0)</f>
        <v>0</v>
      </c>
      <c r="BJ177" s="6" t="s">
        <v>22</v>
      </c>
      <c r="BK177" s="93">
        <f>ROUND($L$177*$K$177,2)</f>
        <v>0</v>
      </c>
      <c r="BL177" s="6" t="s">
        <v>161</v>
      </c>
      <c r="BM177" s="6" t="s">
        <v>353</v>
      </c>
    </row>
    <row r="178" spans="2:63" s="6" customFormat="1" ht="51" customHeight="1">
      <c r="B178" s="23"/>
      <c r="C178" s="24"/>
      <c r="D178" s="135" t="s">
        <v>165</v>
      </c>
      <c r="E178" s="24"/>
      <c r="F178" s="24"/>
      <c r="G178" s="24"/>
      <c r="H178" s="24"/>
      <c r="I178" s="24"/>
      <c r="J178" s="24"/>
      <c r="K178" s="24"/>
      <c r="L178" s="24"/>
      <c r="M178" s="24"/>
      <c r="N178" s="212">
        <f>$BK$178</f>
        <v>0</v>
      </c>
      <c r="O178" s="180"/>
      <c r="P178" s="180"/>
      <c r="Q178" s="180"/>
      <c r="R178" s="25"/>
      <c r="T178" s="64"/>
      <c r="U178" s="24"/>
      <c r="V178" s="24"/>
      <c r="W178" s="24"/>
      <c r="X178" s="24"/>
      <c r="Y178" s="24"/>
      <c r="Z178" s="24"/>
      <c r="AA178" s="65"/>
      <c r="AT178" s="6" t="s">
        <v>76</v>
      </c>
      <c r="AU178" s="6" t="s">
        <v>77</v>
      </c>
      <c r="AY178" s="6" t="s">
        <v>166</v>
      </c>
      <c r="BK178" s="93">
        <f>SUM($BK$179:$BK$183)</f>
        <v>0</v>
      </c>
    </row>
    <row r="179" spans="2:63" s="6" customFormat="1" ht="23.25" customHeight="1">
      <c r="B179" s="23"/>
      <c r="C179" s="150"/>
      <c r="D179" s="150" t="s">
        <v>149</v>
      </c>
      <c r="E179" s="151"/>
      <c r="F179" s="220"/>
      <c r="G179" s="221"/>
      <c r="H179" s="221"/>
      <c r="I179" s="221"/>
      <c r="J179" s="152"/>
      <c r="K179" s="153"/>
      <c r="L179" s="218"/>
      <c r="M179" s="217"/>
      <c r="N179" s="219">
        <f>$BK$179</f>
        <v>0</v>
      </c>
      <c r="O179" s="217"/>
      <c r="P179" s="217"/>
      <c r="Q179" s="217"/>
      <c r="R179" s="25"/>
      <c r="T179" s="147"/>
      <c r="U179" s="154" t="s">
        <v>42</v>
      </c>
      <c r="V179" s="24"/>
      <c r="W179" s="24"/>
      <c r="X179" s="24"/>
      <c r="Y179" s="24"/>
      <c r="Z179" s="24"/>
      <c r="AA179" s="65"/>
      <c r="AT179" s="6" t="s">
        <v>166</v>
      </c>
      <c r="AU179" s="6" t="s">
        <v>22</v>
      </c>
      <c r="AY179" s="6" t="s">
        <v>166</v>
      </c>
      <c r="BE179" s="93">
        <f>IF($U$179="základní",$N$179,0)</f>
        <v>0</v>
      </c>
      <c r="BF179" s="93">
        <f>IF($U$179="snížená",$N$179,0)</f>
        <v>0</v>
      </c>
      <c r="BG179" s="93">
        <f>IF($U$179="zákl. přenesená",$N$179,0)</f>
        <v>0</v>
      </c>
      <c r="BH179" s="93">
        <f>IF($U$179="sníž. přenesená",$N$179,0)</f>
        <v>0</v>
      </c>
      <c r="BI179" s="93">
        <f>IF($U$179="nulová",$N$179,0)</f>
        <v>0</v>
      </c>
      <c r="BJ179" s="6" t="s">
        <v>22</v>
      </c>
      <c r="BK179" s="93">
        <f>$L$179*$K$179</f>
        <v>0</v>
      </c>
    </row>
    <row r="180" spans="2:63" s="6" customFormat="1" ht="23.25" customHeight="1">
      <c r="B180" s="23"/>
      <c r="C180" s="150"/>
      <c r="D180" s="150" t="s">
        <v>149</v>
      </c>
      <c r="E180" s="151"/>
      <c r="F180" s="220"/>
      <c r="G180" s="221"/>
      <c r="H180" s="221"/>
      <c r="I180" s="221"/>
      <c r="J180" s="152"/>
      <c r="K180" s="153"/>
      <c r="L180" s="218"/>
      <c r="M180" s="217"/>
      <c r="N180" s="219">
        <f>$BK$180</f>
        <v>0</v>
      </c>
      <c r="O180" s="217"/>
      <c r="P180" s="217"/>
      <c r="Q180" s="217"/>
      <c r="R180" s="25"/>
      <c r="T180" s="147"/>
      <c r="U180" s="154" t="s">
        <v>42</v>
      </c>
      <c r="V180" s="24"/>
      <c r="W180" s="24"/>
      <c r="X180" s="24"/>
      <c r="Y180" s="24"/>
      <c r="Z180" s="24"/>
      <c r="AA180" s="65"/>
      <c r="AT180" s="6" t="s">
        <v>166</v>
      </c>
      <c r="AU180" s="6" t="s">
        <v>22</v>
      </c>
      <c r="AY180" s="6" t="s">
        <v>166</v>
      </c>
      <c r="BE180" s="93">
        <f>IF($U$180="základní",$N$180,0)</f>
        <v>0</v>
      </c>
      <c r="BF180" s="93">
        <f>IF($U$180="snížená",$N$180,0)</f>
        <v>0</v>
      </c>
      <c r="BG180" s="93">
        <f>IF($U$180="zákl. přenesená",$N$180,0)</f>
        <v>0</v>
      </c>
      <c r="BH180" s="93">
        <f>IF($U$180="sníž. přenesená",$N$180,0)</f>
        <v>0</v>
      </c>
      <c r="BI180" s="93">
        <f>IF($U$180="nulová",$N$180,0)</f>
        <v>0</v>
      </c>
      <c r="BJ180" s="6" t="s">
        <v>22</v>
      </c>
      <c r="BK180" s="93">
        <f>$L$180*$K$180</f>
        <v>0</v>
      </c>
    </row>
    <row r="181" spans="2:63" s="6" customFormat="1" ht="23.25" customHeight="1">
      <c r="B181" s="23"/>
      <c r="C181" s="150"/>
      <c r="D181" s="150" t="s">
        <v>149</v>
      </c>
      <c r="E181" s="151"/>
      <c r="F181" s="220"/>
      <c r="G181" s="221"/>
      <c r="H181" s="221"/>
      <c r="I181" s="221"/>
      <c r="J181" s="152"/>
      <c r="K181" s="153"/>
      <c r="L181" s="218"/>
      <c r="M181" s="217"/>
      <c r="N181" s="219">
        <f>$BK$181</f>
        <v>0</v>
      </c>
      <c r="O181" s="217"/>
      <c r="P181" s="217"/>
      <c r="Q181" s="217"/>
      <c r="R181" s="25"/>
      <c r="T181" s="147"/>
      <c r="U181" s="154" t="s">
        <v>42</v>
      </c>
      <c r="V181" s="24"/>
      <c r="W181" s="24"/>
      <c r="X181" s="24"/>
      <c r="Y181" s="24"/>
      <c r="Z181" s="24"/>
      <c r="AA181" s="65"/>
      <c r="AT181" s="6" t="s">
        <v>166</v>
      </c>
      <c r="AU181" s="6" t="s">
        <v>22</v>
      </c>
      <c r="AY181" s="6" t="s">
        <v>166</v>
      </c>
      <c r="BE181" s="93">
        <f>IF($U$181="základní",$N$181,0)</f>
        <v>0</v>
      </c>
      <c r="BF181" s="93">
        <f>IF($U$181="snížená",$N$181,0)</f>
        <v>0</v>
      </c>
      <c r="BG181" s="93">
        <f>IF($U$181="zákl. přenesená",$N$181,0)</f>
        <v>0</v>
      </c>
      <c r="BH181" s="93">
        <f>IF($U$181="sníž. přenesená",$N$181,0)</f>
        <v>0</v>
      </c>
      <c r="BI181" s="93">
        <f>IF($U$181="nulová",$N$181,0)</f>
        <v>0</v>
      </c>
      <c r="BJ181" s="6" t="s">
        <v>22</v>
      </c>
      <c r="BK181" s="93">
        <f>$L$181*$K$181</f>
        <v>0</v>
      </c>
    </row>
    <row r="182" spans="2:63" s="6" customFormat="1" ht="23.25" customHeight="1">
      <c r="B182" s="23"/>
      <c r="C182" s="150"/>
      <c r="D182" s="150" t="s">
        <v>149</v>
      </c>
      <c r="E182" s="151"/>
      <c r="F182" s="220"/>
      <c r="G182" s="221"/>
      <c r="H182" s="221"/>
      <c r="I182" s="221"/>
      <c r="J182" s="152"/>
      <c r="K182" s="153"/>
      <c r="L182" s="218"/>
      <c r="M182" s="217"/>
      <c r="N182" s="219">
        <f>$BK$182</f>
        <v>0</v>
      </c>
      <c r="O182" s="217"/>
      <c r="P182" s="217"/>
      <c r="Q182" s="217"/>
      <c r="R182" s="25"/>
      <c r="T182" s="147"/>
      <c r="U182" s="154" t="s">
        <v>42</v>
      </c>
      <c r="V182" s="24"/>
      <c r="W182" s="24"/>
      <c r="X182" s="24"/>
      <c r="Y182" s="24"/>
      <c r="Z182" s="24"/>
      <c r="AA182" s="65"/>
      <c r="AT182" s="6" t="s">
        <v>166</v>
      </c>
      <c r="AU182" s="6" t="s">
        <v>22</v>
      </c>
      <c r="AY182" s="6" t="s">
        <v>166</v>
      </c>
      <c r="BE182" s="93">
        <f>IF($U$182="základní",$N$182,0)</f>
        <v>0</v>
      </c>
      <c r="BF182" s="93">
        <f>IF($U$182="snížená",$N$182,0)</f>
        <v>0</v>
      </c>
      <c r="BG182" s="93">
        <f>IF($U$182="zákl. přenesená",$N$182,0)</f>
        <v>0</v>
      </c>
      <c r="BH182" s="93">
        <f>IF($U$182="sníž. přenesená",$N$182,0)</f>
        <v>0</v>
      </c>
      <c r="BI182" s="93">
        <f>IF($U$182="nulová",$N$182,0)</f>
        <v>0</v>
      </c>
      <c r="BJ182" s="6" t="s">
        <v>22</v>
      </c>
      <c r="BK182" s="93">
        <f>$L$182*$K$182</f>
        <v>0</v>
      </c>
    </row>
    <row r="183" spans="2:63" s="6" customFormat="1" ht="23.25" customHeight="1">
      <c r="B183" s="23"/>
      <c r="C183" s="150"/>
      <c r="D183" s="150" t="s">
        <v>149</v>
      </c>
      <c r="E183" s="151"/>
      <c r="F183" s="220"/>
      <c r="G183" s="221"/>
      <c r="H183" s="221"/>
      <c r="I183" s="221"/>
      <c r="J183" s="152"/>
      <c r="K183" s="153"/>
      <c r="L183" s="218"/>
      <c r="M183" s="217"/>
      <c r="N183" s="219">
        <f>$BK$183</f>
        <v>0</v>
      </c>
      <c r="O183" s="217"/>
      <c r="P183" s="217"/>
      <c r="Q183" s="217"/>
      <c r="R183" s="25"/>
      <c r="T183" s="147"/>
      <c r="U183" s="154" t="s">
        <v>42</v>
      </c>
      <c r="V183" s="43"/>
      <c r="W183" s="43"/>
      <c r="X183" s="43"/>
      <c r="Y183" s="43"/>
      <c r="Z183" s="43"/>
      <c r="AA183" s="45"/>
      <c r="AT183" s="6" t="s">
        <v>166</v>
      </c>
      <c r="AU183" s="6" t="s">
        <v>22</v>
      </c>
      <c r="AY183" s="6" t="s">
        <v>166</v>
      </c>
      <c r="BE183" s="93">
        <f>IF($U$183="základní",$N$183,0)</f>
        <v>0</v>
      </c>
      <c r="BF183" s="93">
        <f>IF($U$183="snížená",$N$183,0)</f>
        <v>0</v>
      </c>
      <c r="BG183" s="93">
        <f>IF($U$183="zákl. přenesená",$N$183,0)</f>
        <v>0</v>
      </c>
      <c r="BH183" s="93">
        <f>IF($U$183="sníž. přenesená",$N$183,0)</f>
        <v>0</v>
      </c>
      <c r="BI183" s="93">
        <f>IF($U$183="nulová",$N$183,0)</f>
        <v>0</v>
      </c>
      <c r="BJ183" s="6" t="s">
        <v>22</v>
      </c>
      <c r="BK183" s="93">
        <f>$L$183*$K$183</f>
        <v>0</v>
      </c>
    </row>
    <row r="184" spans="2:18" s="6" customFormat="1" ht="7.5" customHeight="1">
      <c r="B184" s="46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8"/>
    </row>
    <row r="185" s="2" customFormat="1" ht="14.25" customHeight="1"/>
  </sheetData>
  <sheetProtection password="CC35" sheet="1" objects="1" scenarios="1" formatColumns="0" formatRows="0" sort="0" autoFilter="0"/>
  <mergeCells count="231">
    <mergeCell ref="N176:Q176"/>
    <mergeCell ref="N178:Q178"/>
    <mergeCell ref="H1:K1"/>
    <mergeCell ref="S2:AC2"/>
    <mergeCell ref="N124:Q124"/>
    <mergeCell ref="N125:Q125"/>
    <mergeCell ref="N126:Q126"/>
    <mergeCell ref="N145:Q145"/>
    <mergeCell ref="N150:Q150"/>
    <mergeCell ref="N152:Q152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7:I177"/>
    <mergeCell ref="L177:M177"/>
    <mergeCell ref="N177:Q177"/>
    <mergeCell ref="F179:I179"/>
    <mergeCell ref="L179:M179"/>
    <mergeCell ref="N179:Q179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7:I167"/>
    <mergeCell ref="L167:M167"/>
    <mergeCell ref="N167:Q167"/>
    <mergeCell ref="F169:I169"/>
    <mergeCell ref="L169:M169"/>
    <mergeCell ref="N169:Q169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6:I156"/>
    <mergeCell ref="L156:M156"/>
    <mergeCell ref="N156:Q156"/>
    <mergeCell ref="F158:I158"/>
    <mergeCell ref="L158:M158"/>
    <mergeCell ref="N158:Q158"/>
    <mergeCell ref="N157:Q157"/>
    <mergeCell ref="F154:I154"/>
    <mergeCell ref="L154:M154"/>
    <mergeCell ref="N154:Q154"/>
    <mergeCell ref="F155:I155"/>
    <mergeCell ref="L155:M155"/>
    <mergeCell ref="N155:Q155"/>
    <mergeCell ref="F151:I151"/>
    <mergeCell ref="L151:M151"/>
    <mergeCell ref="N151:Q151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16:P116"/>
    <mergeCell ref="M118:P118"/>
    <mergeCell ref="M120:Q120"/>
    <mergeCell ref="M121:Q121"/>
    <mergeCell ref="F123:I123"/>
    <mergeCell ref="L123:M123"/>
    <mergeCell ref="N123:Q123"/>
    <mergeCell ref="D104:H104"/>
    <mergeCell ref="N104:Q104"/>
    <mergeCell ref="N105:Q105"/>
    <mergeCell ref="L107:Q107"/>
    <mergeCell ref="C113:Q113"/>
    <mergeCell ref="F115:P115"/>
    <mergeCell ref="D101:H101"/>
    <mergeCell ref="N101:Q101"/>
    <mergeCell ref="D102:H102"/>
    <mergeCell ref="N102:Q102"/>
    <mergeCell ref="D103:H103"/>
    <mergeCell ref="N103:Q103"/>
    <mergeCell ref="N94:Q94"/>
    <mergeCell ref="N95:Q95"/>
    <mergeCell ref="N96:Q96"/>
    <mergeCell ref="N97:Q97"/>
    <mergeCell ref="N99:Q99"/>
    <mergeCell ref="D100:H100"/>
    <mergeCell ref="N100:Q100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79:D184">
      <formula1>"K,M"</formula1>
    </dataValidation>
    <dataValidation type="list" allowBlank="1" showInputMessage="1" showErrorMessage="1" error="Povoleny jsou hodnoty základní, snížená, zákl. přenesená, sníž. přenesená, nulová." sqref="U179:U18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34"/>
      <c r="B1" s="231"/>
      <c r="C1" s="231"/>
      <c r="D1" s="232" t="s">
        <v>1</v>
      </c>
      <c r="E1" s="231"/>
      <c r="F1" s="233" t="s">
        <v>476</v>
      </c>
      <c r="G1" s="233"/>
      <c r="H1" s="235" t="s">
        <v>477</v>
      </c>
      <c r="I1" s="235"/>
      <c r="J1" s="235"/>
      <c r="K1" s="235"/>
      <c r="L1" s="233" t="s">
        <v>478</v>
      </c>
      <c r="M1" s="231"/>
      <c r="N1" s="231"/>
      <c r="O1" s="232" t="s">
        <v>103</v>
      </c>
      <c r="P1" s="231"/>
      <c r="Q1" s="231"/>
      <c r="R1" s="231"/>
      <c r="S1" s="233" t="s">
        <v>479</v>
      </c>
      <c r="T1" s="233"/>
      <c r="U1" s="234"/>
      <c r="V1" s="23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9" t="s">
        <v>5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200" t="s">
        <v>6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104</v>
      </c>
    </row>
    <row r="4" spans="2:46" s="2" customFormat="1" ht="37.5" customHeight="1">
      <c r="B4" s="10"/>
      <c r="C4" s="161" t="s">
        <v>105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01" t="str">
        <f>'Rekapitulace stavby'!$K$6</f>
        <v>Tréninkové hřiště Kotlina_upraveny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1"/>
      <c r="R6" s="12"/>
    </row>
    <row r="7" spans="2:18" s="6" customFormat="1" ht="33.75" customHeight="1">
      <c r="B7" s="23"/>
      <c r="C7" s="24"/>
      <c r="D7" s="17" t="s">
        <v>106</v>
      </c>
      <c r="E7" s="24"/>
      <c r="F7" s="167" t="s">
        <v>354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108</v>
      </c>
      <c r="G9" s="24"/>
      <c r="H9" s="24"/>
      <c r="I9" s="24"/>
      <c r="J9" s="24"/>
      <c r="K9" s="24"/>
      <c r="L9" s="24"/>
      <c r="M9" s="18" t="s">
        <v>25</v>
      </c>
      <c r="N9" s="24"/>
      <c r="O9" s="202" t="str">
        <f>'Rekapitulace stavby'!$AN$8</f>
        <v>04.04.2019</v>
      </c>
      <c r="P9" s="180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66">
        <f>IF('Rekapitulace stavby'!$AN$10="","",'Rekapitulace stavby'!$AN$10)</f>
      </c>
      <c r="P11" s="180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 </v>
      </c>
      <c r="F12" s="24"/>
      <c r="G12" s="24"/>
      <c r="H12" s="24"/>
      <c r="I12" s="24"/>
      <c r="J12" s="24"/>
      <c r="K12" s="24"/>
      <c r="L12" s="24"/>
      <c r="M12" s="18" t="s">
        <v>31</v>
      </c>
      <c r="N12" s="24"/>
      <c r="O12" s="166">
        <f>IF('Rekapitulace stavby'!$AN$11="","",'Rekapitulace stavby'!$AN$11)</f>
      </c>
      <c r="P12" s="180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32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03"/>
      <c r="P14" s="180"/>
      <c r="Q14" s="24"/>
      <c r="R14" s="25"/>
    </row>
    <row r="15" spans="2:18" s="6" customFormat="1" ht="18.75" customHeight="1">
      <c r="B15" s="23"/>
      <c r="C15" s="24"/>
      <c r="D15" s="24"/>
      <c r="E15" s="203" t="s">
        <v>109</v>
      </c>
      <c r="F15" s="180"/>
      <c r="G15" s="180"/>
      <c r="H15" s="180"/>
      <c r="I15" s="180"/>
      <c r="J15" s="180"/>
      <c r="K15" s="180"/>
      <c r="L15" s="180"/>
      <c r="M15" s="18" t="s">
        <v>31</v>
      </c>
      <c r="N15" s="24"/>
      <c r="O15" s="203"/>
      <c r="P15" s="180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34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66">
        <f>IF('Rekapitulace stavby'!$AN$16="","",'Rekapitulace stavby'!$AN$16)</f>
      </c>
      <c r="P17" s="180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IF('Rekapitulace stavby'!$E$17="","",'Rekapitulace stavby'!$E$17)</f>
        <v> </v>
      </c>
      <c r="F18" s="24"/>
      <c r="G18" s="24"/>
      <c r="H18" s="24"/>
      <c r="I18" s="24"/>
      <c r="J18" s="24"/>
      <c r="K18" s="24"/>
      <c r="L18" s="24"/>
      <c r="M18" s="18" t="s">
        <v>31</v>
      </c>
      <c r="N18" s="24"/>
      <c r="O18" s="166">
        <f>IF('Rekapitulace stavby'!$AN$17="","",'Rekapitulace stavby'!$AN$17)</f>
      </c>
      <c r="P18" s="180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36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66"/>
      <c r="P20" s="180"/>
      <c r="Q20" s="24"/>
      <c r="R20" s="25"/>
    </row>
    <row r="21" spans="2:18" s="6" customFormat="1" ht="18.75" customHeight="1">
      <c r="B21" s="23"/>
      <c r="C21" s="24"/>
      <c r="D21" s="24"/>
      <c r="E21" s="16" t="s">
        <v>110</v>
      </c>
      <c r="F21" s="24"/>
      <c r="G21" s="24"/>
      <c r="H21" s="24"/>
      <c r="I21" s="24"/>
      <c r="J21" s="24"/>
      <c r="K21" s="24"/>
      <c r="L21" s="24"/>
      <c r="M21" s="18" t="s">
        <v>31</v>
      </c>
      <c r="N21" s="24"/>
      <c r="O21" s="166"/>
      <c r="P21" s="180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69"/>
      <c r="F24" s="204"/>
      <c r="G24" s="204"/>
      <c r="H24" s="204"/>
      <c r="I24" s="204"/>
      <c r="J24" s="204"/>
      <c r="K24" s="204"/>
      <c r="L24" s="204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111</v>
      </c>
      <c r="E27" s="24"/>
      <c r="F27" s="24"/>
      <c r="G27" s="24"/>
      <c r="H27" s="24"/>
      <c r="I27" s="24"/>
      <c r="J27" s="24"/>
      <c r="K27" s="24"/>
      <c r="L27" s="24"/>
      <c r="M27" s="170">
        <f>$N$88</f>
        <v>0</v>
      </c>
      <c r="N27" s="180"/>
      <c r="O27" s="180"/>
      <c r="P27" s="180"/>
      <c r="Q27" s="24"/>
      <c r="R27" s="25"/>
    </row>
    <row r="28" spans="2:18" s="6" customFormat="1" ht="15" customHeight="1">
      <c r="B28" s="23"/>
      <c r="C28" s="24"/>
      <c r="D28" s="22" t="s">
        <v>97</v>
      </c>
      <c r="E28" s="24"/>
      <c r="F28" s="24"/>
      <c r="G28" s="24"/>
      <c r="H28" s="24"/>
      <c r="I28" s="24"/>
      <c r="J28" s="24"/>
      <c r="K28" s="24"/>
      <c r="L28" s="24"/>
      <c r="M28" s="170">
        <f>$N$96</f>
        <v>0</v>
      </c>
      <c r="N28" s="180"/>
      <c r="O28" s="180"/>
      <c r="P28" s="180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40</v>
      </c>
      <c r="E30" s="24"/>
      <c r="F30" s="24"/>
      <c r="G30" s="24"/>
      <c r="H30" s="24"/>
      <c r="I30" s="24"/>
      <c r="J30" s="24"/>
      <c r="K30" s="24"/>
      <c r="L30" s="24"/>
      <c r="M30" s="205">
        <f>ROUND($M$27+$M$28,2)</f>
        <v>0</v>
      </c>
      <c r="N30" s="180"/>
      <c r="O30" s="180"/>
      <c r="P30" s="180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41</v>
      </c>
      <c r="E32" s="29" t="s">
        <v>42</v>
      </c>
      <c r="F32" s="30">
        <v>0.21</v>
      </c>
      <c r="G32" s="107" t="s">
        <v>43</v>
      </c>
      <c r="H32" s="206">
        <f>ROUND((((SUM($BE$96:$BE$103)+SUM($BE$121:$BE$145))+SUM($BE$147:$BE$151))),2)</f>
        <v>0</v>
      </c>
      <c r="I32" s="180"/>
      <c r="J32" s="180"/>
      <c r="K32" s="24"/>
      <c r="L32" s="24"/>
      <c r="M32" s="206">
        <f>ROUND(((ROUND((SUM($BE$96:$BE$103)+SUM($BE$121:$BE$145)),2)*$F$32)+SUM($BE$147:$BE$151)*$F$32),2)</f>
        <v>0</v>
      </c>
      <c r="N32" s="180"/>
      <c r="O32" s="180"/>
      <c r="P32" s="180"/>
      <c r="Q32" s="24"/>
      <c r="R32" s="25"/>
    </row>
    <row r="33" spans="2:18" s="6" customFormat="1" ht="15" customHeight="1">
      <c r="B33" s="23"/>
      <c r="C33" s="24"/>
      <c r="D33" s="24"/>
      <c r="E33" s="29" t="s">
        <v>44</v>
      </c>
      <c r="F33" s="30">
        <v>0.15</v>
      </c>
      <c r="G33" s="107" t="s">
        <v>43</v>
      </c>
      <c r="H33" s="206">
        <f>ROUND((((SUM($BF$96:$BF$103)+SUM($BF$121:$BF$145))+SUM($BF$147:$BF$151))),2)</f>
        <v>0</v>
      </c>
      <c r="I33" s="180"/>
      <c r="J33" s="180"/>
      <c r="K33" s="24"/>
      <c r="L33" s="24"/>
      <c r="M33" s="206">
        <f>ROUND(((ROUND((SUM($BF$96:$BF$103)+SUM($BF$121:$BF$145)),2)*$F$33)+SUM($BF$147:$BF$151)*$F$33),2)</f>
        <v>0</v>
      </c>
      <c r="N33" s="180"/>
      <c r="O33" s="180"/>
      <c r="P33" s="180"/>
      <c r="Q33" s="24"/>
      <c r="R33" s="25"/>
    </row>
    <row r="34" spans="2:18" s="6" customFormat="1" ht="15" customHeight="1" hidden="1">
      <c r="B34" s="23"/>
      <c r="C34" s="24"/>
      <c r="D34" s="24"/>
      <c r="E34" s="29" t="s">
        <v>45</v>
      </c>
      <c r="F34" s="30">
        <v>0.21</v>
      </c>
      <c r="G34" s="107" t="s">
        <v>43</v>
      </c>
      <c r="H34" s="206">
        <f>ROUND((((SUM($BG$96:$BG$103)+SUM($BG$121:$BG$145))+SUM($BG$147:$BG$151))),2)</f>
        <v>0</v>
      </c>
      <c r="I34" s="180"/>
      <c r="J34" s="180"/>
      <c r="K34" s="24"/>
      <c r="L34" s="24"/>
      <c r="M34" s="206">
        <v>0</v>
      </c>
      <c r="N34" s="180"/>
      <c r="O34" s="180"/>
      <c r="P34" s="180"/>
      <c r="Q34" s="24"/>
      <c r="R34" s="25"/>
    </row>
    <row r="35" spans="2:18" s="6" customFormat="1" ht="15" customHeight="1" hidden="1">
      <c r="B35" s="23"/>
      <c r="C35" s="24"/>
      <c r="D35" s="24"/>
      <c r="E35" s="29" t="s">
        <v>46</v>
      </c>
      <c r="F35" s="30">
        <v>0.15</v>
      </c>
      <c r="G35" s="107" t="s">
        <v>43</v>
      </c>
      <c r="H35" s="206">
        <f>ROUND((((SUM($BH$96:$BH$103)+SUM($BH$121:$BH$145))+SUM($BH$147:$BH$151))),2)</f>
        <v>0</v>
      </c>
      <c r="I35" s="180"/>
      <c r="J35" s="180"/>
      <c r="K35" s="24"/>
      <c r="L35" s="24"/>
      <c r="M35" s="206">
        <v>0</v>
      </c>
      <c r="N35" s="180"/>
      <c r="O35" s="180"/>
      <c r="P35" s="180"/>
      <c r="Q35" s="24"/>
      <c r="R35" s="25"/>
    </row>
    <row r="36" spans="2:18" s="6" customFormat="1" ht="15" customHeight="1" hidden="1">
      <c r="B36" s="23"/>
      <c r="C36" s="24"/>
      <c r="D36" s="24"/>
      <c r="E36" s="29" t="s">
        <v>47</v>
      </c>
      <c r="F36" s="30">
        <v>0</v>
      </c>
      <c r="G36" s="107" t="s">
        <v>43</v>
      </c>
      <c r="H36" s="206">
        <f>ROUND((((SUM($BI$96:$BI$103)+SUM($BI$121:$BI$145))+SUM($BI$147:$BI$151))),2)</f>
        <v>0</v>
      </c>
      <c r="I36" s="180"/>
      <c r="J36" s="180"/>
      <c r="K36" s="24"/>
      <c r="L36" s="24"/>
      <c r="M36" s="206">
        <v>0</v>
      </c>
      <c r="N36" s="180"/>
      <c r="O36" s="180"/>
      <c r="P36" s="180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48</v>
      </c>
      <c r="E38" s="35"/>
      <c r="F38" s="35"/>
      <c r="G38" s="108" t="s">
        <v>49</v>
      </c>
      <c r="H38" s="36" t="s">
        <v>50</v>
      </c>
      <c r="I38" s="35"/>
      <c r="J38" s="35"/>
      <c r="K38" s="35"/>
      <c r="L38" s="178">
        <f>SUM($M$30:$M$36)</f>
        <v>0</v>
      </c>
      <c r="M38" s="177"/>
      <c r="N38" s="177"/>
      <c r="O38" s="177"/>
      <c r="P38" s="179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51</v>
      </c>
      <c r="E50" s="38"/>
      <c r="F50" s="38"/>
      <c r="G50" s="38"/>
      <c r="H50" s="39"/>
      <c r="I50" s="24"/>
      <c r="J50" s="37" t="s">
        <v>52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53</v>
      </c>
      <c r="E59" s="43"/>
      <c r="F59" s="43"/>
      <c r="G59" s="44" t="s">
        <v>54</v>
      </c>
      <c r="H59" s="45"/>
      <c r="I59" s="24"/>
      <c r="J59" s="42" t="s">
        <v>53</v>
      </c>
      <c r="K59" s="43"/>
      <c r="L59" s="43"/>
      <c r="M59" s="43"/>
      <c r="N59" s="44" t="s">
        <v>54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55</v>
      </c>
      <c r="E61" s="38"/>
      <c r="F61" s="38"/>
      <c r="G61" s="38"/>
      <c r="H61" s="39"/>
      <c r="I61" s="24"/>
      <c r="J61" s="37" t="s">
        <v>56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53</v>
      </c>
      <c r="E70" s="43"/>
      <c r="F70" s="43"/>
      <c r="G70" s="44" t="s">
        <v>54</v>
      </c>
      <c r="H70" s="45"/>
      <c r="I70" s="24"/>
      <c r="J70" s="42" t="s">
        <v>53</v>
      </c>
      <c r="K70" s="43"/>
      <c r="L70" s="43"/>
      <c r="M70" s="43"/>
      <c r="N70" s="44" t="s">
        <v>54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61" t="s">
        <v>112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01" t="str">
        <f>$F$6</f>
        <v>Tréninkové hřiště Kotlina_upraveny</v>
      </c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24"/>
      <c r="R78" s="25"/>
      <c r="T78" s="24"/>
      <c r="U78" s="24"/>
    </row>
    <row r="79" spans="2:21" s="6" customFormat="1" ht="37.5" customHeight="1">
      <c r="B79" s="23"/>
      <c r="C79" s="57" t="s">
        <v>106</v>
      </c>
      <c r="D79" s="24"/>
      <c r="E79" s="24"/>
      <c r="F79" s="181" t="str">
        <f>$F$7</f>
        <v>SO 02 - Vodovodní přípojka</v>
      </c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Varnsdorf</v>
      </c>
      <c r="G81" s="24"/>
      <c r="H81" s="24"/>
      <c r="I81" s="24"/>
      <c r="J81" s="24"/>
      <c r="K81" s="18" t="s">
        <v>25</v>
      </c>
      <c r="L81" s="24"/>
      <c r="M81" s="207" t="str">
        <f>IF($O$9="","",$O$9)</f>
        <v>04.04.2019</v>
      </c>
      <c r="N81" s="180"/>
      <c r="O81" s="180"/>
      <c r="P81" s="180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34</v>
      </c>
      <c r="L83" s="24"/>
      <c r="M83" s="166" t="str">
        <f>$E$18</f>
        <v> </v>
      </c>
      <c r="N83" s="180"/>
      <c r="O83" s="180"/>
      <c r="P83" s="180"/>
      <c r="Q83" s="180"/>
      <c r="R83" s="25"/>
      <c r="T83" s="24"/>
      <c r="U83" s="24"/>
    </row>
    <row r="84" spans="2:21" s="6" customFormat="1" ht="15" customHeight="1">
      <c r="B84" s="23"/>
      <c r="C84" s="18" t="s">
        <v>32</v>
      </c>
      <c r="D84" s="24"/>
      <c r="E84" s="24"/>
      <c r="F84" s="16" t="str">
        <f>IF($E$15="","",$E$15)</f>
        <v>bude vybrán</v>
      </c>
      <c r="G84" s="24"/>
      <c r="H84" s="24"/>
      <c r="I84" s="24"/>
      <c r="J84" s="24"/>
      <c r="K84" s="18" t="s">
        <v>36</v>
      </c>
      <c r="L84" s="24"/>
      <c r="M84" s="166" t="str">
        <f>$E$21</f>
        <v>Pavel Hruška</v>
      </c>
      <c r="N84" s="180"/>
      <c r="O84" s="180"/>
      <c r="P84" s="180"/>
      <c r="Q84" s="180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08" t="s">
        <v>113</v>
      </c>
      <c r="D86" s="199"/>
      <c r="E86" s="199"/>
      <c r="F86" s="199"/>
      <c r="G86" s="199"/>
      <c r="H86" s="33"/>
      <c r="I86" s="33"/>
      <c r="J86" s="33"/>
      <c r="K86" s="33"/>
      <c r="L86" s="33"/>
      <c r="M86" s="33"/>
      <c r="N86" s="208" t="s">
        <v>114</v>
      </c>
      <c r="O86" s="180"/>
      <c r="P86" s="180"/>
      <c r="Q86" s="180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115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96">
        <f>$N$121</f>
        <v>0</v>
      </c>
      <c r="O88" s="180"/>
      <c r="P88" s="180"/>
      <c r="Q88" s="180"/>
      <c r="R88" s="25"/>
      <c r="T88" s="24"/>
      <c r="U88" s="24"/>
      <c r="AU88" s="6" t="s">
        <v>116</v>
      </c>
    </row>
    <row r="89" spans="2:21" s="76" customFormat="1" ht="25.5" customHeight="1">
      <c r="B89" s="112"/>
      <c r="C89" s="113"/>
      <c r="D89" s="113" t="s">
        <v>168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09">
        <f>$N$122</f>
        <v>0</v>
      </c>
      <c r="O89" s="210"/>
      <c r="P89" s="210"/>
      <c r="Q89" s="210"/>
      <c r="R89" s="114"/>
      <c r="T89" s="113"/>
      <c r="U89" s="113"/>
    </row>
    <row r="90" spans="2:21" s="115" customFormat="1" ht="21" customHeight="1">
      <c r="B90" s="116"/>
      <c r="C90" s="89"/>
      <c r="D90" s="89" t="s">
        <v>169</v>
      </c>
      <c r="E90" s="89"/>
      <c r="F90" s="89"/>
      <c r="G90" s="89"/>
      <c r="H90" s="89"/>
      <c r="I90" s="89"/>
      <c r="J90" s="89"/>
      <c r="K90" s="89"/>
      <c r="L90" s="89"/>
      <c r="M90" s="89"/>
      <c r="N90" s="194">
        <f>$N$123</f>
        <v>0</v>
      </c>
      <c r="O90" s="211"/>
      <c r="P90" s="211"/>
      <c r="Q90" s="211"/>
      <c r="R90" s="117"/>
      <c r="T90" s="89"/>
      <c r="U90" s="89"/>
    </row>
    <row r="91" spans="2:21" s="115" customFormat="1" ht="21" customHeight="1">
      <c r="B91" s="116"/>
      <c r="C91" s="89"/>
      <c r="D91" s="89" t="s">
        <v>173</v>
      </c>
      <c r="E91" s="89"/>
      <c r="F91" s="89"/>
      <c r="G91" s="89"/>
      <c r="H91" s="89"/>
      <c r="I91" s="89"/>
      <c r="J91" s="89"/>
      <c r="K91" s="89"/>
      <c r="L91" s="89"/>
      <c r="M91" s="89"/>
      <c r="N91" s="194">
        <f>$N$133</f>
        <v>0</v>
      </c>
      <c r="O91" s="211"/>
      <c r="P91" s="211"/>
      <c r="Q91" s="211"/>
      <c r="R91" s="117"/>
      <c r="T91" s="89"/>
      <c r="U91" s="89"/>
    </row>
    <row r="92" spans="2:21" s="115" customFormat="1" ht="21" customHeight="1">
      <c r="B92" s="116"/>
      <c r="C92" s="89"/>
      <c r="D92" s="89" t="s">
        <v>355</v>
      </c>
      <c r="E92" s="89"/>
      <c r="F92" s="89"/>
      <c r="G92" s="89"/>
      <c r="H92" s="89"/>
      <c r="I92" s="89"/>
      <c r="J92" s="89"/>
      <c r="K92" s="89"/>
      <c r="L92" s="89"/>
      <c r="M92" s="89"/>
      <c r="N92" s="194">
        <f>$N$141</f>
        <v>0</v>
      </c>
      <c r="O92" s="211"/>
      <c r="P92" s="211"/>
      <c r="Q92" s="211"/>
      <c r="R92" s="117"/>
      <c r="T92" s="89"/>
      <c r="U92" s="89"/>
    </row>
    <row r="93" spans="2:21" s="115" customFormat="1" ht="21" customHeight="1">
      <c r="B93" s="116"/>
      <c r="C93" s="89"/>
      <c r="D93" s="89" t="s">
        <v>175</v>
      </c>
      <c r="E93" s="89"/>
      <c r="F93" s="89"/>
      <c r="G93" s="89"/>
      <c r="H93" s="89"/>
      <c r="I93" s="89"/>
      <c r="J93" s="89"/>
      <c r="K93" s="89"/>
      <c r="L93" s="89"/>
      <c r="M93" s="89"/>
      <c r="N93" s="194">
        <f>$N$144</f>
        <v>0</v>
      </c>
      <c r="O93" s="211"/>
      <c r="P93" s="211"/>
      <c r="Q93" s="211"/>
      <c r="R93" s="117"/>
      <c r="T93" s="89"/>
      <c r="U93" s="89"/>
    </row>
    <row r="94" spans="2:21" s="76" customFormat="1" ht="22.5" customHeight="1">
      <c r="B94" s="112"/>
      <c r="C94" s="113"/>
      <c r="D94" s="113" t="s">
        <v>122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12">
        <f>$N$146</f>
        <v>0</v>
      </c>
      <c r="O94" s="210"/>
      <c r="P94" s="210"/>
      <c r="Q94" s="210"/>
      <c r="R94" s="114"/>
      <c r="T94" s="113"/>
      <c r="U94" s="113"/>
    </row>
    <row r="95" spans="2:21" s="6" customFormat="1" ht="22.5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5"/>
      <c r="T95" s="24"/>
      <c r="U95" s="24"/>
    </row>
    <row r="96" spans="2:21" s="6" customFormat="1" ht="30" customHeight="1">
      <c r="B96" s="23"/>
      <c r="C96" s="71" t="s">
        <v>123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196">
        <f>ROUND($N$97+$N$98+$N$99+$N$100+$N$101+$N$102,2)</f>
        <v>0</v>
      </c>
      <c r="O96" s="180"/>
      <c r="P96" s="180"/>
      <c r="Q96" s="180"/>
      <c r="R96" s="25"/>
      <c r="T96" s="118"/>
      <c r="U96" s="119" t="s">
        <v>41</v>
      </c>
    </row>
    <row r="97" spans="2:62" s="6" customFormat="1" ht="18.75" customHeight="1">
      <c r="B97" s="23"/>
      <c r="C97" s="24"/>
      <c r="D97" s="195" t="s">
        <v>124</v>
      </c>
      <c r="E97" s="180"/>
      <c r="F97" s="180"/>
      <c r="G97" s="180"/>
      <c r="H97" s="180"/>
      <c r="I97" s="24"/>
      <c r="J97" s="24"/>
      <c r="K97" s="24"/>
      <c r="L97" s="24"/>
      <c r="M97" s="24"/>
      <c r="N97" s="193">
        <f>ROUND($N$88*$T$97,2)</f>
        <v>0</v>
      </c>
      <c r="O97" s="180"/>
      <c r="P97" s="180"/>
      <c r="Q97" s="180"/>
      <c r="R97" s="25"/>
      <c r="T97" s="120"/>
      <c r="U97" s="121" t="s">
        <v>42</v>
      </c>
      <c r="AY97" s="6" t="s">
        <v>125</v>
      </c>
      <c r="BE97" s="93">
        <f>IF($U$97="základní",$N$97,0)</f>
        <v>0</v>
      </c>
      <c r="BF97" s="93">
        <f>IF($U$97="snížená",$N$97,0)</f>
        <v>0</v>
      </c>
      <c r="BG97" s="93">
        <f>IF($U$97="zákl. přenesená",$N$97,0)</f>
        <v>0</v>
      </c>
      <c r="BH97" s="93">
        <f>IF($U$97="sníž. přenesená",$N$97,0)</f>
        <v>0</v>
      </c>
      <c r="BI97" s="93">
        <f>IF($U$97="nulová",$N$97,0)</f>
        <v>0</v>
      </c>
      <c r="BJ97" s="6" t="s">
        <v>22</v>
      </c>
    </row>
    <row r="98" spans="2:62" s="6" customFormat="1" ht="18.75" customHeight="1">
      <c r="B98" s="23"/>
      <c r="C98" s="24"/>
      <c r="D98" s="195" t="s">
        <v>126</v>
      </c>
      <c r="E98" s="180"/>
      <c r="F98" s="180"/>
      <c r="G98" s="180"/>
      <c r="H98" s="180"/>
      <c r="I98" s="24"/>
      <c r="J98" s="24"/>
      <c r="K98" s="24"/>
      <c r="L98" s="24"/>
      <c r="M98" s="24"/>
      <c r="N98" s="193">
        <f>ROUND($N$88*$T$98,2)</f>
        <v>0</v>
      </c>
      <c r="O98" s="180"/>
      <c r="P98" s="180"/>
      <c r="Q98" s="180"/>
      <c r="R98" s="25"/>
      <c r="T98" s="120"/>
      <c r="U98" s="121" t="s">
        <v>42</v>
      </c>
      <c r="AY98" s="6" t="s">
        <v>125</v>
      </c>
      <c r="BE98" s="93">
        <f>IF($U$98="základní",$N$98,0)</f>
        <v>0</v>
      </c>
      <c r="BF98" s="93">
        <f>IF($U$98="snížená",$N$98,0)</f>
        <v>0</v>
      </c>
      <c r="BG98" s="93">
        <f>IF($U$98="zákl. přenesená",$N$98,0)</f>
        <v>0</v>
      </c>
      <c r="BH98" s="93">
        <f>IF($U$98="sníž. přenesená",$N$98,0)</f>
        <v>0</v>
      </c>
      <c r="BI98" s="93">
        <f>IF($U$98="nulová",$N$98,0)</f>
        <v>0</v>
      </c>
      <c r="BJ98" s="6" t="s">
        <v>22</v>
      </c>
    </row>
    <row r="99" spans="2:62" s="6" customFormat="1" ht="18.75" customHeight="1">
      <c r="B99" s="23"/>
      <c r="C99" s="24"/>
      <c r="D99" s="195" t="s">
        <v>127</v>
      </c>
      <c r="E99" s="180"/>
      <c r="F99" s="180"/>
      <c r="G99" s="180"/>
      <c r="H99" s="180"/>
      <c r="I99" s="24"/>
      <c r="J99" s="24"/>
      <c r="K99" s="24"/>
      <c r="L99" s="24"/>
      <c r="M99" s="24"/>
      <c r="N99" s="193">
        <f>ROUND($N$88*$T$99,2)</f>
        <v>0</v>
      </c>
      <c r="O99" s="180"/>
      <c r="P99" s="180"/>
      <c r="Q99" s="180"/>
      <c r="R99" s="25"/>
      <c r="T99" s="120"/>
      <c r="U99" s="121" t="s">
        <v>42</v>
      </c>
      <c r="AY99" s="6" t="s">
        <v>125</v>
      </c>
      <c r="BE99" s="93">
        <f>IF($U$99="základní",$N$99,0)</f>
        <v>0</v>
      </c>
      <c r="BF99" s="93">
        <f>IF($U$99="snížená",$N$99,0)</f>
        <v>0</v>
      </c>
      <c r="BG99" s="93">
        <f>IF($U$99="zákl. přenesená",$N$99,0)</f>
        <v>0</v>
      </c>
      <c r="BH99" s="93">
        <f>IF($U$99="sníž. přenesená",$N$99,0)</f>
        <v>0</v>
      </c>
      <c r="BI99" s="93">
        <f>IF($U$99="nulová",$N$99,0)</f>
        <v>0</v>
      </c>
      <c r="BJ99" s="6" t="s">
        <v>22</v>
      </c>
    </row>
    <row r="100" spans="2:62" s="6" customFormat="1" ht="18.75" customHeight="1">
      <c r="B100" s="23"/>
      <c r="C100" s="24"/>
      <c r="D100" s="195" t="s">
        <v>128</v>
      </c>
      <c r="E100" s="180"/>
      <c r="F100" s="180"/>
      <c r="G100" s="180"/>
      <c r="H100" s="180"/>
      <c r="I100" s="24"/>
      <c r="J100" s="24"/>
      <c r="K100" s="24"/>
      <c r="L100" s="24"/>
      <c r="M100" s="24"/>
      <c r="N100" s="193">
        <f>ROUND($N$88*$T$100,2)</f>
        <v>0</v>
      </c>
      <c r="O100" s="180"/>
      <c r="P100" s="180"/>
      <c r="Q100" s="180"/>
      <c r="R100" s="25"/>
      <c r="T100" s="120"/>
      <c r="U100" s="121" t="s">
        <v>42</v>
      </c>
      <c r="AY100" s="6" t="s">
        <v>125</v>
      </c>
      <c r="BE100" s="93">
        <f>IF($U$100="základní",$N$100,0)</f>
        <v>0</v>
      </c>
      <c r="BF100" s="93">
        <f>IF($U$100="snížená",$N$100,0)</f>
        <v>0</v>
      </c>
      <c r="BG100" s="93">
        <f>IF($U$100="zákl. přenesená",$N$100,0)</f>
        <v>0</v>
      </c>
      <c r="BH100" s="93">
        <f>IF($U$100="sníž. přenesená",$N$100,0)</f>
        <v>0</v>
      </c>
      <c r="BI100" s="93">
        <f>IF($U$100="nulová",$N$100,0)</f>
        <v>0</v>
      </c>
      <c r="BJ100" s="6" t="s">
        <v>22</v>
      </c>
    </row>
    <row r="101" spans="2:62" s="6" customFormat="1" ht="18.75" customHeight="1">
      <c r="B101" s="23"/>
      <c r="C101" s="24"/>
      <c r="D101" s="195" t="s">
        <v>129</v>
      </c>
      <c r="E101" s="180"/>
      <c r="F101" s="180"/>
      <c r="G101" s="180"/>
      <c r="H101" s="180"/>
      <c r="I101" s="24"/>
      <c r="J101" s="24"/>
      <c r="K101" s="24"/>
      <c r="L101" s="24"/>
      <c r="M101" s="24"/>
      <c r="N101" s="193">
        <f>ROUND($N$88*$T$101,2)</f>
        <v>0</v>
      </c>
      <c r="O101" s="180"/>
      <c r="P101" s="180"/>
      <c r="Q101" s="180"/>
      <c r="R101" s="25"/>
      <c r="T101" s="120"/>
      <c r="U101" s="121" t="s">
        <v>42</v>
      </c>
      <c r="AY101" s="6" t="s">
        <v>125</v>
      </c>
      <c r="BE101" s="93">
        <f>IF($U$101="základní",$N$101,0)</f>
        <v>0</v>
      </c>
      <c r="BF101" s="93">
        <f>IF($U$101="snížená",$N$101,0)</f>
        <v>0</v>
      </c>
      <c r="BG101" s="93">
        <f>IF($U$101="zákl. přenesená",$N$101,0)</f>
        <v>0</v>
      </c>
      <c r="BH101" s="93">
        <f>IF($U$101="sníž. přenesená",$N$101,0)</f>
        <v>0</v>
      </c>
      <c r="BI101" s="93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89" t="s">
        <v>130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193">
        <f>ROUND($N$88*$T$102,2)</f>
        <v>0</v>
      </c>
      <c r="O102" s="180"/>
      <c r="P102" s="180"/>
      <c r="Q102" s="180"/>
      <c r="R102" s="25"/>
      <c r="T102" s="122"/>
      <c r="U102" s="123" t="s">
        <v>42</v>
      </c>
      <c r="AY102" s="6" t="s">
        <v>131</v>
      </c>
      <c r="BE102" s="93">
        <f>IF($U$102="základní",$N$102,0)</f>
        <v>0</v>
      </c>
      <c r="BF102" s="93">
        <f>IF($U$102="snížená",$N$102,0)</f>
        <v>0</v>
      </c>
      <c r="BG102" s="93">
        <f>IF($U$102="zákl. přenesená",$N$102,0)</f>
        <v>0</v>
      </c>
      <c r="BH102" s="93">
        <f>IF($U$102="sníž. přenesená",$N$102,0)</f>
        <v>0</v>
      </c>
      <c r="BI102" s="93">
        <f>IF($U$102="nulová",$N$102,0)</f>
        <v>0</v>
      </c>
      <c r="BJ102" s="6" t="s">
        <v>22</v>
      </c>
    </row>
    <row r="103" spans="2:21" s="6" customFormat="1" ht="14.25" customHeight="1"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5"/>
      <c r="T103" s="24"/>
      <c r="U103" s="24"/>
    </row>
    <row r="104" spans="2:21" s="6" customFormat="1" ht="30" customHeight="1">
      <c r="B104" s="23"/>
      <c r="C104" s="100" t="s">
        <v>102</v>
      </c>
      <c r="D104" s="33"/>
      <c r="E104" s="33"/>
      <c r="F104" s="33"/>
      <c r="G104" s="33"/>
      <c r="H104" s="33"/>
      <c r="I104" s="33"/>
      <c r="J104" s="33"/>
      <c r="K104" s="33"/>
      <c r="L104" s="198">
        <f>ROUND(SUM($N$88+$N$96),2)</f>
        <v>0</v>
      </c>
      <c r="M104" s="199"/>
      <c r="N104" s="199"/>
      <c r="O104" s="199"/>
      <c r="P104" s="199"/>
      <c r="Q104" s="199"/>
      <c r="R104" s="25"/>
      <c r="T104" s="24"/>
      <c r="U104" s="24"/>
    </row>
    <row r="105" spans="2:21" s="6" customFormat="1" ht="7.5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  <c r="T105" s="24"/>
      <c r="U105" s="24"/>
    </row>
    <row r="109" spans="2:18" s="6" customFormat="1" ht="7.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1"/>
    </row>
    <row r="110" spans="2:18" s="6" customFormat="1" ht="37.5" customHeight="1">
      <c r="B110" s="23"/>
      <c r="C110" s="161" t="s">
        <v>132</v>
      </c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25"/>
    </row>
    <row r="111" spans="2:18" s="6" customFormat="1" ht="7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</row>
    <row r="112" spans="2:18" s="6" customFormat="1" ht="30.75" customHeight="1">
      <c r="B112" s="23"/>
      <c r="C112" s="18" t="s">
        <v>17</v>
      </c>
      <c r="D112" s="24"/>
      <c r="E112" s="24"/>
      <c r="F112" s="201" t="str">
        <f>$F$6</f>
        <v>Tréninkové hřiště Kotlina_upraveny</v>
      </c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24"/>
      <c r="R112" s="25"/>
    </row>
    <row r="113" spans="2:18" s="6" customFormat="1" ht="37.5" customHeight="1">
      <c r="B113" s="23"/>
      <c r="C113" s="57" t="s">
        <v>106</v>
      </c>
      <c r="D113" s="24"/>
      <c r="E113" s="24"/>
      <c r="F113" s="181" t="str">
        <f>$F$7</f>
        <v>SO 02 - Vodovodní přípojka</v>
      </c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24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18.75" customHeight="1">
      <c r="B115" s="23"/>
      <c r="C115" s="18" t="s">
        <v>23</v>
      </c>
      <c r="D115" s="24"/>
      <c r="E115" s="24"/>
      <c r="F115" s="16" t="str">
        <f>$F$9</f>
        <v>Varnsdorf</v>
      </c>
      <c r="G115" s="24"/>
      <c r="H115" s="24"/>
      <c r="I115" s="24"/>
      <c r="J115" s="24"/>
      <c r="K115" s="18" t="s">
        <v>25</v>
      </c>
      <c r="L115" s="24"/>
      <c r="M115" s="207" t="str">
        <f>IF($O$9="","",$O$9)</f>
        <v>04.04.2019</v>
      </c>
      <c r="N115" s="180"/>
      <c r="O115" s="180"/>
      <c r="P115" s="180"/>
      <c r="Q115" s="24"/>
      <c r="R115" s="25"/>
    </row>
    <row r="116" spans="2:18" s="6" customFormat="1" ht="7.5" customHeight="1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/>
    </row>
    <row r="117" spans="2:18" s="6" customFormat="1" ht="15.75" customHeight="1">
      <c r="B117" s="23"/>
      <c r="C117" s="18" t="s">
        <v>29</v>
      </c>
      <c r="D117" s="24"/>
      <c r="E117" s="24"/>
      <c r="F117" s="16" t="str">
        <f>$E$12</f>
        <v> </v>
      </c>
      <c r="G117" s="24"/>
      <c r="H117" s="24"/>
      <c r="I117" s="24"/>
      <c r="J117" s="24"/>
      <c r="K117" s="18" t="s">
        <v>34</v>
      </c>
      <c r="L117" s="24"/>
      <c r="M117" s="166" t="str">
        <f>$E$18</f>
        <v> </v>
      </c>
      <c r="N117" s="180"/>
      <c r="O117" s="180"/>
      <c r="P117" s="180"/>
      <c r="Q117" s="180"/>
      <c r="R117" s="25"/>
    </row>
    <row r="118" spans="2:18" s="6" customFormat="1" ht="15" customHeight="1">
      <c r="B118" s="23"/>
      <c r="C118" s="18" t="s">
        <v>32</v>
      </c>
      <c r="D118" s="24"/>
      <c r="E118" s="24"/>
      <c r="F118" s="16" t="str">
        <f>IF($E$15="","",$E$15)</f>
        <v>bude vybrán</v>
      </c>
      <c r="G118" s="24"/>
      <c r="H118" s="24"/>
      <c r="I118" s="24"/>
      <c r="J118" s="24"/>
      <c r="K118" s="18" t="s">
        <v>36</v>
      </c>
      <c r="L118" s="24"/>
      <c r="M118" s="166" t="str">
        <f>$E$21</f>
        <v>Pavel Hruška</v>
      </c>
      <c r="N118" s="180"/>
      <c r="O118" s="180"/>
      <c r="P118" s="180"/>
      <c r="Q118" s="180"/>
      <c r="R118" s="25"/>
    </row>
    <row r="119" spans="2:18" s="6" customFormat="1" ht="11.2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27" s="124" customFormat="1" ht="30" customHeight="1">
      <c r="B120" s="125"/>
      <c r="C120" s="126" t="s">
        <v>133</v>
      </c>
      <c r="D120" s="127" t="s">
        <v>134</v>
      </c>
      <c r="E120" s="127" t="s">
        <v>59</v>
      </c>
      <c r="F120" s="213" t="s">
        <v>135</v>
      </c>
      <c r="G120" s="214"/>
      <c r="H120" s="214"/>
      <c r="I120" s="214"/>
      <c r="J120" s="127" t="s">
        <v>136</v>
      </c>
      <c r="K120" s="127" t="s">
        <v>137</v>
      </c>
      <c r="L120" s="213" t="s">
        <v>138</v>
      </c>
      <c r="M120" s="214"/>
      <c r="N120" s="213" t="s">
        <v>139</v>
      </c>
      <c r="O120" s="214"/>
      <c r="P120" s="214"/>
      <c r="Q120" s="215"/>
      <c r="R120" s="128"/>
      <c r="T120" s="66" t="s">
        <v>140</v>
      </c>
      <c r="U120" s="67" t="s">
        <v>41</v>
      </c>
      <c r="V120" s="67" t="s">
        <v>141</v>
      </c>
      <c r="W120" s="67" t="s">
        <v>142</v>
      </c>
      <c r="X120" s="67" t="s">
        <v>143</v>
      </c>
      <c r="Y120" s="67" t="s">
        <v>144</v>
      </c>
      <c r="Z120" s="67" t="s">
        <v>145</v>
      </c>
      <c r="AA120" s="68" t="s">
        <v>146</v>
      </c>
    </row>
    <row r="121" spans="2:63" s="6" customFormat="1" ht="30" customHeight="1">
      <c r="B121" s="23"/>
      <c r="C121" s="71" t="s">
        <v>111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22">
        <f>$BK$121</f>
        <v>0</v>
      </c>
      <c r="O121" s="180"/>
      <c r="P121" s="180"/>
      <c r="Q121" s="180"/>
      <c r="R121" s="25"/>
      <c r="T121" s="70"/>
      <c r="U121" s="38"/>
      <c r="V121" s="38"/>
      <c r="W121" s="129">
        <f>$W$122+$W$146</f>
        <v>0</v>
      </c>
      <c r="X121" s="38"/>
      <c r="Y121" s="129">
        <f>$Y$122+$Y$146</f>
        <v>28.71</v>
      </c>
      <c r="Z121" s="38"/>
      <c r="AA121" s="130">
        <f>$AA$122+$AA$146</f>
        <v>23.307</v>
      </c>
      <c r="AT121" s="6" t="s">
        <v>76</v>
      </c>
      <c r="AU121" s="6" t="s">
        <v>116</v>
      </c>
      <c r="BK121" s="131">
        <f>$BK$122+$BK$146</f>
        <v>0</v>
      </c>
    </row>
    <row r="122" spans="2:63" s="132" customFormat="1" ht="37.5" customHeight="1">
      <c r="B122" s="133"/>
      <c r="C122" s="134"/>
      <c r="D122" s="135" t="s">
        <v>168</v>
      </c>
      <c r="E122" s="135"/>
      <c r="F122" s="135"/>
      <c r="G122" s="135"/>
      <c r="H122" s="135"/>
      <c r="I122" s="135"/>
      <c r="J122" s="135"/>
      <c r="K122" s="135"/>
      <c r="L122" s="135"/>
      <c r="M122" s="135"/>
      <c r="N122" s="212">
        <f>$BK$122</f>
        <v>0</v>
      </c>
      <c r="O122" s="223"/>
      <c r="P122" s="223"/>
      <c r="Q122" s="223"/>
      <c r="R122" s="136"/>
      <c r="T122" s="137"/>
      <c r="U122" s="134"/>
      <c r="V122" s="134"/>
      <c r="W122" s="138">
        <f>$W$123+$W$133+$W$141+$W$144</f>
        <v>0</v>
      </c>
      <c r="X122" s="134"/>
      <c r="Y122" s="138">
        <f>$Y$123+$Y$133+$Y$141+$Y$144</f>
        <v>28.71</v>
      </c>
      <c r="Z122" s="134"/>
      <c r="AA122" s="139">
        <f>$AA$123+$AA$133+$AA$141+$AA$144</f>
        <v>23.307</v>
      </c>
      <c r="AR122" s="140" t="s">
        <v>22</v>
      </c>
      <c r="AT122" s="140" t="s">
        <v>76</v>
      </c>
      <c r="AU122" s="140" t="s">
        <v>77</v>
      </c>
      <c r="AY122" s="140" t="s">
        <v>148</v>
      </c>
      <c r="BK122" s="141">
        <f>$BK$123+$BK$133+$BK$141+$BK$144</f>
        <v>0</v>
      </c>
    </row>
    <row r="123" spans="2:63" s="132" customFormat="1" ht="21" customHeight="1">
      <c r="B123" s="133"/>
      <c r="C123" s="134"/>
      <c r="D123" s="142" t="s">
        <v>169</v>
      </c>
      <c r="E123" s="142"/>
      <c r="F123" s="142"/>
      <c r="G123" s="142"/>
      <c r="H123" s="142"/>
      <c r="I123" s="142"/>
      <c r="J123" s="142"/>
      <c r="K123" s="142"/>
      <c r="L123" s="142"/>
      <c r="M123" s="142"/>
      <c r="N123" s="224">
        <f>$BK$123</f>
        <v>0</v>
      </c>
      <c r="O123" s="223"/>
      <c r="P123" s="223"/>
      <c r="Q123" s="223"/>
      <c r="R123" s="136"/>
      <c r="T123" s="137"/>
      <c r="U123" s="134"/>
      <c r="V123" s="134"/>
      <c r="W123" s="138">
        <f>SUM($W$124:$W$132)</f>
        <v>0</v>
      </c>
      <c r="X123" s="134"/>
      <c r="Y123" s="138">
        <f>SUM($Y$124:$Y$132)</f>
        <v>28.5</v>
      </c>
      <c r="Z123" s="134"/>
      <c r="AA123" s="139">
        <f>SUM($AA$124:$AA$132)</f>
        <v>23.305</v>
      </c>
      <c r="AR123" s="140" t="s">
        <v>22</v>
      </c>
      <c r="AT123" s="140" t="s">
        <v>76</v>
      </c>
      <c r="AU123" s="140" t="s">
        <v>22</v>
      </c>
      <c r="AY123" s="140" t="s">
        <v>148</v>
      </c>
      <c r="BK123" s="141">
        <f>SUM($BK$124:$BK$132)</f>
        <v>0</v>
      </c>
    </row>
    <row r="124" spans="2:65" s="6" customFormat="1" ht="39" customHeight="1">
      <c r="B124" s="23"/>
      <c r="C124" s="143" t="s">
        <v>22</v>
      </c>
      <c r="D124" s="143" t="s">
        <v>149</v>
      </c>
      <c r="E124" s="144" t="s">
        <v>356</v>
      </c>
      <c r="F124" s="216" t="s">
        <v>357</v>
      </c>
      <c r="G124" s="217"/>
      <c r="H124" s="217"/>
      <c r="I124" s="217"/>
      <c r="J124" s="145" t="s">
        <v>178</v>
      </c>
      <c r="K124" s="146">
        <v>79</v>
      </c>
      <c r="L124" s="218">
        <v>0</v>
      </c>
      <c r="M124" s="217"/>
      <c r="N124" s="219">
        <f>ROUND($L$124*$K$124,2)</f>
        <v>0</v>
      </c>
      <c r="O124" s="217"/>
      <c r="P124" s="217"/>
      <c r="Q124" s="217"/>
      <c r="R124" s="25"/>
      <c r="T124" s="147"/>
      <c r="U124" s="31" t="s">
        <v>42</v>
      </c>
      <c r="V124" s="24"/>
      <c r="W124" s="148">
        <f>$V$124*$K$124</f>
        <v>0</v>
      </c>
      <c r="X124" s="148">
        <v>0</v>
      </c>
      <c r="Y124" s="148">
        <f>$X$124*$K$124</f>
        <v>0</v>
      </c>
      <c r="Z124" s="148">
        <v>0.295</v>
      </c>
      <c r="AA124" s="149">
        <f>$Z$124*$K$124</f>
        <v>23.305</v>
      </c>
      <c r="AR124" s="6" t="s">
        <v>161</v>
      </c>
      <c r="AT124" s="6" t="s">
        <v>149</v>
      </c>
      <c r="AU124" s="6" t="s">
        <v>104</v>
      </c>
      <c r="AY124" s="6" t="s">
        <v>148</v>
      </c>
      <c r="BE124" s="93">
        <f>IF($U$124="základní",$N$124,0)</f>
        <v>0</v>
      </c>
      <c r="BF124" s="93">
        <f>IF($U$124="snížená",$N$124,0)</f>
        <v>0</v>
      </c>
      <c r="BG124" s="93">
        <f>IF($U$124="zákl. přenesená",$N$124,0)</f>
        <v>0</v>
      </c>
      <c r="BH124" s="93">
        <f>IF($U$124="sníž. přenesená",$N$124,0)</f>
        <v>0</v>
      </c>
      <c r="BI124" s="93">
        <f>IF($U$124="nulová",$N$124,0)</f>
        <v>0</v>
      </c>
      <c r="BJ124" s="6" t="s">
        <v>22</v>
      </c>
      <c r="BK124" s="93">
        <f>ROUND($L$124*$K$124,2)</f>
        <v>0</v>
      </c>
      <c r="BL124" s="6" t="s">
        <v>161</v>
      </c>
      <c r="BM124" s="6" t="s">
        <v>358</v>
      </c>
    </row>
    <row r="125" spans="2:65" s="6" customFormat="1" ht="27" customHeight="1">
      <c r="B125" s="23"/>
      <c r="C125" s="143" t="s">
        <v>104</v>
      </c>
      <c r="D125" s="143" t="s">
        <v>149</v>
      </c>
      <c r="E125" s="144" t="s">
        <v>180</v>
      </c>
      <c r="F125" s="216" t="s">
        <v>181</v>
      </c>
      <c r="G125" s="217"/>
      <c r="H125" s="217"/>
      <c r="I125" s="217"/>
      <c r="J125" s="145" t="s">
        <v>182</v>
      </c>
      <c r="K125" s="146">
        <v>34.2</v>
      </c>
      <c r="L125" s="218">
        <v>0</v>
      </c>
      <c r="M125" s="217"/>
      <c r="N125" s="219">
        <f>ROUND($L$125*$K$125,2)</f>
        <v>0</v>
      </c>
      <c r="O125" s="217"/>
      <c r="P125" s="217"/>
      <c r="Q125" s="217"/>
      <c r="R125" s="25"/>
      <c r="T125" s="147"/>
      <c r="U125" s="31" t="s">
        <v>42</v>
      </c>
      <c r="V125" s="24"/>
      <c r="W125" s="148">
        <f>$V$125*$K$125</f>
        <v>0</v>
      </c>
      <c r="X125" s="148">
        <v>0</v>
      </c>
      <c r="Y125" s="148">
        <f>$X$125*$K$125</f>
        <v>0</v>
      </c>
      <c r="Z125" s="148">
        <v>0</v>
      </c>
      <c r="AA125" s="149">
        <f>$Z$125*$K$125</f>
        <v>0</v>
      </c>
      <c r="AR125" s="6" t="s">
        <v>161</v>
      </c>
      <c r="AT125" s="6" t="s">
        <v>149</v>
      </c>
      <c r="AU125" s="6" t="s">
        <v>104</v>
      </c>
      <c r="AY125" s="6" t="s">
        <v>148</v>
      </c>
      <c r="BE125" s="93">
        <f>IF($U$125="základní",$N$125,0)</f>
        <v>0</v>
      </c>
      <c r="BF125" s="93">
        <f>IF($U$125="snížená",$N$125,0)</f>
        <v>0</v>
      </c>
      <c r="BG125" s="93">
        <f>IF($U$125="zákl. přenesená",$N$125,0)</f>
        <v>0</v>
      </c>
      <c r="BH125" s="93">
        <f>IF($U$125="sníž. přenesená",$N$125,0)</f>
        <v>0</v>
      </c>
      <c r="BI125" s="93">
        <f>IF($U$125="nulová",$N$125,0)</f>
        <v>0</v>
      </c>
      <c r="BJ125" s="6" t="s">
        <v>22</v>
      </c>
      <c r="BK125" s="93">
        <f>ROUND($L$125*$K$125,2)</f>
        <v>0</v>
      </c>
      <c r="BL125" s="6" t="s">
        <v>161</v>
      </c>
      <c r="BM125" s="6" t="s">
        <v>359</v>
      </c>
    </row>
    <row r="126" spans="2:65" s="6" customFormat="1" ht="27" customHeight="1">
      <c r="B126" s="23"/>
      <c r="C126" s="143" t="s">
        <v>157</v>
      </c>
      <c r="D126" s="143" t="s">
        <v>149</v>
      </c>
      <c r="E126" s="144" t="s">
        <v>360</v>
      </c>
      <c r="F126" s="216" t="s">
        <v>361</v>
      </c>
      <c r="G126" s="217"/>
      <c r="H126" s="217"/>
      <c r="I126" s="217"/>
      <c r="J126" s="145" t="s">
        <v>182</v>
      </c>
      <c r="K126" s="146">
        <v>34.2</v>
      </c>
      <c r="L126" s="218">
        <v>0</v>
      </c>
      <c r="M126" s="217"/>
      <c r="N126" s="219">
        <f>ROUND($L$126*$K$126,2)</f>
        <v>0</v>
      </c>
      <c r="O126" s="217"/>
      <c r="P126" s="217"/>
      <c r="Q126" s="217"/>
      <c r="R126" s="25"/>
      <c r="T126" s="147"/>
      <c r="U126" s="31" t="s">
        <v>42</v>
      </c>
      <c r="V126" s="24"/>
      <c r="W126" s="148">
        <f>$V$126*$K$126</f>
        <v>0</v>
      </c>
      <c r="X126" s="148">
        <v>0</v>
      </c>
      <c r="Y126" s="148">
        <f>$X$126*$K$126</f>
        <v>0</v>
      </c>
      <c r="Z126" s="148">
        <v>0</v>
      </c>
      <c r="AA126" s="149">
        <f>$Z$126*$K$126</f>
        <v>0</v>
      </c>
      <c r="AR126" s="6" t="s">
        <v>161</v>
      </c>
      <c r="AT126" s="6" t="s">
        <v>149</v>
      </c>
      <c r="AU126" s="6" t="s">
        <v>104</v>
      </c>
      <c r="AY126" s="6" t="s">
        <v>148</v>
      </c>
      <c r="BE126" s="93">
        <f>IF($U$126="základní",$N$126,0)</f>
        <v>0</v>
      </c>
      <c r="BF126" s="93">
        <f>IF($U$126="snížená",$N$126,0)</f>
        <v>0</v>
      </c>
      <c r="BG126" s="93">
        <f>IF($U$126="zákl. přenesená",$N$126,0)</f>
        <v>0</v>
      </c>
      <c r="BH126" s="93">
        <f>IF($U$126="sníž. přenesená",$N$126,0)</f>
        <v>0</v>
      </c>
      <c r="BI126" s="93">
        <f>IF($U$126="nulová",$N$126,0)</f>
        <v>0</v>
      </c>
      <c r="BJ126" s="6" t="s">
        <v>22</v>
      </c>
      <c r="BK126" s="93">
        <f>ROUND($L$126*$K$126,2)</f>
        <v>0</v>
      </c>
      <c r="BL126" s="6" t="s">
        <v>161</v>
      </c>
      <c r="BM126" s="6" t="s">
        <v>362</v>
      </c>
    </row>
    <row r="127" spans="2:65" s="6" customFormat="1" ht="27" customHeight="1">
      <c r="B127" s="23"/>
      <c r="C127" s="143" t="s">
        <v>161</v>
      </c>
      <c r="D127" s="143" t="s">
        <v>149</v>
      </c>
      <c r="E127" s="144" t="s">
        <v>184</v>
      </c>
      <c r="F127" s="216" t="s">
        <v>185</v>
      </c>
      <c r="G127" s="217"/>
      <c r="H127" s="217"/>
      <c r="I127" s="217"/>
      <c r="J127" s="145" t="s">
        <v>182</v>
      </c>
      <c r="K127" s="146">
        <v>14.25</v>
      </c>
      <c r="L127" s="218">
        <v>0</v>
      </c>
      <c r="M127" s="217"/>
      <c r="N127" s="219">
        <f>ROUND($L$127*$K$127,2)</f>
        <v>0</v>
      </c>
      <c r="O127" s="217"/>
      <c r="P127" s="217"/>
      <c r="Q127" s="217"/>
      <c r="R127" s="25"/>
      <c r="T127" s="147"/>
      <c r="U127" s="31" t="s">
        <v>42</v>
      </c>
      <c r="V127" s="24"/>
      <c r="W127" s="148">
        <f>$V$127*$K$127</f>
        <v>0</v>
      </c>
      <c r="X127" s="148">
        <v>0</v>
      </c>
      <c r="Y127" s="148">
        <f>$X$127*$K$127</f>
        <v>0</v>
      </c>
      <c r="Z127" s="148">
        <v>0</v>
      </c>
      <c r="AA127" s="149">
        <f>$Z$127*$K$127</f>
        <v>0</v>
      </c>
      <c r="AR127" s="6" t="s">
        <v>161</v>
      </c>
      <c r="AT127" s="6" t="s">
        <v>149</v>
      </c>
      <c r="AU127" s="6" t="s">
        <v>104</v>
      </c>
      <c r="AY127" s="6" t="s">
        <v>148</v>
      </c>
      <c r="BE127" s="93">
        <f>IF($U$127="základní",$N$127,0)</f>
        <v>0</v>
      </c>
      <c r="BF127" s="93">
        <f>IF($U$127="snížená",$N$127,0)</f>
        <v>0</v>
      </c>
      <c r="BG127" s="93">
        <f>IF($U$127="zákl. přenesená",$N$127,0)</f>
        <v>0</v>
      </c>
      <c r="BH127" s="93">
        <f>IF($U$127="sníž. přenesená",$N$127,0)</f>
        <v>0</v>
      </c>
      <c r="BI127" s="93">
        <f>IF($U$127="nulová",$N$127,0)</f>
        <v>0</v>
      </c>
      <c r="BJ127" s="6" t="s">
        <v>22</v>
      </c>
      <c r="BK127" s="93">
        <f>ROUND($L$127*$K$127,2)</f>
        <v>0</v>
      </c>
      <c r="BL127" s="6" t="s">
        <v>161</v>
      </c>
      <c r="BM127" s="6" t="s">
        <v>363</v>
      </c>
    </row>
    <row r="128" spans="2:65" s="6" customFormat="1" ht="15.75" customHeight="1">
      <c r="B128" s="23"/>
      <c r="C128" s="143" t="s">
        <v>147</v>
      </c>
      <c r="D128" s="143" t="s">
        <v>149</v>
      </c>
      <c r="E128" s="144" t="s">
        <v>364</v>
      </c>
      <c r="F128" s="216" t="s">
        <v>365</v>
      </c>
      <c r="G128" s="217"/>
      <c r="H128" s="217"/>
      <c r="I128" s="217"/>
      <c r="J128" s="145" t="s">
        <v>182</v>
      </c>
      <c r="K128" s="146">
        <v>14.25</v>
      </c>
      <c r="L128" s="218">
        <v>0</v>
      </c>
      <c r="M128" s="217"/>
      <c r="N128" s="219">
        <f>ROUND($L$128*$K$128,2)</f>
        <v>0</v>
      </c>
      <c r="O128" s="217"/>
      <c r="P128" s="217"/>
      <c r="Q128" s="217"/>
      <c r="R128" s="25"/>
      <c r="T128" s="147"/>
      <c r="U128" s="31" t="s">
        <v>42</v>
      </c>
      <c r="V128" s="24"/>
      <c r="W128" s="148">
        <f>$V$128*$K$128</f>
        <v>0</v>
      </c>
      <c r="X128" s="148">
        <v>0</v>
      </c>
      <c r="Y128" s="148">
        <f>$X$128*$K$128</f>
        <v>0</v>
      </c>
      <c r="Z128" s="148">
        <v>0</v>
      </c>
      <c r="AA128" s="149">
        <f>$Z$128*$K$128</f>
        <v>0</v>
      </c>
      <c r="AR128" s="6" t="s">
        <v>161</v>
      </c>
      <c r="AT128" s="6" t="s">
        <v>149</v>
      </c>
      <c r="AU128" s="6" t="s">
        <v>104</v>
      </c>
      <c r="AY128" s="6" t="s">
        <v>148</v>
      </c>
      <c r="BE128" s="93">
        <f>IF($U$128="základní",$N$128,0)</f>
        <v>0</v>
      </c>
      <c r="BF128" s="93">
        <f>IF($U$128="snížená",$N$128,0)</f>
        <v>0</v>
      </c>
      <c r="BG128" s="93">
        <f>IF($U$128="zákl. přenesená",$N$128,0)</f>
        <v>0</v>
      </c>
      <c r="BH128" s="93">
        <f>IF($U$128="sníž. přenesená",$N$128,0)</f>
        <v>0</v>
      </c>
      <c r="BI128" s="93">
        <f>IF($U$128="nulová",$N$128,0)</f>
        <v>0</v>
      </c>
      <c r="BJ128" s="6" t="s">
        <v>22</v>
      </c>
      <c r="BK128" s="93">
        <f>ROUND($L$128*$K$128,2)</f>
        <v>0</v>
      </c>
      <c r="BL128" s="6" t="s">
        <v>161</v>
      </c>
      <c r="BM128" s="6" t="s">
        <v>366</v>
      </c>
    </row>
    <row r="129" spans="2:65" s="6" customFormat="1" ht="27" customHeight="1">
      <c r="B129" s="23"/>
      <c r="C129" s="143" t="s">
        <v>193</v>
      </c>
      <c r="D129" s="143" t="s">
        <v>149</v>
      </c>
      <c r="E129" s="144" t="s">
        <v>367</v>
      </c>
      <c r="F129" s="216" t="s">
        <v>368</v>
      </c>
      <c r="G129" s="217"/>
      <c r="H129" s="217"/>
      <c r="I129" s="217"/>
      <c r="J129" s="145" t="s">
        <v>182</v>
      </c>
      <c r="K129" s="146">
        <v>14.25</v>
      </c>
      <c r="L129" s="218">
        <v>0</v>
      </c>
      <c r="M129" s="217"/>
      <c r="N129" s="219">
        <f>ROUND($L$129*$K$129,2)</f>
        <v>0</v>
      </c>
      <c r="O129" s="217"/>
      <c r="P129" s="217"/>
      <c r="Q129" s="217"/>
      <c r="R129" s="25"/>
      <c r="T129" s="147"/>
      <c r="U129" s="31" t="s">
        <v>42</v>
      </c>
      <c r="V129" s="24"/>
      <c r="W129" s="148">
        <f>$V$129*$K$129</f>
        <v>0</v>
      </c>
      <c r="X129" s="148">
        <v>0</v>
      </c>
      <c r="Y129" s="148">
        <f>$X$129*$K$129</f>
        <v>0</v>
      </c>
      <c r="Z129" s="148">
        <v>0</v>
      </c>
      <c r="AA129" s="149">
        <f>$Z$129*$K$129</f>
        <v>0</v>
      </c>
      <c r="AR129" s="6" t="s">
        <v>161</v>
      </c>
      <c r="AT129" s="6" t="s">
        <v>149</v>
      </c>
      <c r="AU129" s="6" t="s">
        <v>104</v>
      </c>
      <c r="AY129" s="6" t="s">
        <v>148</v>
      </c>
      <c r="BE129" s="93">
        <f>IF($U$129="základní",$N$129,0)</f>
        <v>0</v>
      </c>
      <c r="BF129" s="93">
        <f>IF($U$129="snížená",$N$129,0)</f>
        <v>0</v>
      </c>
      <c r="BG129" s="93">
        <f>IF($U$129="zákl. přenesená",$N$129,0)</f>
        <v>0</v>
      </c>
      <c r="BH129" s="93">
        <f>IF($U$129="sníž. přenesená",$N$129,0)</f>
        <v>0</v>
      </c>
      <c r="BI129" s="93">
        <f>IF($U$129="nulová",$N$129,0)</f>
        <v>0</v>
      </c>
      <c r="BJ129" s="6" t="s">
        <v>22</v>
      </c>
      <c r="BK129" s="93">
        <f>ROUND($L$129*$K$129,2)</f>
        <v>0</v>
      </c>
      <c r="BL129" s="6" t="s">
        <v>161</v>
      </c>
      <c r="BM129" s="6" t="s">
        <v>369</v>
      </c>
    </row>
    <row r="130" spans="2:65" s="6" customFormat="1" ht="27" customHeight="1">
      <c r="B130" s="23"/>
      <c r="C130" s="143" t="s">
        <v>197</v>
      </c>
      <c r="D130" s="143" t="s">
        <v>149</v>
      </c>
      <c r="E130" s="144" t="s">
        <v>370</v>
      </c>
      <c r="F130" s="216" t="s">
        <v>371</v>
      </c>
      <c r="G130" s="217"/>
      <c r="H130" s="217"/>
      <c r="I130" s="217"/>
      <c r="J130" s="145" t="s">
        <v>182</v>
      </c>
      <c r="K130" s="146">
        <v>19.95</v>
      </c>
      <c r="L130" s="218">
        <v>0</v>
      </c>
      <c r="M130" s="217"/>
      <c r="N130" s="219">
        <f>ROUND($L$130*$K$130,2)</f>
        <v>0</v>
      </c>
      <c r="O130" s="217"/>
      <c r="P130" s="217"/>
      <c r="Q130" s="217"/>
      <c r="R130" s="25"/>
      <c r="T130" s="147"/>
      <c r="U130" s="31" t="s">
        <v>42</v>
      </c>
      <c r="V130" s="24"/>
      <c r="W130" s="148">
        <f>$V$130*$K$130</f>
        <v>0</v>
      </c>
      <c r="X130" s="148">
        <v>0</v>
      </c>
      <c r="Y130" s="148">
        <f>$X$130*$K$130</f>
        <v>0</v>
      </c>
      <c r="Z130" s="148">
        <v>0</v>
      </c>
      <c r="AA130" s="149">
        <f>$Z$130*$K$130</f>
        <v>0</v>
      </c>
      <c r="AR130" s="6" t="s">
        <v>161</v>
      </c>
      <c r="AT130" s="6" t="s">
        <v>149</v>
      </c>
      <c r="AU130" s="6" t="s">
        <v>104</v>
      </c>
      <c r="AY130" s="6" t="s">
        <v>148</v>
      </c>
      <c r="BE130" s="93">
        <f>IF($U$130="základní",$N$130,0)</f>
        <v>0</v>
      </c>
      <c r="BF130" s="93">
        <f>IF($U$130="snížená",$N$130,0)</f>
        <v>0</v>
      </c>
      <c r="BG130" s="93">
        <f>IF($U$130="zákl. přenesená",$N$130,0)</f>
        <v>0</v>
      </c>
      <c r="BH130" s="93">
        <f>IF($U$130="sníž. přenesená",$N$130,0)</f>
        <v>0</v>
      </c>
      <c r="BI130" s="93">
        <f>IF($U$130="nulová",$N$130,0)</f>
        <v>0</v>
      </c>
      <c r="BJ130" s="6" t="s">
        <v>22</v>
      </c>
      <c r="BK130" s="93">
        <f>ROUND($L$130*$K$130,2)</f>
        <v>0</v>
      </c>
      <c r="BL130" s="6" t="s">
        <v>161</v>
      </c>
      <c r="BM130" s="6" t="s">
        <v>372</v>
      </c>
    </row>
    <row r="131" spans="2:65" s="6" customFormat="1" ht="27" customHeight="1">
      <c r="B131" s="23"/>
      <c r="C131" s="143" t="s">
        <v>202</v>
      </c>
      <c r="D131" s="143" t="s">
        <v>149</v>
      </c>
      <c r="E131" s="144" t="s">
        <v>373</v>
      </c>
      <c r="F131" s="216" t="s">
        <v>374</v>
      </c>
      <c r="G131" s="217"/>
      <c r="H131" s="217"/>
      <c r="I131" s="217"/>
      <c r="J131" s="145" t="s">
        <v>182</v>
      </c>
      <c r="K131" s="146">
        <v>14.25</v>
      </c>
      <c r="L131" s="218">
        <v>0</v>
      </c>
      <c r="M131" s="217"/>
      <c r="N131" s="219">
        <f>ROUND($L$131*$K$131,2)</f>
        <v>0</v>
      </c>
      <c r="O131" s="217"/>
      <c r="P131" s="217"/>
      <c r="Q131" s="217"/>
      <c r="R131" s="25"/>
      <c r="T131" s="147"/>
      <c r="U131" s="31" t="s">
        <v>42</v>
      </c>
      <c r="V131" s="24"/>
      <c r="W131" s="148">
        <f>$V$131*$K$131</f>
        <v>0</v>
      </c>
      <c r="X131" s="148">
        <v>0</v>
      </c>
      <c r="Y131" s="148">
        <f>$X$131*$K$131</f>
        <v>0</v>
      </c>
      <c r="Z131" s="148">
        <v>0</v>
      </c>
      <c r="AA131" s="149">
        <f>$Z$131*$K$131</f>
        <v>0</v>
      </c>
      <c r="AR131" s="6" t="s">
        <v>161</v>
      </c>
      <c r="AT131" s="6" t="s">
        <v>149</v>
      </c>
      <c r="AU131" s="6" t="s">
        <v>104</v>
      </c>
      <c r="AY131" s="6" t="s">
        <v>148</v>
      </c>
      <c r="BE131" s="93">
        <f>IF($U$131="základní",$N$131,0)</f>
        <v>0</v>
      </c>
      <c r="BF131" s="93">
        <f>IF($U$131="snížená",$N$131,0)</f>
        <v>0</v>
      </c>
      <c r="BG131" s="93">
        <f>IF($U$131="zákl. přenesená",$N$131,0)</f>
        <v>0</v>
      </c>
      <c r="BH131" s="93">
        <f>IF($U$131="sníž. přenesená",$N$131,0)</f>
        <v>0</v>
      </c>
      <c r="BI131" s="93">
        <f>IF($U$131="nulová",$N$131,0)</f>
        <v>0</v>
      </c>
      <c r="BJ131" s="6" t="s">
        <v>22</v>
      </c>
      <c r="BK131" s="93">
        <f>ROUND($L$131*$K$131,2)</f>
        <v>0</v>
      </c>
      <c r="BL131" s="6" t="s">
        <v>161</v>
      </c>
      <c r="BM131" s="6" t="s">
        <v>375</v>
      </c>
    </row>
    <row r="132" spans="2:65" s="6" customFormat="1" ht="15.75" customHeight="1">
      <c r="B132" s="23"/>
      <c r="C132" s="155" t="s">
        <v>207</v>
      </c>
      <c r="D132" s="155" t="s">
        <v>198</v>
      </c>
      <c r="E132" s="156" t="s">
        <v>376</v>
      </c>
      <c r="F132" s="225" t="s">
        <v>377</v>
      </c>
      <c r="G132" s="226"/>
      <c r="H132" s="226"/>
      <c r="I132" s="226"/>
      <c r="J132" s="157" t="s">
        <v>201</v>
      </c>
      <c r="K132" s="158">
        <v>28.5</v>
      </c>
      <c r="L132" s="227">
        <v>0</v>
      </c>
      <c r="M132" s="226"/>
      <c r="N132" s="228">
        <f>ROUND($L$132*$K$132,2)</f>
        <v>0</v>
      </c>
      <c r="O132" s="217"/>
      <c r="P132" s="217"/>
      <c r="Q132" s="217"/>
      <c r="R132" s="25"/>
      <c r="T132" s="147"/>
      <c r="U132" s="31" t="s">
        <v>42</v>
      </c>
      <c r="V132" s="24"/>
      <c r="W132" s="148">
        <f>$V$132*$K$132</f>
        <v>0</v>
      </c>
      <c r="X132" s="148">
        <v>1</v>
      </c>
      <c r="Y132" s="148">
        <f>$X$132*$K$132</f>
        <v>28.5</v>
      </c>
      <c r="Z132" s="148">
        <v>0</v>
      </c>
      <c r="AA132" s="149">
        <f>$Z$132*$K$132</f>
        <v>0</v>
      </c>
      <c r="AR132" s="6" t="s">
        <v>202</v>
      </c>
      <c r="AT132" s="6" t="s">
        <v>198</v>
      </c>
      <c r="AU132" s="6" t="s">
        <v>104</v>
      </c>
      <c r="AY132" s="6" t="s">
        <v>148</v>
      </c>
      <c r="BE132" s="93">
        <f>IF($U$132="základní",$N$132,0)</f>
        <v>0</v>
      </c>
      <c r="BF132" s="93">
        <f>IF($U$132="snížená",$N$132,0)</f>
        <v>0</v>
      </c>
      <c r="BG132" s="93">
        <f>IF($U$132="zákl. přenesená",$N$132,0)</f>
        <v>0</v>
      </c>
      <c r="BH132" s="93">
        <f>IF($U$132="sníž. přenesená",$N$132,0)</f>
        <v>0</v>
      </c>
      <c r="BI132" s="93">
        <f>IF($U$132="nulová",$N$132,0)</f>
        <v>0</v>
      </c>
      <c r="BJ132" s="6" t="s">
        <v>22</v>
      </c>
      <c r="BK132" s="93">
        <f>ROUND($L$132*$K$132,2)</f>
        <v>0</v>
      </c>
      <c r="BL132" s="6" t="s">
        <v>161</v>
      </c>
      <c r="BM132" s="6" t="s">
        <v>378</v>
      </c>
    </row>
    <row r="133" spans="2:63" s="132" customFormat="1" ht="30.75" customHeight="1">
      <c r="B133" s="133"/>
      <c r="C133" s="134"/>
      <c r="D133" s="142" t="s">
        <v>173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224">
        <f>$BK$133</f>
        <v>0</v>
      </c>
      <c r="O133" s="223"/>
      <c r="P133" s="223"/>
      <c r="Q133" s="223"/>
      <c r="R133" s="136"/>
      <c r="T133" s="137"/>
      <c r="U133" s="134"/>
      <c r="V133" s="134"/>
      <c r="W133" s="138">
        <f>SUM($W$134:$W$140)</f>
        <v>0</v>
      </c>
      <c r="X133" s="134"/>
      <c r="Y133" s="138">
        <f>SUM($Y$134:$Y$140)</f>
        <v>0.21</v>
      </c>
      <c r="Z133" s="134"/>
      <c r="AA133" s="139">
        <f>SUM($AA$134:$AA$140)</f>
        <v>0</v>
      </c>
      <c r="AR133" s="140" t="s">
        <v>22</v>
      </c>
      <c r="AT133" s="140" t="s">
        <v>76</v>
      </c>
      <c r="AU133" s="140" t="s">
        <v>22</v>
      </c>
      <c r="AY133" s="140" t="s">
        <v>148</v>
      </c>
      <c r="BK133" s="141">
        <f>SUM($BK$134:$BK$140)</f>
        <v>0</v>
      </c>
    </row>
    <row r="134" spans="2:65" s="6" customFormat="1" ht="39" customHeight="1">
      <c r="B134" s="23"/>
      <c r="C134" s="143" t="s">
        <v>27</v>
      </c>
      <c r="D134" s="143" t="s">
        <v>149</v>
      </c>
      <c r="E134" s="144" t="s">
        <v>379</v>
      </c>
      <c r="F134" s="216" t="s">
        <v>380</v>
      </c>
      <c r="G134" s="217"/>
      <c r="H134" s="217"/>
      <c r="I134" s="217"/>
      <c r="J134" s="145" t="s">
        <v>287</v>
      </c>
      <c r="K134" s="146">
        <v>14</v>
      </c>
      <c r="L134" s="218">
        <v>0</v>
      </c>
      <c r="M134" s="217"/>
      <c r="N134" s="219">
        <f>ROUND($L$134*$K$134,2)</f>
        <v>0</v>
      </c>
      <c r="O134" s="217"/>
      <c r="P134" s="217"/>
      <c r="Q134" s="217"/>
      <c r="R134" s="25"/>
      <c r="T134" s="147"/>
      <c r="U134" s="31" t="s">
        <v>42</v>
      </c>
      <c r="V134" s="24"/>
      <c r="W134" s="148">
        <f>$V$134*$K$134</f>
        <v>0</v>
      </c>
      <c r="X134" s="148">
        <v>0</v>
      </c>
      <c r="Y134" s="148">
        <f>$X$134*$K$134</f>
        <v>0</v>
      </c>
      <c r="Z134" s="148">
        <v>0</v>
      </c>
      <c r="AA134" s="149">
        <f>$Z$134*$K$134</f>
        <v>0</v>
      </c>
      <c r="AR134" s="6" t="s">
        <v>161</v>
      </c>
      <c r="AT134" s="6" t="s">
        <v>149</v>
      </c>
      <c r="AU134" s="6" t="s">
        <v>104</v>
      </c>
      <c r="AY134" s="6" t="s">
        <v>148</v>
      </c>
      <c r="BE134" s="93">
        <f>IF($U$134="základní",$N$134,0)</f>
        <v>0</v>
      </c>
      <c r="BF134" s="93">
        <f>IF($U$134="snížená",$N$134,0)</f>
        <v>0</v>
      </c>
      <c r="BG134" s="93">
        <f>IF($U$134="zákl. přenesená",$N$134,0)</f>
        <v>0</v>
      </c>
      <c r="BH134" s="93">
        <f>IF($U$134="sníž. přenesená",$N$134,0)</f>
        <v>0</v>
      </c>
      <c r="BI134" s="93">
        <f>IF($U$134="nulová",$N$134,0)</f>
        <v>0</v>
      </c>
      <c r="BJ134" s="6" t="s">
        <v>22</v>
      </c>
      <c r="BK134" s="93">
        <f>ROUND($L$134*$K$134,2)</f>
        <v>0</v>
      </c>
      <c r="BL134" s="6" t="s">
        <v>161</v>
      </c>
      <c r="BM134" s="6" t="s">
        <v>381</v>
      </c>
    </row>
    <row r="135" spans="2:65" s="6" customFormat="1" ht="27" customHeight="1">
      <c r="B135" s="23"/>
      <c r="C135" s="143" t="s">
        <v>214</v>
      </c>
      <c r="D135" s="143" t="s">
        <v>149</v>
      </c>
      <c r="E135" s="144" t="s">
        <v>382</v>
      </c>
      <c r="F135" s="216" t="s">
        <v>383</v>
      </c>
      <c r="G135" s="217"/>
      <c r="H135" s="217"/>
      <c r="I135" s="217"/>
      <c r="J135" s="145" t="s">
        <v>246</v>
      </c>
      <c r="K135" s="146">
        <v>5</v>
      </c>
      <c r="L135" s="218">
        <v>0</v>
      </c>
      <c r="M135" s="217"/>
      <c r="N135" s="219">
        <f>ROUND($L$135*$K$135,2)</f>
        <v>0</v>
      </c>
      <c r="O135" s="217"/>
      <c r="P135" s="217"/>
      <c r="Q135" s="217"/>
      <c r="R135" s="25"/>
      <c r="T135" s="147"/>
      <c r="U135" s="31" t="s">
        <v>42</v>
      </c>
      <c r="V135" s="24"/>
      <c r="W135" s="148">
        <f>$V$135*$K$135</f>
        <v>0</v>
      </c>
      <c r="X135" s="148">
        <v>0</v>
      </c>
      <c r="Y135" s="148">
        <f>$X$135*$K$135</f>
        <v>0</v>
      </c>
      <c r="Z135" s="148">
        <v>0</v>
      </c>
      <c r="AA135" s="149">
        <f>$Z$135*$K$135</f>
        <v>0</v>
      </c>
      <c r="AR135" s="6" t="s">
        <v>161</v>
      </c>
      <c r="AT135" s="6" t="s">
        <v>149</v>
      </c>
      <c r="AU135" s="6" t="s">
        <v>104</v>
      </c>
      <c r="AY135" s="6" t="s">
        <v>148</v>
      </c>
      <c r="BE135" s="93">
        <f>IF($U$135="základní",$N$135,0)</f>
        <v>0</v>
      </c>
      <c r="BF135" s="93">
        <f>IF($U$135="snížená",$N$135,0)</f>
        <v>0</v>
      </c>
      <c r="BG135" s="93">
        <f>IF($U$135="zákl. přenesená",$N$135,0)</f>
        <v>0</v>
      </c>
      <c r="BH135" s="93">
        <f>IF($U$135="sníž. přenesená",$N$135,0)</f>
        <v>0</v>
      </c>
      <c r="BI135" s="93">
        <f>IF($U$135="nulová",$N$135,0)</f>
        <v>0</v>
      </c>
      <c r="BJ135" s="6" t="s">
        <v>22</v>
      </c>
      <c r="BK135" s="93">
        <f>ROUND($L$135*$K$135,2)</f>
        <v>0</v>
      </c>
      <c r="BL135" s="6" t="s">
        <v>161</v>
      </c>
      <c r="BM135" s="6" t="s">
        <v>384</v>
      </c>
    </row>
    <row r="136" spans="2:65" s="6" customFormat="1" ht="15.75" customHeight="1">
      <c r="B136" s="23"/>
      <c r="C136" s="143" t="s">
        <v>218</v>
      </c>
      <c r="D136" s="143" t="s">
        <v>149</v>
      </c>
      <c r="E136" s="144" t="s">
        <v>385</v>
      </c>
      <c r="F136" s="216" t="s">
        <v>386</v>
      </c>
      <c r="G136" s="217"/>
      <c r="H136" s="217"/>
      <c r="I136" s="217"/>
      <c r="J136" s="145" t="s">
        <v>238</v>
      </c>
      <c r="K136" s="146">
        <v>1</v>
      </c>
      <c r="L136" s="218">
        <v>0</v>
      </c>
      <c r="M136" s="217"/>
      <c r="N136" s="219">
        <f>ROUND($L$136*$K$136,2)</f>
        <v>0</v>
      </c>
      <c r="O136" s="217"/>
      <c r="P136" s="217"/>
      <c r="Q136" s="217"/>
      <c r="R136" s="25"/>
      <c r="T136" s="147"/>
      <c r="U136" s="31" t="s">
        <v>42</v>
      </c>
      <c r="V136" s="24"/>
      <c r="W136" s="148">
        <f>$V$136*$K$136</f>
        <v>0</v>
      </c>
      <c r="X136" s="148">
        <v>0</v>
      </c>
      <c r="Y136" s="148">
        <f>$X$136*$K$136</f>
        <v>0</v>
      </c>
      <c r="Z136" s="148">
        <v>0</v>
      </c>
      <c r="AA136" s="149">
        <f>$Z$136*$K$136</f>
        <v>0</v>
      </c>
      <c r="AR136" s="6" t="s">
        <v>161</v>
      </c>
      <c r="AT136" s="6" t="s">
        <v>149</v>
      </c>
      <c r="AU136" s="6" t="s">
        <v>104</v>
      </c>
      <c r="AY136" s="6" t="s">
        <v>148</v>
      </c>
      <c r="BE136" s="93">
        <f>IF($U$136="základní",$N$136,0)</f>
        <v>0</v>
      </c>
      <c r="BF136" s="93">
        <f>IF($U$136="snížená",$N$136,0)</f>
        <v>0</v>
      </c>
      <c r="BG136" s="93">
        <f>IF($U$136="zákl. přenesená",$N$136,0)</f>
        <v>0</v>
      </c>
      <c r="BH136" s="93">
        <f>IF($U$136="sníž. přenesená",$N$136,0)</f>
        <v>0</v>
      </c>
      <c r="BI136" s="93">
        <f>IF($U$136="nulová",$N$136,0)</f>
        <v>0</v>
      </c>
      <c r="BJ136" s="6" t="s">
        <v>22</v>
      </c>
      <c r="BK136" s="93">
        <f>ROUND($L$136*$K$136,2)</f>
        <v>0</v>
      </c>
      <c r="BL136" s="6" t="s">
        <v>161</v>
      </c>
      <c r="BM136" s="6" t="s">
        <v>387</v>
      </c>
    </row>
    <row r="137" spans="2:65" s="6" customFormat="1" ht="39" customHeight="1">
      <c r="B137" s="23"/>
      <c r="C137" s="143" t="s">
        <v>222</v>
      </c>
      <c r="D137" s="143" t="s">
        <v>149</v>
      </c>
      <c r="E137" s="144" t="s">
        <v>388</v>
      </c>
      <c r="F137" s="216" t="s">
        <v>389</v>
      </c>
      <c r="G137" s="217"/>
      <c r="H137" s="217"/>
      <c r="I137" s="217"/>
      <c r="J137" s="145" t="s">
        <v>246</v>
      </c>
      <c r="K137" s="146">
        <v>200</v>
      </c>
      <c r="L137" s="218">
        <v>0</v>
      </c>
      <c r="M137" s="217"/>
      <c r="N137" s="219">
        <f>ROUND($L$137*$K$137,2)</f>
        <v>0</v>
      </c>
      <c r="O137" s="217"/>
      <c r="P137" s="217"/>
      <c r="Q137" s="217"/>
      <c r="R137" s="25"/>
      <c r="T137" s="147"/>
      <c r="U137" s="31" t="s">
        <v>42</v>
      </c>
      <c r="V137" s="24"/>
      <c r="W137" s="148">
        <f>$V$137*$K$137</f>
        <v>0</v>
      </c>
      <c r="X137" s="148">
        <v>0</v>
      </c>
      <c r="Y137" s="148">
        <f>$X$137*$K$137</f>
        <v>0</v>
      </c>
      <c r="Z137" s="148">
        <v>0</v>
      </c>
      <c r="AA137" s="149">
        <f>$Z$137*$K$137</f>
        <v>0</v>
      </c>
      <c r="AR137" s="6" t="s">
        <v>161</v>
      </c>
      <c r="AT137" s="6" t="s">
        <v>149</v>
      </c>
      <c r="AU137" s="6" t="s">
        <v>104</v>
      </c>
      <c r="AY137" s="6" t="s">
        <v>148</v>
      </c>
      <c r="BE137" s="93">
        <f>IF($U$137="základní",$N$137,0)</f>
        <v>0</v>
      </c>
      <c r="BF137" s="93">
        <f>IF($U$137="snížená",$N$137,0)</f>
        <v>0</v>
      </c>
      <c r="BG137" s="93">
        <f>IF($U$137="zákl. přenesená",$N$137,0)</f>
        <v>0</v>
      </c>
      <c r="BH137" s="93">
        <f>IF($U$137="sníž. přenesená",$N$137,0)</f>
        <v>0</v>
      </c>
      <c r="BI137" s="93">
        <f>IF($U$137="nulová",$N$137,0)</f>
        <v>0</v>
      </c>
      <c r="BJ137" s="6" t="s">
        <v>22</v>
      </c>
      <c r="BK137" s="93">
        <f>ROUND($L$137*$K$137,2)</f>
        <v>0</v>
      </c>
      <c r="BL137" s="6" t="s">
        <v>161</v>
      </c>
      <c r="BM137" s="6" t="s">
        <v>390</v>
      </c>
    </row>
    <row r="138" spans="2:65" s="6" customFormat="1" ht="27" customHeight="1">
      <c r="B138" s="23"/>
      <c r="C138" s="155" t="s">
        <v>224</v>
      </c>
      <c r="D138" s="155" t="s">
        <v>198</v>
      </c>
      <c r="E138" s="156" t="s">
        <v>391</v>
      </c>
      <c r="F138" s="225" t="s">
        <v>392</v>
      </c>
      <c r="G138" s="226"/>
      <c r="H138" s="226"/>
      <c r="I138" s="226"/>
      <c r="J138" s="157" t="s">
        <v>246</v>
      </c>
      <c r="K138" s="158">
        <v>200</v>
      </c>
      <c r="L138" s="227">
        <v>0</v>
      </c>
      <c r="M138" s="226"/>
      <c r="N138" s="228">
        <f>ROUND($L$138*$K$138,2)</f>
        <v>0</v>
      </c>
      <c r="O138" s="217"/>
      <c r="P138" s="217"/>
      <c r="Q138" s="217"/>
      <c r="R138" s="25"/>
      <c r="T138" s="147"/>
      <c r="U138" s="31" t="s">
        <v>42</v>
      </c>
      <c r="V138" s="24"/>
      <c r="W138" s="148">
        <f>$V$138*$K$138</f>
        <v>0</v>
      </c>
      <c r="X138" s="148">
        <v>0.00105</v>
      </c>
      <c r="Y138" s="148">
        <f>$X$138*$K$138</f>
        <v>0.21</v>
      </c>
      <c r="Z138" s="148">
        <v>0</v>
      </c>
      <c r="AA138" s="149">
        <f>$Z$138*$K$138</f>
        <v>0</v>
      </c>
      <c r="AR138" s="6" t="s">
        <v>202</v>
      </c>
      <c r="AT138" s="6" t="s">
        <v>198</v>
      </c>
      <c r="AU138" s="6" t="s">
        <v>104</v>
      </c>
      <c r="AY138" s="6" t="s">
        <v>148</v>
      </c>
      <c r="BE138" s="93">
        <f>IF($U$138="základní",$N$138,0)</f>
        <v>0</v>
      </c>
      <c r="BF138" s="93">
        <f>IF($U$138="snížená",$N$138,0)</f>
        <v>0</v>
      </c>
      <c r="BG138" s="93">
        <f>IF($U$138="zákl. přenesená",$N$138,0)</f>
        <v>0</v>
      </c>
      <c r="BH138" s="93">
        <f>IF($U$138="sníž. přenesená",$N$138,0)</f>
        <v>0</v>
      </c>
      <c r="BI138" s="93">
        <f>IF($U$138="nulová",$N$138,0)</f>
        <v>0</v>
      </c>
      <c r="BJ138" s="6" t="s">
        <v>22</v>
      </c>
      <c r="BK138" s="93">
        <f>ROUND($L$138*$K$138,2)</f>
        <v>0</v>
      </c>
      <c r="BL138" s="6" t="s">
        <v>161</v>
      </c>
      <c r="BM138" s="6" t="s">
        <v>393</v>
      </c>
    </row>
    <row r="139" spans="2:65" s="6" customFormat="1" ht="27" customHeight="1">
      <c r="B139" s="23"/>
      <c r="C139" s="143" t="s">
        <v>9</v>
      </c>
      <c r="D139" s="143" t="s">
        <v>149</v>
      </c>
      <c r="E139" s="144" t="s">
        <v>394</v>
      </c>
      <c r="F139" s="216" t="s">
        <v>395</v>
      </c>
      <c r="G139" s="217"/>
      <c r="H139" s="217"/>
      <c r="I139" s="217"/>
      <c r="J139" s="145" t="s">
        <v>246</v>
      </c>
      <c r="K139" s="146">
        <v>7</v>
      </c>
      <c r="L139" s="218">
        <v>0</v>
      </c>
      <c r="M139" s="217"/>
      <c r="N139" s="219">
        <f>ROUND($L$139*$K$139,2)</f>
        <v>0</v>
      </c>
      <c r="O139" s="217"/>
      <c r="P139" s="217"/>
      <c r="Q139" s="217"/>
      <c r="R139" s="25"/>
      <c r="T139" s="147"/>
      <c r="U139" s="31" t="s">
        <v>42</v>
      </c>
      <c r="V139" s="24"/>
      <c r="W139" s="148">
        <f>$V$139*$K$139</f>
        <v>0</v>
      </c>
      <c r="X139" s="148">
        <v>0</v>
      </c>
      <c r="Y139" s="148">
        <f>$X$139*$K$139</f>
        <v>0</v>
      </c>
      <c r="Z139" s="148">
        <v>0</v>
      </c>
      <c r="AA139" s="149">
        <f>$Z$139*$K$139</f>
        <v>0</v>
      </c>
      <c r="AR139" s="6" t="s">
        <v>161</v>
      </c>
      <c r="AT139" s="6" t="s">
        <v>149</v>
      </c>
      <c r="AU139" s="6" t="s">
        <v>104</v>
      </c>
      <c r="AY139" s="6" t="s">
        <v>148</v>
      </c>
      <c r="BE139" s="93">
        <f>IF($U$139="základní",$N$139,0)</f>
        <v>0</v>
      </c>
      <c r="BF139" s="93">
        <f>IF($U$139="snížená",$N$139,0)</f>
        <v>0</v>
      </c>
      <c r="BG139" s="93">
        <f>IF($U$139="zákl. přenesená",$N$139,0)</f>
        <v>0</v>
      </c>
      <c r="BH139" s="93">
        <f>IF($U$139="sníž. přenesená",$N$139,0)</f>
        <v>0</v>
      </c>
      <c r="BI139" s="93">
        <f>IF($U$139="nulová",$N$139,0)</f>
        <v>0</v>
      </c>
      <c r="BJ139" s="6" t="s">
        <v>22</v>
      </c>
      <c r="BK139" s="93">
        <f>ROUND($L$139*$K$139,2)</f>
        <v>0</v>
      </c>
      <c r="BL139" s="6" t="s">
        <v>161</v>
      </c>
      <c r="BM139" s="6" t="s">
        <v>396</v>
      </c>
    </row>
    <row r="140" spans="2:65" s="6" customFormat="1" ht="27" customHeight="1">
      <c r="B140" s="23"/>
      <c r="C140" s="143" t="s">
        <v>231</v>
      </c>
      <c r="D140" s="143" t="s">
        <v>149</v>
      </c>
      <c r="E140" s="144" t="s">
        <v>397</v>
      </c>
      <c r="F140" s="216" t="s">
        <v>398</v>
      </c>
      <c r="G140" s="217"/>
      <c r="H140" s="217"/>
      <c r="I140" s="217"/>
      <c r="J140" s="145" t="s">
        <v>238</v>
      </c>
      <c r="K140" s="146">
        <v>1</v>
      </c>
      <c r="L140" s="218">
        <v>0</v>
      </c>
      <c r="M140" s="217"/>
      <c r="N140" s="219">
        <f>ROUND($L$140*$K$140,2)</f>
        <v>0</v>
      </c>
      <c r="O140" s="217"/>
      <c r="P140" s="217"/>
      <c r="Q140" s="217"/>
      <c r="R140" s="25"/>
      <c r="T140" s="147"/>
      <c r="U140" s="31" t="s">
        <v>42</v>
      </c>
      <c r="V140" s="24"/>
      <c r="W140" s="148">
        <f>$V$140*$K$140</f>
        <v>0</v>
      </c>
      <c r="X140" s="148">
        <v>0</v>
      </c>
      <c r="Y140" s="148">
        <f>$X$140*$K$140</f>
        <v>0</v>
      </c>
      <c r="Z140" s="148">
        <v>0</v>
      </c>
      <c r="AA140" s="149">
        <f>$Z$140*$K$140</f>
        <v>0</v>
      </c>
      <c r="AR140" s="6" t="s">
        <v>161</v>
      </c>
      <c r="AT140" s="6" t="s">
        <v>149</v>
      </c>
      <c r="AU140" s="6" t="s">
        <v>104</v>
      </c>
      <c r="AY140" s="6" t="s">
        <v>148</v>
      </c>
      <c r="BE140" s="93">
        <f>IF($U$140="základní",$N$140,0)</f>
        <v>0</v>
      </c>
      <c r="BF140" s="93">
        <f>IF($U$140="snížená",$N$140,0)</f>
        <v>0</v>
      </c>
      <c r="BG140" s="93">
        <f>IF($U$140="zákl. přenesená",$N$140,0)</f>
        <v>0</v>
      </c>
      <c r="BH140" s="93">
        <f>IF($U$140="sníž. přenesená",$N$140,0)</f>
        <v>0</v>
      </c>
      <c r="BI140" s="93">
        <f>IF($U$140="nulová",$N$140,0)</f>
        <v>0</v>
      </c>
      <c r="BJ140" s="6" t="s">
        <v>22</v>
      </c>
      <c r="BK140" s="93">
        <f>ROUND($L$140*$K$140,2)</f>
        <v>0</v>
      </c>
      <c r="BL140" s="6" t="s">
        <v>161</v>
      </c>
      <c r="BM140" s="6" t="s">
        <v>399</v>
      </c>
    </row>
    <row r="141" spans="2:63" s="132" customFormat="1" ht="30.75" customHeight="1">
      <c r="B141" s="133"/>
      <c r="C141" s="134"/>
      <c r="D141" s="142" t="s">
        <v>355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224">
        <f>$BK$141</f>
        <v>0</v>
      </c>
      <c r="O141" s="223"/>
      <c r="P141" s="223"/>
      <c r="Q141" s="223"/>
      <c r="R141" s="136"/>
      <c r="T141" s="137"/>
      <c r="U141" s="134"/>
      <c r="V141" s="134"/>
      <c r="W141" s="138">
        <f>SUM($W$142:$W$143)</f>
        <v>0</v>
      </c>
      <c r="X141" s="134"/>
      <c r="Y141" s="138">
        <f>SUM($Y$142:$Y$143)</f>
        <v>0</v>
      </c>
      <c r="Z141" s="134"/>
      <c r="AA141" s="139">
        <f>SUM($AA$142:$AA$143)</f>
        <v>0.002</v>
      </c>
      <c r="AR141" s="140" t="s">
        <v>22</v>
      </c>
      <c r="AT141" s="140" t="s">
        <v>76</v>
      </c>
      <c r="AU141" s="140" t="s">
        <v>22</v>
      </c>
      <c r="AY141" s="140" t="s">
        <v>148</v>
      </c>
      <c r="BK141" s="141">
        <f>SUM($BK$142:$BK$143)</f>
        <v>0</v>
      </c>
    </row>
    <row r="142" spans="2:65" s="6" customFormat="1" ht="27" customHeight="1">
      <c r="B142" s="23"/>
      <c r="C142" s="143" t="s">
        <v>235</v>
      </c>
      <c r="D142" s="143" t="s">
        <v>149</v>
      </c>
      <c r="E142" s="144" t="s">
        <v>400</v>
      </c>
      <c r="F142" s="216" t="s">
        <v>401</v>
      </c>
      <c r="G142" s="217"/>
      <c r="H142" s="217"/>
      <c r="I142" s="217"/>
      <c r="J142" s="145" t="s">
        <v>287</v>
      </c>
      <c r="K142" s="146">
        <v>1</v>
      </c>
      <c r="L142" s="218">
        <v>0</v>
      </c>
      <c r="M142" s="217"/>
      <c r="N142" s="219">
        <f>ROUND($L$142*$K$142,2)</f>
        <v>0</v>
      </c>
      <c r="O142" s="217"/>
      <c r="P142" s="217"/>
      <c r="Q142" s="217"/>
      <c r="R142" s="25"/>
      <c r="T142" s="147"/>
      <c r="U142" s="31" t="s">
        <v>42</v>
      </c>
      <c r="V142" s="24"/>
      <c r="W142" s="148">
        <f>$V$142*$K$142</f>
        <v>0</v>
      </c>
      <c r="X142" s="148">
        <v>0</v>
      </c>
      <c r="Y142" s="148">
        <f>$X$142*$K$142</f>
        <v>0</v>
      </c>
      <c r="Z142" s="148">
        <v>0.001</v>
      </c>
      <c r="AA142" s="149">
        <f>$Z$142*$K$142</f>
        <v>0.001</v>
      </c>
      <c r="AR142" s="6" t="s">
        <v>161</v>
      </c>
      <c r="AT142" s="6" t="s">
        <v>149</v>
      </c>
      <c r="AU142" s="6" t="s">
        <v>104</v>
      </c>
      <c r="AY142" s="6" t="s">
        <v>148</v>
      </c>
      <c r="BE142" s="93">
        <f>IF($U$142="základní",$N$142,0)</f>
        <v>0</v>
      </c>
      <c r="BF142" s="93">
        <f>IF($U$142="snížená",$N$142,0)</f>
        <v>0</v>
      </c>
      <c r="BG142" s="93">
        <f>IF($U$142="zákl. přenesená",$N$142,0)</f>
        <v>0</v>
      </c>
      <c r="BH142" s="93">
        <f>IF($U$142="sníž. přenesená",$N$142,0)</f>
        <v>0</v>
      </c>
      <c r="BI142" s="93">
        <f>IF($U$142="nulová",$N$142,0)</f>
        <v>0</v>
      </c>
      <c r="BJ142" s="6" t="s">
        <v>22</v>
      </c>
      <c r="BK142" s="93">
        <f>ROUND($L$142*$K$142,2)</f>
        <v>0</v>
      </c>
      <c r="BL142" s="6" t="s">
        <v>161</v>
      </c>
      <c r="BM142" s="6" t="s">
        <v>402</v>
      </c>
    </row>
    <row r="143" spans="2:65" s="6" customFormat="1" ht="27" customHeight="1">
      <c r="B143" s="23"/>
      <c r="C143" s="143" t="s">
        <v>240</v>
      </c>
      <c r="D143" s="143" t="s">
        <v>149</v>
      </c>
      <c r="E143" s="144" t="s">
        <v>403</v>
      </c>
      <c r="F143" s="216" t="s">
        <v>404</v>
      </c>
      <c r="G143" s="217"/>
      <c r="H143" s="217"/>
      <c r="I143" s="217"/>
      <c r="J143" s="145" t="s">
        <v>287</v>
      </c>
      <c r="K143" s="146">
        <v>1</v>
      </c>
      <c r="L143" s="218">
        <v>0</v>
      </c>
      <c r="M143" s="217"/>
      <c r="N143" s="219">
        <f>ROUND($L$143*$K$143,2)</f>
        <v>0</v>
      </c>
      <c r="O143" s="217"/>
      <c r="P143" s="217"/>
      <c r="Q143" s="217"/>
      <c r="R143" s="25"/>
      <c r="T143" s="147"/>
      <c r="U143" s="31" t="s">
        <v>42</v>
      </c>
      <c r="V143" s="24"/>
      <c r="W143" s="148">
        <f>$V$143*$K$143</f>
        <v>0</v>
      </c>
      <c r="X143" s="148">
        <v>0</v>
      </c>
      <c r="Y143" s="148">
        <f>$X$143*$K$143</f>
        <v>0</v>
      </c>
      <c r="Z143" s="148">
        <v>0.001</v>
      </c>
      <c r="AA143" s="149">
        <f>$Z$143*$K$143</f>
        <v>0.001</v>
      </c>
      <c r="AR143" s="6" t="s">
        <v>161</v>
      </c>
      <c r="AT143" s="6" t="s">
        <v>149</v>
      </c>
      <c r="AU143" s="6" t="s">
        <v>104</v>
      </c>
      <c r="AY143" s="6" t="s">
        <v>148</v>
      </c>
      <c r="BE143" s="93">
        <f>IF($U$143="základní",$N$143,0)</f>
        <v>0</v>
      </c>
      <c r="BF143" s="93">
        <f>IF($U$143="snížená",$N$143,0)</f>
        <v>0</v>
      </c>
      <c r="BG143" s="93">
        <f>IF($U$143="zákl. přenesená",$N$143,0)</f>
        <v>0</v>
      </c>
      <c r="BH143" s="93">
        <f>IF($U$143="sníž. přenesená",$N$143,0)</f>
        <v>0</v>
      </c>
      <c r="BI143" s="93">
        <f>IF($U$143="nulová",$N$143,0)</f>
        <v>0</v>
      </c>
      <c r="BJ143" s="6" t="s">
        <v>22</v>
      </c>
      <c r="BK143" s="93">
        <f>ROUND($L$143*$K$143,2)</f>
        <v>0</v>
      </c>
      <c r="BL143" s="6" t="s">
        <v>161</v>
      </c>
      <c r="BM143" s="6" t="s">
        <v>405</v>
      </c>
    </row>
    <row r="144" spans="2:63" s="132" customFormat="1" ht="30.75" customHeight="1">
      <c r="B144" s="133"/>
      <c r="C144" s="134"/>
      <c r="D144" s="142" t="s">
        <v>175</v>
      </c>
      <c r="E144" s="142"/>
      <c r="F144" s="142"/>
      <c r="G144" s="142"/>
      <c r="H144" s="142"/>
      <c r="I144" s="142"/>
      <c r="J144" s="142"/>
      <c r="K144" s="142"/>
      <c r="L144" s="142"/>
      <c r="M144" s="142"/>
      <c r="N144" s="224">
        <f>$BK$144</f>
        <v>0</v>
      </c>
      <c r="O144" s="223"/>
      <c r="P144" s="223"/>
      <c r="Q144" s="223"/>
      <c r="R144" s="136"/>
      <c r="T144" s="137"/>
      <c r="U144" s="134"/>
      <c r="V144" s="134"/>
      <c r="W144" s="138">
        <f>$W$145</f>
        <v>0</v>
      </c>
      <c r="X144" s="134"/>
      <c r="Y144" s="138">
        <f>$Y$145</f>
        <v>0</v>
      </c>
      <c r="Z144" s="134"/>
      <c r="AA144" s="139">
        <f>$AA$145</f>
        <v>0</v>
      </c>
      <c r="AR144" s="140" t="s">
        <v>22</v>
      </c>
      <c r="AT144" s="140" t="s">
        <v>76</v>
      </c>
      <c r="AU144" s="140" t="s">
        <v>22</v>
      </c>
      <c r="AY144" s="140" t="s">
        <v>148</v>
      </c>
      <c r="BK144" s="141">
        <f>$BK$145</f>
        <v>0</v>
      </c>
    </row>
    <row r="145" spans="2:65" s="6" customFormat="1" ht="15.75" customHeight="1">
      <c r="B145" s="23"/>
      <c r="C145" s="143" t="s">
        <v>406</v>
      </c>
      <c r="D145" s="143" t="s">
        <v>149</v>
      </c>
      <c r="E145" s="144" t="s">
        <v>407</v>
      </c>
      <c r="F145" s="216" t="s">
        <v>408</v>
      </c>
      <c r="G145" s="217"/>
      <c r="H145" s="217"/>
      <c r="I145" s="217"/>
      <c r="J145" s="145" t="s">
        <v>201</v>
      </c>
      <c r="K145" s="146">
        <v>28.71</v>
      </c>
      <c r="L145" s="218">
        <v>0</v>
      </c>
      <c r="M145" s="217"/>
      <c r="N145" s="219">
        <f>ROUND($L$145*$K$145,2)</f>
        <v>0</v>
      </c>
      <c r="O145" s="217"/>
      <c r="P145" s="217"/>
      <c r="Q145" s="217"/>
      <c r="R145" s="25"/>
      <c r="T145" s="147"/>
      <c r="U145" s="31" t="s">
        <v>42</v>
      </c>
      <c r="V145" s="24"/>
      <c r="W145" s="148">
        <f>$V$145*$K$145</f>
        <v>0</v>
      </c>
      <c r="X145" s="148">
        <v>0</v>
      </c>
      <c r="Y145" s="148">
        <f>$X$145*$K$145</f>
        <v>0</v>
      </c>
      <c r="Z145" s="148">
        <v>0</v>
      </c>
      <c r="AA145" s="149">
        <f>$Z$145*$K$145</f>
        <v>0</v>
      </c>
      <c r="AR145" s="6" t="s">
        <v>161</v>
      </c>
      <c r="AT145" s="6" t="s">
        <v>149</v>
      </c>
      <c r="AU145" s="6" t="s">
        <v>104</v>
      </c>
      <c r="AY145" s="6" t="s">
        <v>148</v>
      </c>
      <c r="BE145" s="93">
        <f>IF($U$145="základní",$N$145,0)</f>
        <v>0</v>
      </c>
      <c r="BF145" s="93">
        <f>IF($U$145="snížená",$N$145,0)</f>
        <v>0</v>
      </c>
      <c r="BG145" s="93">
        <f>IF($U$145="zákl. přenesená",$N$145,0)</f>
        <v>0</v>
      </c>
      <c r="BH145" s="93">
        <f>IF($U$145="sníž. přenesená",$N$145,0)</f>
        <v>0</v>
      </c>
      <c r="BI145" s="93">
        <f>IF($U$145="nulová",$N$145,0)</f>
        <v>0</v>
      </c>
      <c r="BJ145" s="6" t="s">
        <v>22</v>
      </c>
      <c r="BK145" s="93">
        <f>ROUND($L$145*$K$145,2)</f>
        <v>0</v>
      </c>
      <c r="BL145" s="6" t="s">
        <v>161</v>
      </c>
      <c r="BM145" s="6" t="s">
        <v>409</v>
      </c>
    </row>
    <row r="146" spans="2:63" s="6" customFormat="1" ht="51" customHeight="1">
      <c r="B146" s="23"/>
      <c r="C146" s="24"/>
      <c r="D146" s="135" t="s">
        <v>165</v>
      </c>
      <c r="E146" s="24"/>
      <c r="F146" s="24"/>
      <c r="G146" s="24"/>
      <c r="H146" s="24"/>
      <c r="I146" s="24"/>
      <c r="J146" s="24"/>
      <c r="K146" s="24"/>
      <c r="L146" s="24"/>
      <c r="M146" s="24"/>
      <c r="N146" s="212">
        <f>$BK$146</f>
        <v>0</v>
      </c>
      <c r="O146" s="180"/>
      <c r="P146" s="180"/>
      <c r="Q146" s="180"/>
      <c r="R146" s="25"/>
      <c r="T146" s="64"/>
      <c r="U146" s="24"/>
      <c r="V146" s="24"/>
      <c r="W146" s="24"/>
      <c r="X146" s="24"/>
      <c r="Y146" s="24"/>
      <c r="Z146" s="24"/>
      <c r="AA146" s="65"/>
      <c r="AT146" s="6" t="s">
        <v>76</v>
      </c>
      <c r="AU146" s="6" t="s">
        <v>77</v>
      </c>
      <c r="AY146" s="6" t="s">
        <v>166</v>
      </c>
      <c r="BK146" s="93">
        <f>SUM($BK$147:$BK$151)</f>
        <v>0</v>
      </c>
    </row>
    <row r="147" spans="2:63" s="6" customFormat="1" ht="23.25" customHeight="1">
      <c r="B147" s="23"/>
      <c r="C147" s="150"/>
      <c r="D147" s="150" t="s">
        <v>149</v>
      </c>
      <c r="E147" s="151"/>
      <c r="F147" s="220"/>
      <c r="G147" s="221"/>
      <c r="H147" s="221"/>
      <c r="I147" s="221"/>
      <c r="J147" s="152"/>
      <c r="K147" s="153"/>
      <c r="L147" s="218"/>
      <c r="M147" s="217"/>
      <c r="N147" s="219">
        <f>$BK$147</f>
        <v>0</v>
      </c>
      <c r="O147" s="217"/>
      <c r="P147" s="217"/>
      <c r="Q147" s="217"/>
      <c r="R147" s="25"/>
      <c r="T147" s="147"/>
      <c r="U147" s="154" t="s">
        <v>42</v>
      </c>
      <c r="V147" s="24"/>
      <c r="W147" s="24"/>
      <c r="X147" s="24"/>
      <c r="Y147" s="24"/>
      <c r="Z147" s="24"/>
      <c r="AA147" s="65"/>
      <c r="AT147" s="6" t="s">
        <v>166</v>
      </c>
      <c r="AU147" s="6" t="s">
        <v>22</v>
      </c>
      <c r="AY147" s="6" t="s">
        <v>166</v>
      </c>
      <c r="BE147" s="93">
        <f>IF($U$147="základní",$N$147,0)</f>
        <v>0</v>
      </c>
      <c r="BF147" s="93">
        <f>IF($U$147="snížená",$N$147,0)</f>
        <v>0</v>
      </c>
      <c r="BG147" s="93">
        <f>IF($U$147="zákl. přenesená",$N$147,0)</f>
        <v>0</v>
      </c>
      <c r="BH147" s="93">
        <f>IF($U$147="sníž. přenesená",$N$147,0)</f>
        <v>0</v>
      </c>
      <c r="BI147" s="93">
        <f>IF($U$147="nulová",$N$147,0)</f>
        <v>0</v>
      </c>
      <c r="BJ147" s="6" t="s">
        <v>22</v>
      </c>
      <c r="BK147" s="93">
        <f>$L$147*$K$147</f>
        <v>0</v>
      </c>
    </row>
    <row r="148" spans="2:63" s="6" customFormat="1" ht="23.25" customHeight="1">
      <c r="B148" s="23"/>
      <c r="C148" s="150"/>
      <c r="D148" s="150" t="s">
        <v>149</v>
      </c>
      <c r="E148" s="151"/>
      <c r="F148" s="220"/>
      <c r="G148" s="221"/>
      <c r="H148" s="221"/>
      <c r="I148" s="221"/>
      <c r="J148" s="152"/>
      <c r="K148" s="153"/>
      <c r="L148" s="218"/>
      <c r="M148" s="217"/>
      <c r="N148" s="219">
        <f>$BK$148</f>
        <v>0</v>
      </c>
      <c r="O148" s="217"/>
      <c r="P148" s="217"/>
      <c r="Q148" s="217"/>
      <c r="R148" s="25"/>
      <c r="T148" s="147"/>
      <c r="U148" s="154" t="s">
        <v>42</v>
      </c>
      <c r="V148" s="24"/>
      <c r="W148" s="24"/>
      <c r="X148" s="24"/>
      <c r="Y148" s="24"/>
      <c r="Z148" s="24"/>
      <c r="AA148" s="65"/>
      <c r="AT148" s="6" t="s">
        <v>166</v>
      </c>
      <c r="AU148" s="6" t="s">
        <v>22</v>
      </c>
      <c r="AY148" s="6" t="s">
        <v>166</v>
      </c>
      <c r="BE148" s="93">
        <f>IF($U$148="základní",$N$148,0)</f>
        <v>0</v>
      </c>
      <c r="BF148" s="93">
        <f>IF($U$148="snížená",$N$148,0)</f>
        <v>0</v>
      </c>
      <c r="BG148" s="93">
        <f>IF($U$148="zákl. přenesená",$N$148,0)</f>
        <v>0</v>
      </c>
      <c r="BH148" s="93">
        <f>IF($U$148="sníž. přenesená",$N$148,0)</f>
        <v>0</v>
      </c>
      <c r="BI148" s="93">
        <f>IF($U$148="nulová",$N$148,0)</f>
        <v>0</v>
      </c>
      <c r="BJ148" s="6" t="s">
        <v>22</v>
      </c>
      <c r="BK148" s="93">
        <f>$L$148*$K$148</f>
        <v>0</v>
      </c>
    </row>
    <row r="149" spans="2:63" s="6" customFormat="1" ht="23.25" customHeight="1">
      <c r="B149" s="23"/>
      <c r="C149" s="150"/>
      <c r="D149" s="150" t="s">
        <v>149</v>
      </c>
      <c r="E149" s="151"/>
      <c r="F149" s="220"/>
      <c r="G149" s="221"/>
      <c r="H149" s="221"/>
      <c r="I149" s="221"/>
      <c r="J149" s="152"/>
      <c r="K149" s="153"/>
      <c r="L149" s="218"/>
      <c r="M149" s="217"/>
      <c r="N149" s="219">
        <f>$BK$149</f>
        <v>0</v>
      </c>
      <c r="O149" s="217"/>
      <c r="P149" s="217"/>
      <c r="Q149" s="217"/>
      <c r="R149" s="25"/>
      <c r="T149" s="147"/>
      <c r="U149" s="154" t="s">
        <v>42</v>
      </c>
      <c r="V149" s="24"/>
      <c r="W149" s="24"/>
      <c r="X149" s="24"/>
      <c r="Y149" s="24"/>
      <c r="Z149" s="24"/>
      <c r="AA149" s="65"/>
      <c r="AT149" s="6" t="s">
        <v>166</v>
      </c>
      <c r="AU149" s="6" t="s">
        <v>22</v>
      </c>
      <c r="AY149" s="6" t="s">
        <v>166</v>
      </c>
      <c r="BE149" s="93">
        <f>IF($U$149="základní",$N$149,0)</f>
        <v>0</v>
      </c>
      <c r="BF149" s="93">
        <f>IF($U$149="snížená",$N$149,0)</f>
        <v>0</v>
      </c>
      <c r="BG149" s="93">
        <f>IF($U$149="zákl. přenesená",$N$149,0)</f>
        <v>0</v>
      </c>
      <c r="BH149" s="93">
        <f>IF($U$149="sníž. přenesená",$N$149,0)</f>
        <v>0</v>
      </c>
      <c r="BI149" s="93">
        <f>IF($U$149="nulová",$N$149,0)</f>
        <v>0</v>
      </c>
      <c r="BJ149" s="6" t="s">
        <v>22</v>
      </c>
      <c r="BK149" s="93">
        <f>$L$149*$K$149</f>
        <v>0</v>
      </c>
    </row>
    <row r="150" spans="2:63" s="6" customFormat="1" ht="23.25" customHeight="1">
      <c r="B150" s="23"/>
      <c r="C150" s="150"/>
      <c r="D150" s="150" t="s">
        <v>149</v>
      </c>
      <c r="E150" s="151"/>
      <c r="F150" s="220"/>
      <c r="G150" s="221"/>
      <c r="H150" s="221"/>
      <c r="I150" s="221"/>
      <c r="J150" s="152"/>
      <c r="K150" s="153"/>
      <c r="L150" s="218"/>
      <c r="M150" s="217"/>
      <c r="N150" s="219">
        <f>$BK$150</f>
        <v>0</v>
      </c>
      <c r="O150" s="217"/>
      <c r="P150" s="217"/>
      <c r="Q150" s="217"/>
      <c r="R150" s="25"/>
      <c r="T150" s="147"/>
      <c r="U150" s="154" t="s">
        <v>42</v>
      </c>
      <c r="V150" s="24"/>
      <c r="W150" s="24"/>
      <c r="X150" s="24"/>
      <c r="Y150" s="24"/>
      <c r="Z150" s="24"/>
      <c r="AA150" s="65"/>
      <c r="AT150" s="6" t="s">
        <v>166</v>
      </c>
      <c r="AU150" s="6" t="s">
        <v>22</v>
      </c>
      <c r="AY150" s="6" t="s">
        <v>166</v>
      </c>
      <c r="BE150" s="93">
        <f>IF($U$150="základní",$N$150,0)</f>
        <v>0</v>
      </c>
      <c r="BF150" s="93">
        <f>IF($U$150="snížená",$N$150,0)</f>
        <v>0</v>
      </c>
      <c r="BG150" s="93">
        <f>IF($U$150="zákl. přenesená",$N$150,0)</f>
        <v>0</v>
      </c>
      <c r="BH150" s="93">
        <f>IF($U$150="sníž. přenesená",$N$150,0)</f>
        <v>0</v>
      </c>
      <c r="BI150" s="93">
        <f>IF($U$150="nulová",$N$150,0)</f>
        <v>0</v>
      </c>
      <c r="BJ150" s="6" t="s">
        <v>22</v>
      </c>
      <c r="BK150" s="93">
        <f>$L$150*$K$150</f>
        <v>0</v>
      </c>
    </row>
    <row r="151" spans="2:63" s="6" customFormat="1" ht="23.25" customHeight="1">
      <c r="B151" s="23"/>
      <c r="C151" s="150"/>
      <c r="D151" s="150" t="s">
        <v>149</v>
      </c>
      <c r="E151" s="151"/>
      <c r="F151" s="220"/>
      <c r="G151" s="221"/>
      <c r="H151" s="221"/>
      <c r="I151" s="221"/>
      <c r="J151" s="152"/>
      <c r="K151" s="153"/>
      <c r="L151" s="218"/>
      <c r="M151" s="217"/>
      <c r="N151" s="219">
        <f>$BK$151</f>
        <v>0</v>
      </c>
      <c r="O151" s="217"/>
      <c r="P151" s="217"/>
      <c r="Q151" s="217"/>
      <c r="R151" s="25"/>
      <c r="T151" s="147"/>
      <c r="U151" s="154" t="s">
        <v>42</v>
      </c>
      <c r="V151" s="43"/>
      <c r="W151" s="43"/>
      <c r="X151" s="43"/>
      <c r="Y151" s="43"/>
      <c r="Z151" s="43"/>
      <c r="AA151" s="45"/>
      <c r="AT151" s="6" t="s">
        <v>166</v>
      </c>
      <c r="AU151" s="6" t="s">
        <v>22</v>
      </c>
      <c r="AY151" s="6" t="s">
        <v>166</v>
      </c>
      <c r="BE151" s="93">
        <f>IF($U$151="základní",$N$151,0)</f>
        <v>0</v>
      </c>
      <c r="BF151" s="93">
        <f>IF($U$151="snížená",$N$151,0)</f>
        <v>0</v>
      </c>
      <c r="BG151" s="93">
        <f>IF($U$151="zákl. přenesená",$N$151,0)</f>
        <v>0</v>
      </c>
      <c r="BH151" s="93">
        <f>IF($U$151="sníž. přenesená",$N$151,0)</f>
        <v>0</v>
      </c>
      <c r="BI151" s="93">
        <f>IF($U$151="nulová",$N$151,0)</f>
        <v>0</v>
      </c>
      <c r="BJ151" s="6" t="s">
        <v>22</v>
      </c>
      <c r="BK151" s="93">
        <f>$L$151*$K$151</f>
        <v>0</v>
      </c>
    </row>
    <row r="152" spans="2:18" s="6" customFormat="1" ht="7.5" customHeight="1">
      <c r="B152" s="46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8"/>
    </row>
    <row r="185" s="2" customFormat="1" ht="14.25" customHeight="1"/>
  </sheetData>
  <sheetProtection password="CC35" sheet="1" objects="1" scenarios="1" formatColumns="0" formatRows="0" sort="0" autoFilter="0"/>
  <mergeCells count="147">
    <mergeCell ref="H1:K1"/>
    <mergeCell ref="S2:AC2"/>
    <mergeCell ref="F151:I151"/>
    <mergeCell ref="L151:M151"/>
    <mergeCell ref="N151:Q151"/>
    <mergeCell ref="N121:Q121"/>
    <mergeCell ref="N122:Q122"/>
    <mergeCell ref="N123:Q123"/>
    <mergeCell ref="N133:Q133"/>
    <mergeCell ref="N141:Q141"/>
    <mergeCell ref="N144:Q144"/>
    <mergeCell ref="N146:Q146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5:I145"/>
    <mergeCell ref="L145:M145"/>
    <mergeCell ref="N145:Q145"/>
    <mergeCell ref="F140:I140"/>
    <mergeCell ref="L140:M140"/>
    <mergeCell ref="N140:Q140"/>
    <mergeCell ref="F142:I142"/>
    <mergeCell ref="L142:M142"/>
    <mergeCell ref="N142:Q142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02:Q102"/>
    <mergeCell ref="L104:Q104"/>
    <mergeCell ref="C110:Q110"/>
    <mergeCell ref="F112:P112"/>
    <mergeCell ref="F113:P113"/>
    <mergeCell ref="M115:P115"/>
    <mergeCell ref="D99:H99"/>
    <mergeCell ref="N99:Q99"/>
    <mergeCell ref="D100:H100"/>
    <mergeCell ref="N100:Q100"/>
    <mergeCell ref="D101:H101"/>
    <mergeCell ref="N101:Q101"/>
    <mergeCell ref="N94:Q94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47:D152">
      <formula1>"K,M"</formula1>
    </dataValidation>
    <dataValidation type="list" allowBlank="1" showInputMessage="1" showErrorMessage="1" error="Povoleny jsou hodnoty základní, snížená, zákl. přenesená, sníž. přenesená, nulová." sqref="U147:U15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34"/>
      <c r="B1" s="231"/>
      <c r="C1" s="231"/>
      <c r="D1" s="232" t="s">
        <v>1</v>
      </c>
      <c r="E1" s="231"/>
      <c r="F1" s="233" t="s">
        <v>476</v>
      </c>
      <c r="G1" s="233"/>
      <c r="H1" s="235" t="s">
        <v>477</v>
      </c>
      <c r="I1" s="235"/>
      <c r="J1" s="235"/>
      <c r="K1" s="235"/>
      <c r="L1" s="233" t="s">
        <v>478</v>
      </c>
      <c r="M1" s="231"/>
      <c r="N1" s="231"/>
      <c r="O1" s="232" t="s">
        <v>103</v>
      </c>
      <c r="P1" s="231"/>
      <c r="Q1" s="231"/>
      <c r="R1" s="231"/>
      <c r="S1" s="233" t="s">
        <v>479</v>
      </c>
      <c r="T1" s="233"/>
      <c r="U1" s="234"/>
      <c r="V1" s="23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9" t="s">
        <v>5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200" t="s">
        <v>6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T2" s="2" t="s">
        <v>93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104</v>
      </c>
    </row>
    <row r="4" spans="2:46" s="2" customFormat="1" ht="37.5" customHeight="1">
      <c r="B4" s="10"/>
      <c r="C4" s="161" t="s">
        <v>105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01" t="str">
        <f>'Rekapitulace stavby'!$K$6</f>
        <v>Tréninkové hřiště Kotlina_upraveny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1"/>
      <c r="R6" s="12"/>
    </row>
    <row r="7" spans="2:18" s="6" customFormat="1" ht="33.75" customHeight="1">
      <c r="B7" s="23"/>
      <c r="C7" s="24"/>
      <c r="D7" s="17" t="s">
        <v>106</v>
      </c>
      <c r="E7" s="24"/>
      <c r="F7" s="167" t="s">
        <v>410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108</v>
      </c>
      <c r="G9" s="24"/>
      <c r="H9" s="24"/>
      <c r="I9" s="24"/>
      <c r="J9" s="24"/>
      <c r="K9" s="24"/>
      <c r="L9" s="24"/>
      <c r="M9" s="18" t="s">
        <v>25</v>
      </c>
      <c r="N9" s="24"/>
      <c r="O9" s="202" t="str">
        <f>'Rekapitulace stavby'!$AN$8</f>
        <v>04.04.2019</v>
      </c>
      <c r="P9" s="180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66">
        <f>IF('Rekapitulace stavby'!$AN$10="","",'Rekapitulace stavby'!$AN$10)</f>
      </c>
      <c r="P11" s="180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 </v>
      </c>
      <c r="F12" s="24"/>
      <c r="G12" s="24"/>
      <c r="H12" s="24"/>
      <c r="I12" s="24"/>
      <c r="J12" s="24"/>
      <c r="K12" s="24"/>
      <c r="L12" s="24"/>
      <c r="M12" s="18" t="s">
        <v>31</v>
      </c>
      <c r="N12" s="24"/>
      <c r="O12" s="166">
        <f>IF('Rekapitulace stavby'!$AN$11="","",'Rekapitulace stavby'!$AN$11)</f>
      </c>
      <c r="P12" s="180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32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03"/>
      <c r="P14" s="180"/>
      <c r="Q14" s="24"/>
      <c r="R14" s="25"/>
    </row>
    <row r="15" spans="2:18" s="6" customFormat="1" ht="18.75" customHeight="1">
      <c r="B15" s="23"/>
      <c r="C15" s="24"/>
      <c r="D15" s="24"/>
      <c r="E15" s="203" t="s">
        <v>109</v>
      </c>
      <c r="F15" s="180"/>
      <c r="G15" s="180"/>
      <c r="H15" s="180"/>
      <c r="I15" s="180"/>
      <c r="J15" s="180"/>
      <c r="K15" s="180"/>
      <c r="L15" s="180"/>
      <c r="M15" s="18" t="s">
        <v>31</v>
      </c>
      <c r="N15" s="24"/>
      <c r="O15" s="203"/>
      <c r="P15" s="180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34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66">
        <f>IF('Rekapitulace stavby'!$AN$16="","",'Rekapitulace stavby'!$AN$16)</f>
      </c>
      <c r="P17" s="180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IF('Rekapitulace stavby'!$E$17="","",'Rekapitulace stavby'!$E$17)</f>
        <v> </v>
      </c>
      <c r="F18" s="24"/>
      <c r="G18" s="24"/>
      <c r="H18" s="24"/>
      <c r="I18" s="24"/>
      <c r="J18" s="24"/>
      <c r="K18" s="24"/>
      <c r="L18" s="24"/>
      <c r="M18" s="18" t="s">
        <v>31</v>
      </c>
      <c r="N18" s="24"/>
      <c r="O18" s="166">
        <f>IF('Rekapitulace stavby'!$AN$17="","",'Rekapitulace stavby'!$AN$17)</f>
      </c>
      <c r="P18" s="180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36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66"/>
      <c r="P20" s="180"/>
      <c r="Q20" s="24"/>
      <c r="R20" s="25"/>
    </row>
    <row r="21" spans="2:18" s="6" customFormat="1" ht="18.75" customHeight="1">
      <c r="B21" s="23"/>
      <c r="C21" s="24"/>
      <c r="D21" s="24"/>
      <c r="E21" s="16" t="s">
        <v>110</v>
      </c>
      <c r="F21" s="24"/>
      <c r="G21" s="24"/>
      <c r="H21" s="24"/>
      <c r="I21" s="24"/>
      <c r="J21" s="24"/>
      <c r="K21" s="24"/>
      <c r="L21" s="24"/>
      <c r="M21" s="18" t="s">
        <v>31</v>
      </c>
      <c r="N21" s="24"/>
      <c r="O21" s="166"/>
      <c r="P21" s="180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69"/>
      <c r="F24" s="204"/>
      <c r="G24" s="204"/>
      <c r="H24" s="204"/>
      <c r="I24" s="204"/>
      <c r="J24" s="204"/>
      <c r="K24" s="204"/>
      <c r="L24" s="204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111</v>
      </c>
      <c r="E27" s="24"/>
      <c r="F27" s="24"/>
      <c r="G27" s="24"/>
      <c r="H27" s="24"/>
      <c r="I27" s="24"/>
      <c r="J27" s="24"/>
      <c r="K27" s="24"/>
      <c r="L27" s="24"/>
      <c r="M27" s="170">
        <f>$N$88</f>
        <v>0</v>
      </c>
      <c r="N27" s="180"/>
      <c r="O27" s="180"/>
      <c r="P27" s="180"/>
      <c r="Q27" s="24"/>
      <c r="R27" s="25"/>
    </row>
    <row r="28" spans="2:18" s="6" customFormat="1" ht="15" customHeight="1">
      <c r="B28" s="23"/>
      <c r="C28" s="24"/>
      <c r="D28" s="22" t="s">
        <v>97</v>
      </c>
      <c r="E28" s="24"/>
      <c r="F28" s="24"/>
      <c r="G28" s="24"/>
      <c r="H28" s="24"/>
      <c r="I28" s="24"/>
      <c r="J28" s="24"/>
      <c r="K28" s="24"/>
      <c r="L28" s="24"/>
      <c r="M28" s="170">
        <f>$N$99</f>
        <v>0</v>
      </c>
      <c r="N28" s="180"/>
      <c r="O28" s="180"/>
      <c r="P28" s="180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40</v>
      </c>
      <c r="E30" s="24"/>
      <c r="F30" s="24"/>
      <c r="G30" s="24"/>
      <c r="H30" s="24"/>
      <c r="I30" s="24"/>
      <c r="J30" s="24"/>
      <c r="K30" s="24"/>
      <c r="L30" s="24"/>
      <c r="M30" s="205">
        <f>ROUND($M$27+$M$28,2)</f>
        <v>0</v>
      </c>
      <c r="N30" s="180"/>
      <c r="O30" s="180"/>
      <c r="P30" s="180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41</v>
      </c>
      <c r="E32" s="29" t="s">
        <v>42</v>
      </c>
      <c r="F32" s="30">
        <v>0.21</v>
      </c>
      <c r="G32" s="107" t="s">
        <v>43</v>
      </c>
      <c r="H32" s="206">
        <f>ROUND((((SUM($BE$99:$BE$106)+SUM($BE$124:$BE$158))+SUM($BE$160:$BE$164))),2)</f>
        <v>0</v>
      </c>
      <c r="I32" s="180"/>
      <c r="J32" s="180"/>
      <c r="K32" s="24"/>
      <c r="L32" s="24"/>
      <c r="M32" s="206">
        <f>ROUND(((ROUND((SUM($BE$99:$BE$106)+SUM($BE$124:$BE$158)),2)*$F$32)+SUM($BE$160:$BE$164)*$F$32),2)</f>
        <v>0</v>
      </c>
      <c r="N32" s="180"/>
      <c r="O32" s="180"/>
      <c r="P32" s="180"/>
      <c r="Q32" s="24"/>
      <c r="R32" s="25"/>
    </row>
    <row r="33" spans="2:18" s="6" customFormat="1" ht="15" customHeight="1">
      <c r="B33" s="23"/>
      <c r="C33" s="24"/>
      <c r="D33" s="24"/>
      <c r="E33" s="29" t="s">
        <v>44</v>
      </c>
      <c r="F33" s="30">
        <v>0.15</v>
      </c>
      <c r="G33" s="107" t="s">
        <v>43</v>
      </c>
      <c r="H33" s="206">
        <f>ROUND((((SUM($BF$99:$BF$106)+SUM($BF$124:$BF$158))+SUM($BF$160:$BF$164))),2)</f>
        <v>0</v>
      </c>
      <c r="I33" s="180"/>
      <c r="J33" s="180"/>
      <c r="K33" s="24"/>
      <c r="L33" s="24"/>
      <c r="M33" s="206">
        <f>ROUND(((ROUND((SUM($BF$99:$BF$106)+SUM($BF$124:$BF$158)),2)*$F$33)+SUM($BF$160:$BF$164)*$F$33),2)</f>
        <v>0</v>
      </c>
      <c r="N33" s="180"/>
      <c r="O33" s="180"/>
      <c r="P33" s="180"/>
      <c r="Q33" s="24"/>
      <c r="R33" s="25"/>
    </row>
    <row r="34" spans="2:18" s="6" customFormat="1" ht="15" customHeight="1" hidden="1">
      <c r="B34" s="23"/>
      <c r="C34" s="24"/>
      <c r="D34" s="24"/>
      <c r="E34" s="29" t="s">
        <v>45</v>
      </c>
      <c r="F34" s="30">
        <v>0.21</v>
      </c>
      <c r="G34" s="107" t="s">
        <v>43</v>
      </c>
      <c r="H34" s="206">
        <f>ROUND((((SUM($BG$99:$BG$106)+SUM($BG$124:$BG$158))+SUM($BG$160:$BG$164))),2)</f>
        <v>0</v>
      </c>
      <c r="I34" s="180"/>
      <c r="J34" s="180"/>
      <c r="K34" s="24"/>
      <c r="L34" s="24"/>
      <c r="M34" s="206">
        <v>0</v>
      </c>
      <c r="N34" s="180"/>
      <c r="O34" s="180"/>
      <c r="P34" s="180"/>
      <c r="Q34" s="24"/>
      <c r="R34" s="25"/>
    </row>
    <row r="35" spans="2:18" s="6" customFormat="1" ht="15" customHeight="1" hidden="1">
      <c r="B35" s="23"/>
      <c r="C35" s="24"/>
      <c r="D35" s="24"/>
      <c r="E35" s="29" t="s">
        <v>46</v>
      </c>
      <c r="F35" s="30">
        <v>0.15</v>
      </c>
      <c r="G35" s="107" t="s">
        <v>43</v>
      </c>
      <c r="H35" s="206">
        <f>ROUND((((SUM($BH$99:$BH$106)+SUM($BH$124:$BH$158))+SUM($BH$160:$BH$164))),2)</f>
        <v>0</v>
      </c>
      <c r="I35" s="180"/>
      <c r="J35" s="180"/>
      <c r="K35" s="24"/>
      <c r="L35" s="24"/>
      <c r="M35" s="206">
        <v>0</v>
      </c>
      <c r="N35" s="180"/>
      <c r="O35" s="180"/>
      <c r="P35" s="180"/>
      <c r="Q35" s="24"/>
      <c r="R35" s="25"/>
    </row>
    <row r="36" spans="2:18" s="6" customFormat="1" ht="15" customHeight="1" hidden="1">
      <c r="B36" s="23"/>
      <c r="C36" s="24"/>
      <c r="D36" s="24"/>
      <c r="E36" s="29" t="s">
        <v>47</v>
      </c>
      <c r="F36" s="30">
        <v>0</v>
      </c>
      <c r="G36" s="107" t="s">
        <v>43</v>
      </c>
      <c r="H36" s="206">
        <f>ROUND((((SUM($BI$99:$BI$106)+SUM($BI$124:$BI$158))+SUM($BI$160:$BI$164))),2)</f>
        <v>0</v>
      </c>
      <c r="I36" s="180"/>
      <c r="J36" s="180"/>
      <c r="K36" s="24"/>
      <c r="L36" s="24"/>
      <c r="M36" s="206">
        <v>0</v>
      </c>
      <c r="N36" s="180"/>
      <c r="O36" s="180"/>
      <c r="P36" s="180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48</v>
      </c>
      <c r="E38" s="35"/>
      <c r="F38" s="35"/>
      <c r="G38" s="108" t="s">
        <v>49</v>
      </c>
      <c r="H38" s="36" t="s">
        <v>50</v>
      </c>
      <c r="I38" s="35"/>
      <c r="J38" s="35"/>
      <c r="K38" s="35"/>
      <c r="L38" s="178">
        <f>SUM($M$30:$M$36)</f>
        <v>0</v>
      </c>
      <c r="M38" s="177"/>
      <c r="N38" s="177"/>
      <c r="O38" s="177"/>
      <c r="P38" s="179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51</v>
      </c>
      <c r="E50" s="38"/>
      <c r="F50" s="38"/>
      <c r="G50" s="38"/>
      <c r="H50" s="39"/>
      <c r="I50" s="24"/>
      <c r="J50" s="37" t="s">
        <v>52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53</v>
      </c>
      <c r="E59" s="43"/>
      <c r="F59" s="43"/>
      <c r="G59" s="44" t="s">
        <v>54</v>
      </c>
      <c r="H59" s="45"/>
      <c r="I59" s="24"/>
      <c r="J59" s="42" t="s">
        <v>53</v>
      </c>
      <c r="K59" s="43"/>
      <c r="L59" s="43"/>
      <c r="M59" s="43"/>
      <c r="N59" s="44" t="s">
        <v>54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55</v>
      </c>
      <c r="E61" s="38"/>
      <c r="F61" s="38"/>
      <c r="G61" s="38"/>
      <c r="H61" s="39"/>
      <c r="I61" s="24"/>
      <c r="J61" s="37" t="s">
        <v>56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53</v>
      </c>
      <c r="E70" s="43"/>
      <c r="F70" s="43"/>
      <c r="G70" s="44" t="s">
        <v>54</v>
      </c>
      <c r="H70" s="45"/>
      <c r="I70" s="24"/>
      <c r="J70" s="42" t="s">
        <v>53</v>
      </c>
      <c r="K70" s="43"/>
      <c r="L70" s="43"/>
      <c r="M70" s="43"/>
      <c r="N70" s="44" t="s">
        <v>54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61" t="s">
        <v>112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01" t="str">
        <f>$F$6</f>
        <v>Tréninkové hřiště Kotlina_upraveny</v>
      </c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24"/>
      <c r="R78" s="25"/>
      <c r="T78" s="24"/>
      <c r="U78" s="24"/>
    </row>
    <row r="79" spans="2:21" s="6" customFormat="1" ht="37.5" customHeight="1">
      <c r="B79" s="23"/>
      <c r="C79" s="57" t="s">
        <v>106</v>
      </c>
      <c r="D79" s="24"/>
      <c r="E79" s="24"/>
      <c r="F79" s="181" t="str">
        <f>$F$7</f>
        <v>SO 04 - Umělé zavlažování</v>
      </c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Varnsdorf</v>
      </c>
      <c r="G81" s="24"/>
      <c r="H81" s="24"/>
      <c r="I81" s="24"/>
      <c r="J81" s="24"/>
      <c r="K81" s="18" t="s">
        <v>25</v>
      </c>
      <c r="L81" s="24"/>
      <c r="M81" s="207" t="str">
        <f>IF($O$9="","",$O$9)</f>
        <v>04.04.2019</v>
      </c>
      <c r="N81" s="180"/>
      <c r="O81" s="180"/>
      <c r="P81" s="180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34</v>
      </c>
      <c r="L83" s="24"/>
      <c r="M83" s="166" t="str">
        <f>$E$18</f>
        <v> </v>
      </c>
      <c r="N83" s="180"/>
      <c r="O83" s="180"/>
      <c r="P83" s="180"/>
      <c r="Q83" s="180"/>
      <c r="R83" s="25"/>
      <c r="T83" s="24"/>
      <c r="U83" s="24"/>
    </row>
    <row r="84" spans="2:21" s="6" customFormat="1" ht="15" customHeight="1">
      <c r="B84" s="23"/>
      <c r="C84" s="18" t="s">
        <v>32</v>
      </c>
      <c r="D84" s="24"/>
      <c r="E84" s="24"/>
      <c r="F84" s="16" t="str">
        <f>IF($E$15="","",$E$15)</f>
        <v>bude vybrán</v>
      </c>
      <c r="G84" s="24"/>
      <c r="H84" s="24"/>
      <c r="I84" s="24"/>
      <c r="J84" s="24"/>
      <c r="K84" s="18" t="s">
        <v>36</v>
      </c>
      <c r="L84" s="24"/>
      <c r="M84" s="166" t="str">
        <f>$E$21</f>
        <v>Pavel Hruška</v>
      </c>
      <c r="N84" s="180"/>
      <c r="O84" s="180"/>
      <c r="P84" s="180"/>
      <c r="Q84" s="180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08" t="s">
        <v>113</v>
      </c>
      <c r="D86" s="199"/>
      <c r="E86" s="199"/>
      <c r="F86" s="199"/>
      <c r="G86" s="199"/>
      <c r="H86" s="33"/>
      <c r="I86" s="33"/>
      <c r="J86" s="33"/>
      <c r="K86" s="33"/>
      <c r="L86" s="33"/>
      <c r="M86" s="33"/>
      <c r="N86" s="208" t="s">
        <v>114</v>
      </c>
      <c r="O86" s="180"/>
      <c r="P86" s="180"/>
      <c r="Q86" s="180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115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96">
        <f>$N$124</f>
        <v>0</v>
      </c>
      <c r="O88" s="180"/>
      <c r="P88" s="180"/>
      <c r="Q88" s="180"/>
      <c r="R88" s="25"/>
      <c r="T88" s="24"/>
      <c r="U88" s="24"/>
      <c r="AU88" s="6" t="s">
        <v>116</v>
      </c>
    </row>
    <row r="89" spans="2:21" s="76" customFormat="1" ht="25.5" customHeight="1">
      <c r="B89" s="112"/>
      <c r="C89" s="113"/>
      <c r="D89" s="113" t="s">
        <v>411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09">
        <f>$N$125</f>
        <v>0</v>
      </c>
      <c r="O89" s="210"/>
      <c r="P89" s="210"/>
      <c r="Q89" s="210"/>
      <c r="R89" s="114"/>
      <c r="T89" s="113"/>
      <c r="U89" s="113"/>
    </row>
    <row r="90" spans="2:21" s="76" customFormat="1" ht="25.5" customHeight="1">
      <c r="B90" s="112"/>
      <c r="C90" s="113"/>
      <c r="D90" s="113" t="s">
        <v>168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09">
        <f>$N$127</f>
        <v>0</v>
      </c>
      <c r="O90" s="210"/>
      <c r="P90" s="210"/>
      <c r="Q90" s="210"/>
      <c r="R90" s="114"/>
      <c r="T90" s="113"/>
      <c r="U90" s="113"/>
    </row>
    <row r="91" spans="2:21" s="115" customFormat="1" ht="21" customHeight="1">
      <c r="B91" s="116"/>
      <c r="C91" s="89"/>
      <c r="D91" s="89" t="s">
        <v>169</v>
      </c>
      <c r="E91" s="89"/>
      <c r="F91" s="89"/>
      <c r="G91" s="89"/>
      <c r="H91" s="89"/>
      <c r="I91" s="89"/>
      <c r="J91" s="89"/>
      <c r="K91" s="89"/>
      <c r="L91" s="89"/>
      <c r="M91" s="89"/>
      <c r="N91" s="194">
        <f>$N$128</f>
        <v>0</v>
      </c>
      <c r="O91" s="211"/>
      <c r="P91" s="211"/>
      <c r="Q91" s="211"/>
      <c r="R91" s="117"/>
      <c r="T91" s="89"/>
      <c r="U91" s="89"/>
    </row>
    <row r="92" spans="2:21" s="115" customFormat="1" ht="21" customHeight="1">
      <c r="B92" s="116"/>
      <c r="C92" s="89"/>
      <c r="D92" s="89" t="s">
        <v>173</v>
      </c>
      <c r="E92" s="89"/>
      <c r="F92" s="89"/>
      <c r="G92" s="89"/>
      <c r="H92" s="89"/>
      <c r="I92" s="89"/>
      <c r="J92" s="89"/>
      <c r="K92" s="89"/>
      <c r="L92" s="89"/>
      <c r="M92" s="89"/>
      <c r="N92" s="194">
        <f>$N$139</f>
        <v>0</v>
      </c>
      <c r="O92" s="211"/>
      <c r="P92" s="211"/>
      <c r="Q92" s="211"/>
      <c r="R92" s="117"/>
      <c r="T92" s="89"/>
      <c r="U92" s="89"/>
    </row>
    <row r="93" spans="2:21" s="115" customFormat="1" ht="21" customHeight="1">
      <c r="B93" s="116"/>
      <c r="C93" s="89"/>
      <c r="D93" s="89" t="s">
        <v>355</v>
      </c>
      <c r="E93" s="89"/>
      <c r="F93" s="89"/>
      <c r="G93" s="89"/>
      <c r="H93" s="89"/>
      <c r="I93" s="89"/>
      <c r="J93" s="89"/>
      <c r="K93" s="89"/>
      <c r="L93" s="89"/>
      <c r="M93" s="89"/>
      <c r="N93" s="194">
        <f>$N$144</f>
        <v>0</v>
      </c>
      <c r="O93" s="211"/>
      <c r="P93" s="211"/>
      <c r="Q93" s="211"/>
      <c r="R93" s="117"/>
      <c r="T93" s="89"/>
      <c r="U93" s="89"/>
    </row>
    <row r="94" spans="2:21" s="115" customFormat="1" ht="21" customHeight="1">
      <c r="B94" s="116"/>
      <c r="C94" s="89"/>
      <c r="D94" s="89" t="s">
        <v>175</v>
      </c>
      <c r="E94" s="89"/>
      <c r="F94" s="89"/>
      <c r="G94" s="89"/>
      <c r="H94" s="89"/>
      <c r="I94" s="89"/>
      <c r="J94" s="89"/>
      <c r="K94" s="89"/>
      <c r="L94" s="89"/>
      <c r="M94" s="89"/>
      <c r="N94" s="194">
        <f>$N$145</f>
        <v>0</v>
      </c>
      <c r="O94" s="211"/>
      <c r="P94" s="211"/>
      <c r="Q94" s="211"/>
      <c r="R94" s="117"/>
      <c r="T94" s="89"/>
      <c r="U94" s="89"/>
    </row>
    <row r="95" spans="2:21" s="76" customFormat="1" ht="25.5" customHeight="1">
      <c r="B95" s="112"/>
      <c r="C95" s="113"/>
      <c r="D95" s="113" t="s">
        <v>412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09">
        <f>$N$147</f>
        <v>0</v>
      </c>
      <c r="O95" s="210"/>
      <c r="P95" s="210"/>
      <c r="Q95" s="210"/>
      <c r="R95" s="114"/>
      <c r="T95" s="113"/>
      <c r="U95" s="113"/>
    </row>
    <row r="96" spans="2:21" s="76" customFormat="1" ht="25.5" customHeight="1">
      <c r="B96" s="112"/>
      <c r="C96" s="113"/>
      <c r="D96" s="113" t="s">
        <v>413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09">
        <f>$N$152</f>
        <v>0</v>
      </c>
      <c r="O96" s="210"/>
      <c r="P96" s="210"/>
      <c r="Q96" s="210"/>
      <c r="R96" s="114"/>
      <c r="T96" s="113"/>
      <c r="U96" s="113"/>
    </row>
    <row r="97" spans="2:21" s="76" customFormat="1" ht="22.5" customHeight="1">
      <c r="B97" s="112"/>
      <c r="C97" s="113"/>
      <c r="D97" s="113" t="s">
        <v>122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12">
        <f>$N$159</f>
        <v>0</v>
      </c>
      <c r="O97" s="210"/>
      <c r="P97" s="210"/>
      <c r="Q97" s="210"/>
      <c r="R97" s="114"/>
      <c r="T97" s="113"/>
      <c r="U97" s="113"/>
    </row>
    <row r="98" spans="2:21" s="6" customFormat="1" ht="22.5" customHeight="1"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5"/>
      <c r="T98" s="24"/>
      <c r="U98" s="24"/>
    </row>
    <row r="99" spans="2:21" s="6" customFormat="1" ht="30" customHeight="1">
      <c r="B99" s="23"/>
      <c r="C99" s="71" t="s">
        <v>123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196">
        <f>ROUND($N$100+$N$101+$N$102+$N$103+$N$104+$N$105,2)</f>
        <v>0</v>
      </c>
      <c r="O99" s="180"/>
      <c r="P99" s="180"/>
      <c r="Q99" s="180"/>
      <c r="R99" s="25"/>
      <c r="T99" s="118"/>
      <c r="U99" s="119" t="s">
        <v>41</v>
      </c>
    </row>
    <row r="100" spans="2:62" s="6" customFormat="1" ht="18.75" customHeight="1">
      <c r="B100" s="23"/>
      <c r="C100" s="24"/>
      <c r="D100" s="195" t="s">
        <v>124</v>
      </c>
      <c r="E100" s="180"/>
      <c r="F100" s="180"/>
      <c r="G100" s="180"/>
      <c r="H100" s="180"/>
      <c r="I100" s="24"/>
      <c r="J100" s="24"/>
      <c r="K100" s="24"/>
      <c r="L100" s="24"/>
      <c r="M100" s="24"/>
      <c r="N100" s="193">
        <f>ROUND($N$88*$T$100,2)</f>
        <v>0</v>
      </c>
      <c r="O100" s="180"/>
      <c r="P100" s="180"/>
      <c r="Q100" s="180"/>
      <c r="R100" s="25"/>
      <c r="T100" s="120"/>
      <c r="U100" s="121" t="s">
        <v>42</v>
      </c>
      <c r="AY100" s="6" t="s">
        <v>125</v>
      </c>
      <c r="BE100" s="93">
        <f>IF($U$100="základní",$N$100,0)</f>
        <v>0</v>
      </c>
      <c r="BF100" s="93">
        <f>IF($U$100="snížená",$N$100,0)</f>
        <v>0</v>
      </c>
      <c r="BG100" s="93">
        <f>IF($U$100="zákl. přenesená",$N$100,0)</f>
        <v>0</v>
      </c>
      <c r="BH100" s="93">
        <f>IF($U$100="sníž. přenesená",$N$100,0)</f>
        <v>0</v>
      </c>
      <c r="BI100" s="93">
        <f>IF($U$100="nulová",$N$100,0)</f>
        <v>0</v>
      </c>
      <c r="BJ100" s="6" t="s">
        <v>22</v>
      </c>
    </row>
    <row r="101" spans="2:62" s="6" customFormat="1" ht="18.75" customHeight="1">
      <c r="B101" s="23"/>
      <c r="C101" s="24"/>
      <c r="D101" s="195" t="s">
        <v>126</v>
      </c>
      <c r="E101" s="180"/>
      <c r="F101" s="180"/>
      <c r="G101" s="180"/>
      <c r="H101" s="180"/>
      <c r="I101" s="24"/>
      <c r="J101" s="24"/>
      <c r="K101" s="24"/>
      <c r="L101" s="24"/>
      <c r="M101" s="24"/>
      <c r="N101" s="193">
        <f>ROUND($N$88*$T$101,2)</f>
        <v>0</v>
      </c>
      <c r="O101" s="180"/>
      <c r="P101" s="180"/>
      <c r="Q101" s="180"/>
      <c r="R101" s="25"/>
      <c r="T101" s="120"/>
      <c r="U101" s="121" t="s">
        <v>42</v>
      </c>
      <c r="AY101" s="6" t="s">
        <v>125</v>
      </c>
      <c r="BE101" s="93">
        <f>IF($U$101="základní",$N$101,0)</f>
        <v>0</v>
      </c>
      <c r="BF101" s="93">
        <f>IF($U$101="snížená",$N$101,0)</f>
        <v>0</v>
      </c>
      <c r="BG101" s="93">
        <f>IF($U$101="zákl. přenesená",$N$101,0)</f>
        <v>0</v>
      </c>
      <c r="BH101" s="93">
        <f>IF($U$101="sníž. přenesená",$N$101,0)</f>
        <v>0</v>
      </c>
      <c r="BI101" s="93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195" t="s">
        <v>127</v>
      </c>
      <c r="E102" s="180"/>
      <c r="F102" s="180"/>
      <c r="G102" s="180"/>
      <c r="H102" s="180"/>
      <c r="I102" s="24"/>
      <c r="J102" s="24"/>
      <c r="K102" s="24"/>
      <c r="L102" s="24"/>
      <c r="M102" s="24"/>
      <c r="N102" s="193">
        <f>ROUND($N$88*$T$102,2)</f>
        <v>0</v>
      </c>
      <c r="O102" s="180"/>
      <c r="P102" s="180"/>
      <c r="Q102" s="180"/>
      <c r="R102" s="25"/>
      <c r="T102" s="120"/>
      <c r="U102" s="121" t="s">
        <v>42</v>
      </c>
      <c r="AY102" s="6" t="s">
        <v>125</v>
      </c>
      <c r="BE102" s="93">
        <f>IF($U$102="základní",$N$102,0)</f>
        <v>0</v>
      </c>
      <c r="BF102" s="93">
        <f>IF($U$102="snížená",$N$102,0)</f>
        <v>0</v>
      </c>
      <c r="BG102" s="93">
        <f>IF($U$102="zákl. přenesená",$N$102,0)</f>
        <v>0</v>
      </c>
      <c r="BH102" s="93">
        <f>IF($U$102="sníž. přenesená",$N$102,0)</f>
        <v>0</v>
      </c>
      <c r="BI102" s="93">
        <f>IF($U$102="nulová",$N$102,0)</f>
        <v>0</v>
      </c>
      <c r="BJ102" s="6" t="s">
        <v>22</v>
      </c>
    </row>
    <row r="103" spans="2:62" s="6" customFormat="1" ht="18.75" customHeight="1">
      <c r="B103" s="23"/>
      <c r="C103" s="24"/>
      <c r="D103" s="195" t="s">
        <v>128</v>
      </c>
      <c r="E103" s="180"/>
      <c r="F103" s="180"/>
      <c r="G103" s="180"/>
      <c r="H103" s="180"/>
      <c r="I103" s="24"/>
      <c r="J103" s="24"/>
      <c r="K103" s="24"/>
      <c r="L103" s="24"/>
      <c r="M103" s="24"/>
      <c r="N103" s="193">
        <f>ROUND($N$88*$T$103,2)</f>
        <v>0</v>
      </c>
      <c r="O103" s="180"/>
      <c r="P103" s="180"/>
      <c r="Q103" s="180"/>
      <c r="R103" s="25"/>
      <c r="T103" s="120"/>
      <c r="U103" s="121" t="s">
        <v>42</v>
      </c>
      <c r="AY103" s="6" t="s">
        <v>125</v>
      </c>
      <c r="BE103" s="93">
        <f>IF($U$103="základní",$N$103,0)</f>
        <v>0</v>
      </c>
      <c r="BF103" s="93">
        <f>IF($U$103="snížená",$N$103,0)</f>
        <v>0</v>
      </c>
      <c r="BG103" s="93">
        <f>IF($U$103="zákl. přenesená",$N$103,0)</f>
        <v>0</v>
      </c>
      <c r="BH103" s="93">
        <f>IF($U$103="sníž. přenesená",$N$103,0)</f>
        <v>0</v>
      </c>
      <c r="BI103" s="93">
        <f>IF($U$103="nulová",$N$103,0)</f>
        <v>0</v>
      </c>
      <c r="BJ103" s="6" t="s">
        <v>22</v>
      </c>
    </row>
    <row r="104" spans="2:62" s="6" customFormat="1" ht="18.75" customHeight="1">
      <c r="B104" s="23"/>
      <c r="C104" s="24"/>
      <c r="D104" s="195" t="s">
        <v>129</v>
      </c>
      <c r="E104" s="180"/>
      <c r="F104" s="180"/>
      <c r="G104" s="180"/>
      <c r="H104" s="180"/>
      <c r="I104" s="24"/>
      <c r="J104" s="24"/>
      <c r="K104" s="24"/>
      <c r="L104" s="24"/>
      <c r="M104" s="24"/>
      <c r="N104" s="193">
        <f>ROUND($N$88*$T$104,2)</f>
        <v>0</v>
      </c>
      <c r="O104" s="180"/>
      <c r="P104" s="180"/>
      <c r="Q104" s="180"/>
      <c r="R104" s="25"/>
      <c r="T104" s="120"/>
      <c r="U104" s="121" t="s">
        <v>42</v>
      </c>
      <c r="AY104" s="6" t="s">
        <v>125</v>
      </c>
      <c r="BE104" s="93">
        <f>IF($U$104="základní",$N$104,0)</f>
        <v>0</v>
      </c>
      <c r="BF104" s="93">
        <f>IF($U$104="snížená",$N$104,0)</f>
        <v>0</v>
      </c>
      <c r="BG104" s="93">
        <f>IF($U$104="zákl. přenesená",$N$104,0)</f>
        <v>0</v>
      </c>
      <c r="BH104" s="93">
        <f>IF($U$104="sníž. přenesená",$N$104,0)</f>
        <v>0</v>
      </c>
      <c r="BI104" s="93">
        <f>IF($U$104="nulová",$N$104,0)</f>
        <v>0</v>
      </c>
      <c r="BJ104" s="6" t="s">
        <v>22</v>
      </c>
    </row>
    <row r="105" spans="2:62" s="6" customFormat="1" ht="18.75" customHeight="1">
      <c r="B105" s="23"/>
      <c r="C105" s="24"/>
      <c r="D105" s="89" t="s">
        <v>130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193">
        <f>ROUND($N$88*$T$105,2)</f>
        <v>0</v>
      </c>
      <c r="O105" s="180"/>
      <c r="P105" s="180"/>
      <c r="Q105" s="180"/>
      <c r="R105" s="25"/>
      <c r="T105" s="122"/>
      <c r="U105" s="123" t="s">
        <v>42</v>
      </c>
      <c r="AY105" s="6" t="s">
        <v>131</v>
      </c>
      <c r="BE105" s="93">
        <f>IF($U$105="základní",$N$105,0)</f>
        <v>0</v>
      </c>
      <c r="BF105" s="93">
        <f>IF($U$105="snížená",$N$105,0)</f>
        <v>0</v>
      </c>
      <c r="BG105" s="93">
        <f>IF($U$105="zákl. přenesená",$N$105,0)</f>
        <v>0</v>
      </c>
      <c r="BH105" s="93">
        <f>IF($U$105="sníž. přenesená",$N$105,0)</f>
        <v>0</v>
      </c>
      <c r="BI105" s="93">
        <f>IF($U$105="nulová",$N$105,0)</f>
        <v>0</v>
      </c>
      <c r="BJ105" s="6" t="s">
        <v>22</v>
      </c>
    </row>
    <row r="106" spans="2:21" s="6" customFormat="1" ht="14.25" customHeight="1"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5"/>
      <c r="T106" s="24"/>
      <c r="U106" s="24"/>
    </row>
    <row r="107" spans="2:21" s="6" customFormat="1" ht="30" customHeight="1">
      <c r="B107" s="23"/>
      <c r="C107" s="100" t="s">
        <v>102</v>
      </c>
      <c r="D107" s="33"/>
      <c r="E107" s="33"/>
      <c r="F107" s="33"/>
      <c r="G107" s="33"/>
      <c r="H107" s="33"/>
      <c r="I107" s="33"/>
      <c r="J107" s="33"/>
      <c r="K107" s="33"/>
      <c r="L107" s="198">
        <f>ROUND(SUM($N$88+$N$99),2)</f>
        <v>0</v>
      </c>
      <c r="M107" s="199"/>
      <c r="N107" s="199"/>
      <c r="O107" s="199"/>
      <c r="P107" s="199"/>
      <c r="Q107" s="199"/>
      <c r="R107" s="25"/>
      <c r="T107" s="24"/>
      <c r="U107" s="24"/>
    </row>
    <row r="108" spans="2:21" s="6" customFormat="1" ht="7.5" customHeight="1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8"/>
      <c r="T108" s="24"/>
      <c r="U108" s="24"/>
    </row>
    <row r="112" spans="2:18" s="6" customFormat="1" ht="7.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spans="2:18" s="6" customFormat="1" ht="37.5" customHeight="1">
      <c r="B113" s="23"/>
      <c r="C113" s="161" t="s">
        <v>132</v>
      </c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30.75" customHeight="1">
      <c r="B115" s="23"/>
      <c r="C115" s="18" t="s">
        <v>17</v>
      </c>
      <c r="D115" s="24"/>
      <c r="E115" s="24"/>
      <c r="F115" s="201" t="str">
        <f>$F$6</f>
        <v>Tréninkové hřiště Kotlina_upraveny</v>
      </c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24"/>
      <c r="R115" s="25"/>
    </row>
    <row r="116" spans="2:18" s="6" customFormat="1" ht="37.5" customHeight="1">
      <c r="B116" s="23"/>
      <c r="C116" s="57" t="s">
        <v>106</v>
      </c>
      <c r="D116" s="24"/>
      <c r="E116" s="24"/>
      <c r="F116" s="181" t="str">
        <f>$F$7</f>
        <v>SO 04 - Umělé zavlažování</v>
      </c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24"/>
      <c r="R116" s="25"/>
    </row>
    <row r="117" spans="2:18" s="6" customFormat="1" ht="7.5" customHeight="1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</row>
    <row r="118" spans="2:18" s="6" customFormat="1" ht="18.75" customHeight="1">
      <c r="B118" s="23"/>
      <c r="C118" s="18" t="s">
        <v>23</v>
      </c>
      <c r="D118" s="24"/>
      <c r="E118" s="24"/>
      <c r="F118" s="16" t="str">
        <f>$F$9</f>
        <v>Varnsdorf</v>
      </c>
      <c r="G118" s="24"/>
      <c r="H118" s="24"/>
      <c r="I118" s="24"/>
      <c r="J118" s="24"/>
      <c r="K118" s="18" t="s">
        <v>25</v>
      </c>
      <c r="L118" s="24"/>
      <c r="M118" s="207" t="str">
        <f>IF($O$9="","",$O$9)</f>
        <v>04.04.2019</v>
      </c>
      <c r="N118" s="180"/>
      <c r="O118" s="180"/>
      <c r="P118" s="180"/>
      <c r="Q118" s="24"/>
      <c r="R118" s="25"/>
    </row>
    <row r="119" spans="2:18" s="6" customFormat="1" ht="7.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18" s="6" customFormat="1" ht="15.75" customHeight="1">
      <c r="B120" s="23"/>
      <c r="C120" s="18" t="s">
        <v>29</v>
      </c>
      <c r="D120" s="24"/>
      <c r="E120" s="24"/>
      <c r="F120" s="16" t="str">
        <f>$E$12</f>
        <v> </v>
      </c>
      <c r="G120" s="24"/>
      <c r="H120" s="24"/>
      <c r="I120" s="24"/>
      <c r="J120" s="24"/>
      <c r="K120" s="18" t="s">
        <v>34</v>
      </c>
      <c r="L120" s="24"/>
      <c r="M120" s="166" t="str">
        <f>$E$18</f>
        <v> </v>
      </c>
      <c r="N120" s="180"/>
      <c r="O120" s="180"/>
      <c r="P120" s="180"/>
      <c r="Q120" s="180"/>
      <c r="R120" s="25"/>
    </row>
    <row r="121" spans="2:18" s="6" customFormat="1" ht="15" customHeight="1">
      <c r="B121" s="23"/>
      <c r="C121" s="18" t="s">
        <v>32</v>
      </c>
      <c r="D121" s="24"/>
      <c r="E121" s="24"/>
      <c r="F121" s="16" t="str">
        <f>IF($E$15="","",$E$15)</f>
        <v>bude vybrán</v>
      </c>
      <c r="G121" s="24"/>
      <c r="H121" s="24"/>
      <c r="I121" s="24"/>
      <c r="J121" s="24"/>
      <c r="K121" s="18" t="s">
        <v>36</v>
      </c>
      <c r="L121" s="24"/>
      <c r="M121" s="166" t="str">
        <f>$E$21</f>
        <v>Pavel Hruška</v>
      </c>
      <c r="N121" s="180"/>
      <c r="O121" s="180"/>
      <c r="P121" s="180"/>
      <c r="Q121" s="180"/>
      <c r="R121" s="25"/>
    </row>
    <row r="122" spans="2:18" s="6" customFormat="1" ht="11.25" customHeight="1"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5"/>
    </row>
    <row r="123" spans="2:27" s="124" customFormat="1" ht="30" customHeight="1">
      <c r="B123" s="125"/>
      <c r="C123" s="126" t="s">
        <v>133</v>
      </c>
      <c r="D123" s="127" t="s">
        <v>134</v>
      </c>
      <c r="E123" s="127" t="s">
        <v>59</v>
      </c>
      <c r="F123" s="213" t="s">
        <v>135</v>
      </c>
      <c r="G123" s="214"/>
      <c r="H123" s="214"/>
      <c r="I123" s="214"/>
      <c r="J123" s="127" t="s">
        <v>136</v>
      </c>
      <c r="K123" s="127" t="s">
        <v>137</v>
      </c>
      <c r="L123" s="213" t="s">
        <v>138</v>
      </c>
      <c r="M123" s="214"/>
      <c r="N123" s="213" t="s">
        <v>139</v>
      </c>
      <c r="O123" s="214"/>
      <c r="P123" s="214"/>
      <c r="Q123" s="215"/>
      <c r="R123" s="128"/>
      <c r="T123" s="66" t="s">
        <v>140</v>
      </c>
      <c r="U123" s="67" t="s">
        <v>41</v>
      </c>
      <c r="V123" s="67" t="s">
        <v>141</v>
      </c>
      <c r="W123" s="67" t="s">
        <v>142</v>
      </c>
      <c r="X123" s="67" t="s">
        <v>143</v>
      </c>
      <c r="Y123" s="67" t="s">
        <v>144</v>
      </c>
      <c r="Z123" s="67" t="s">
        <v>145</v>
      </c>
      <c r="AA123" s="68" t="s">
        <v>146</v>
      </c>
    </row>
    <row r="124" spans="2:63" s="6" customFormat="1" ht="30" customHeight="1">
      <c r="B124" s="23"/>
      <c r="C124" s="71" t="s">
        <v>111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22">
        <f>$BK$124</f>
        <v>0</v>
      </c>
      <c r="O124" s="180"/>
      <c r="P124" s="180"/>
      <c r="Q124" s="180"/>
      <c r="R124" s="25"/>
      <c r="T124" s="70"/>
      <c r="U124" s="38"/>
      <c r="V124" s="38"/>
      <c r="W124" s="129">
        <f>$W$125+$W$127+$W$147+$W$152+$W$159</f>
        <v>0</v>
      </c>
      <c r="X124" s="38"/>
      <c r="Y124" s="129">
        <f>$Y$125+$Y$127+$Y$147+$Y$152+$Y$159</f>
        <v>11.688</v>
      </c>
      <c r="Z124" s="38"/>
      <c r="AA124" s="130">
        <f>$AA$125+$AA$127+$AA$147+$AA$152+$AA$159</f>
        <v>0</v>
      </c>
      <c r="AT124" s="6" t="s">
        <v>76</v>
      </c>
      <c r="AU124" s="6" t="s">
        <v>116</v>
      </c>
      <c r="BK124" s="131">
        <f>$BK$125+$BK$127+$BK$147+$BK$152+$BK$159</f>
        <v>0</v>
      </c>
    </row>
    <row r="125" spans="2:63" s="132" customFormat="1" ht="37.5" customHeight="1">
      <c r="B125" s="133"/>
      <c r="C125" s="134"/>
      <c r="D125" s="135" t="s">
        <v>411</v>
      </c>
      <c r="E125" s="135"/>
      <c r="F125" s="135"/>
      <c r="G125" s="135"/>
      <c r="H125" s="135"/>
      <c r="I125" s="135"/>
      <c r="J125" s="135"/>
      <c r="K125" s="135"/>
      <c r="L125" s="135"/>
      <c r="M125" s="135"/>
      <c r="N125" s="212">
        <f>$BK$125</f>
        <v>0</v>
      </c>
      <c r="O125" s="223"/>
      <c r="P125" s="223"/>
      <c r="Q125" s="223"/>
      <c r="R125" s="136"/>
      <c r="T125" s="137"/>
      <c r="U125" s="134"/>
      <c r="V125" s="134"/>
      <c r="W125" s="138">
        <f>$W$126</f>
        <v>0</v>
      </c>
      <c r="X125" s="134"/>
      <c r="Y125" s="138">
        <f>$Y$126</f>
        <v>0</v>
      </c>
      <c r="Z125" s="134"/>
      <c r="AA125" s="139">
        <f>$AA$126</f>
        <v>0</v>
      </c>
      <c r="AR125" s="140" t="s">
        <v>22</v>
      </c>
      <c r="AT125" s="140" t="s">
        <v>76</v>
      </c>
      <c r="AU125" s="140" t="s">
        <v>77</v>
      </c>
      <c r="AY125" s="140" t="s">
        <v>148</v>
      </c>
      <c r="BK125" s="141">
        <f>$BK$126</f>
        <v>0</v>
      </c>
    </row>
    <row r="126" spans="2:65" s="6" customFormat="1" ht="15.75" customHeight="1">
      <c r="B126" s="23"/>
      <c r="C126" s="143" t="s">
        <v>22</v>
      </c>
      <c r="D126" s="143" t="s">
        <v>149</v>
      </c>
      <c r="E126" s="144" t="s">
        <v>414</v>
      </c>
      <c r="F126" s="216" t="s">
        <v>415</v>
      </c>
      <c r="G126" s="217"/>
      <c r="H126" s="217"/>
      <c r="I126" s="217"/>
      <c r="J126" s="145" t="s">
        <v>296</v>
      </c>
      <c r="K126" s="146">
        <v>12</v>
      </c>
      <c r="L126" s="218">
        <v>0</v>
      </c>
      <c r="M126" s="217"/>
      <c r="N126" s="219">
        <f>ROUND($L$126*$K$126,2)</f>
        <v>0</v>
      </c>
      <c r="O126" s="217"/>
      <c r="P126" s="217"/>
      <c r="Q126" s="217"/>
      <c r="R126" s="25"/>
      <c r="T126" s="147"/>
      <c r="U126" s="31" t="s">
        <v>42</v>
      </c>
      <c r="V126" s="24"/>
      <c r="W126" s="148">
        <f>$V$126*$K$126</f>
        <v>0</v>
      </c>
      <c r="X126" s="148">
        <v>0</v>
      </c>
      <c r="Y126" s="148">
        <f>$X$126*$K$126</f>
        <v>0</v>
      </c>
      <c r="Z126" s="148">
        <v>0</v>
      </c>
      <c r="AA126" s="149">
        <f>$Z$126*$K$126</f>
        <v>0</v>
      </c>
      <c r="AR126" s="6" t="s">
        <v>161</v>
      </c>
      <c r="AT126" s="6" t="s">
        <v>149</v>
      </c>
      <c r="AU126" s="6" t="s">
        <v>22</v>
      </c>
      <c r="AY126" s="6" t="s">
        <v>148</v>
      </c>
      <c r="BE126" s="93">
        <f>IF($U$126="základní",$N$126,0)</f>
        <v>0</v>
      </c>
      <c r="BF126" s="93">
        <f>IF($U$126="snížená",$N$126,0)</f>
        <v>0</v>
      </c>
      <c r="BG126" s="93">
        <f>IF($U$126="zákl. přenesená",$N$126,0)</f>
        <v>0</v>
      </c>
      <c r="BH126" s="93">
        <f>IF($U$126="sníž. přenesená",$N$126,0)</f>
        <v>0</v>
      </c>
      <c r="BI126" s="93">
        <f>IF($U$126="nulová",$N$126,0)</f>
        <v>0</v>
      </c>
      <c r="BJ126" s="6" t="s">
        <v>22</v>
      </c>
      <c r="BK126" s="93">
        <f>ROUND($L$126*$K$126,2)</f>
        <v>0</v>
      </c>
      <c r="BL126" s="6" t="s">
        <v>161</v>
      </c>
      <c r="BM126" s="6" t="s">
        <v>416</v>
      </c>
    </row>
    <row r="127" spans="2:63" s="132" customFormat="1" ht="37.5" customHeight="1">
      <c r="B127" s="133"/>
      <c r="C127" s="134"/>
      <c r="D127" s="135" t="s">
        <v>168</v>
      </c>
      <c r="E127" s="135"/>
      <c r="F127" s="135"/>
      <c r="G127" s="135"/>
      <c r="H127" s="135"/>
      <c r="I127" s="135"/>
      <c r="J127" s="135"/>
      <c r="K127" s="135"/>
      <c r="L127" s="135"/>
      <c r="M127" s="135"/>
      <c r="N127" s="212">
        <f>$BK$127</f>
        <v>0</v>
      </c>
      <c r="O127" s="223"/>
      <c r="P127" s="223"/>
      <c r="Q127" s="223"/>
      <c r="R127" s="136"/>
      <c r="T127" s="137"/>
      <c r="U127" s="134"/>
      <c r="V127" s="134"/>
      <c r="W127" s="138">
        <f>$W$128+$W$139+$W$144+$W$145</f>
        <v>0</v>
      </c>
      <c r="X127" s="134"/>
      <c r="Y127" s="138">
        <f>$Y$128+$Y$139+$Y$144+$Y$145</f>
        <v>11.688</v>
      </c>
      <c r="Z127" s="134"/>
      <c r="AA127" s="139">
        <f>$AA$128+$AA$139+$AA$144+$AA$145</f>
        <v>0</v>
      </c>
      <c r="AR127" s="140" t="s">
        <v>22</v>
      </c>
      <c r="AT127" s="140" t="s">
        <v>76</v>
      </c>
      <c r="AU127" s="140" t="s">
        <v>77</v>
      </c>
      <c r="AY127" s="140" t="s">
        <v>148</v>
      </c>
      <c r="BK127" s="141">
        <f>$BK$128+$BK$139+$BK$144+$BK$145</f>
        <v>0</v>
      </c>
    </row>
    <row r="128" spans="2:63" s="132" customFormat="1" ht="21" customHeight="1">
      <c r="B128" s="133"/>
      <c r="C128" s="134"/>
      <c r="D128" s="142" t="s">
        <v>169</v>
      </c>
      <c r="E128" s="142"/>
      <c r="F128" s="142"/>
      <c r="G128" s="142"/>
      <c r="H128" s="142"/>
      <c r="I128" s="142"/>
      <c r="J128" s="142"/>
      <c r="K128" s="142"/>
      <c r="L128" s="142"/>
      <c r="M128" s="142"/>
      <c r="N128" s="224">
        <f>$BK$128</f>
        <v>0</v>
      </c>
      <c r="O128" s="223"/>
      <c r="P128" s="223"/>
      <c r="Q128" s="223"/>
      <c r="R128" s="136"/>
      <c r="T128" s="137"/>
      <c r="U128" s="134"/>
      <c r="V128" s="134"/>
      <c r="W128" s="138">
        <f>SUM($W$129:$W$138)</f>
        <v>0</v>
      </c>
      <c r="X128" s="134"/>
      <c r="Y128" s="138">
        <f>SUM($Y$129:$Y$138)</f>
        <v>11.4</v>
      </c>
      <c r="Z128" s="134"/>
      <c r="AA128" s="139">
        <f>SUM($AA$129:$AA$138)</f>
        <v>0</v>
      </c>
      <c r="AR128" s="140" t="s">
        <v>22</v>
      </c>
      <c r="AT128" s="140" t="s">
        <v>76</v>
      </c>
      <c r="AU128" s="140" t="s">
        <v>22</v>
      </c>
      <c r="AY128" s="140" t="s">
        <v>148</v>
      </c>
      <c r="BK128" s="141">
        <f>SUM($BK$129:$BK$138)</f>
        <v>0</v>
      </c>
    </row>
    <row r="129" spans="2:65" s="6" customFormat="1" ht="27" customHeight="1">
      <c r="B129" s="23"/>
      <c r="C129" s="143" t="s">
        <v>104</v>
      </c>
      <c r="D129" s="143" t="s">
        <v>149</v>
      </c>
      <c r="E129" s="144" t="s">
        <v>180</v>
      </c>
      <c r="F129" s="216" t="s">
        <v>181</v>
      </c>
      <c r="G129" s="217"/>
      <c r="H129" s="217"/>
      <c r="I129" s="217"/>
      <c r="J129" s="145" t="s">
        <v>182</v>
      </c>
      <c r="K129" s="146">
        <v>22.8</v>
      </c>
      <c r="L129" s="218">
        <v>0</v>
      </c>
      <c r="M129" s="217"/>
      <c r="N129" s="219">
        <f>ROUND($L$129*$K$129,2)</f>
        <v>0</v>
      </c>
      <c r="O129" s="217"/>
      <c r="P129" s="217"/>
      <c r="Q129" s="217"/>
      <c r="R129" s="25"/>
      <c r="T129" s="147"/>
      <c r="U129" s="31" t="s">
        <v>42</v>
      </c>
      <c r="V129" s="24"/>
      <c r="W129" s="148">
        <f>$V$129*$K$129</f>
        <v>0</v>
      </c>
      <c r="X129" s="148">
        <v>0</v>
      </c>
      <c r="Y129" s="148">
        <f>$X$129*$K$129</f>
        <v>0</v>
      </c>
      <c r="Z129" s="148">
        <v>0</v>
      </c>
      <c r="AA129" s="149">
        <f>$Z$129*$K$129</f>
        <v>0</v>
      </c>
      <c r="AR129" s="6" t="s">
        <v>161</v>
      </c>
      <c r="AT129" s="6" t="s">
        <v>149</v>
      </c>
      <c r="AU129" s="6" t="s">
        <v>104</v>
      </c>
      <c r="AY129" s="6" t="s">
        <v>148</v>
      </c>
      <c r="BE129" s="93">
        <f>IF($U$129="základní",$N$129,0)</f>
        <v>0</v>
      </c>
      <c r="BF129" s="93">
        <f>IF($U$129="snížená",$N$129,0)</f>
        <v>0</v>
      </c>
      <c r="BG129" s="93">
        <f>IF($U$129="zákl. přenesená",$N$129,0)</f>
        <v>0</v>
      </c>
      <c r="BH129" s="93">
        <f>IF($U$129="sníž. přenesená",$N$129,0)</f>
        <v>0</v>
      </c>
      <c r="BI129" s="93">
        <f>IF($U$129="nulová",$N$129,0)</f>
        <v>0</v>
      </c>
      <c r="BJ129" s="6" t="s">
        <v>22</v>
      </c>
      <c r="BK129" s="93">
        <f>ROUND($L$129*$K$129,2)</f>
        <v>0</v>
      </c>
      <c r="BL129" s="6" t="s">
        <v>161</v>
      </c>
      <c r="BM129" s="6" t="s">
        <v>417</v>
      </c>
    </row>
    <row r="130" spans="2:65" s="6" customFormat="1" ht="27" customHeight="1">
      <c r="B130" s="23"/>
      <c r="C130" s="143" t="s">
        <v>157</v>
      </c>
      <c r="D130" s="143" t="s">
        <v>149</v>
      </c>
      <c r="E130" s="144" t="s">
        <v>360</v>
      </c>
      <c r="F130" s="216" t="s">
        <v>361</v>
      </c>
      <c r="G130" s="217"/>
      <c r="H130" s="217"/>
      <c r="I130" s="217"/>
      <c r="J130" s="145" t="s">
        <v>182</v>
      </c>
      <c r="K130" s="146">
        <v>22.8</v>
      </c>
      <c r="L130" s="218">
        <v>0</v>
      </c>
      <c r="M130" s="217"/>
      <c r="N130" s="219">
        <f>ROUND($L$130*$K$130,2)</f>
        <v>0</v>
      </c>
      <c r="O130" s="217"/>
      <c r="P130" s="217"/>
      <c r="Q130" s="217"/>
      <c r="R130" s="25"/>
      <c r="T130" s="147"/>
      <c r="U130" s="31" t="s">
        <v>42</v>
      </c>
      <c r="V130" s="24"/>
      <c r="W130" s="148">
        <f>$V$130*$K$130</f>
        <v>0</v>
      </c>
      <c r="X130" s="148">
        <v>0</v>
      </c>
      <c r="Y130" s="148">
        <f>$X$130*$K$130</f>
        <v>0</v>
      </c>
      <c r="Z130" s="148">
        <v>0</v>
      </c>
      <c r="AA130" s="149">
        <f>$Z$130*$K$130</f>
        <v>0</v>
      </c>
      <c r="AR130" s="6" t="s">
        <v>161</v>
      </c>
      <c r="AT130" s="6" t="s">
        <v>149</v>
      </c>
      <c r="AU130" s="6" t="s">
        <v>104</v>
      </c>
      <c r="AY130" s="6" t="s">
        <v>148</v>
      </c>
      <c r="BE130" s="93">
        <f>IF($U$130="základní",$N$130,0)</f>
        <v>0</v>
      </c>
      <c r="BF130" s="93">
        <f>IF($U$130="snížená",$N$130,0)</f>
        <v>0</v>
      </c>
      <c r="BG130" s="93">
        <f>IF($U$130="zákl. přenesená",$N$130,0)</f>
        <v>0</v>
      </c>
      <c r="BH130" s="93">
        <f>IF($U$130="sníž. přenesená",$N$130,0)</f>
        <v>0</v>
      </c>
      <c r="BI130" s="93">
        <f>IF($U$130="nulová",$N$130,0)</f>
        <v>0</v>
      </c>
      <c r="BJ130" s="6" t="s">
        <v>22</v>
      </c>
      <c r="BK130" s="93">
        <f>ROUND($L$130*$K$130,2)</f>
        <v>0</v>
      </c>
      <c r="BL130" s="6" t="s">
        <v>161</v>
      </c>
      <c r="BM130" s="6" t="s">
        <v>418</v>
      </c>
    </row>
    <row r="131" spans="2:65" s="6" customFormat="1" ht="39" customHeight="1">
      <c r="B131" s="23"/>
      <c r="C131" s="143" t="s">
        <v>161</v>
      </c>
      <c r="D131" s="143" t="s">
        <v>149</v>
      </c>
      <c r="E131" s="144" t="s">
        <v>419</v>
      </c>
      <c r="F131" s="216" t="s">
        <v>420</v>
      </c>
      <c r="G131" s="217"/>
      <c r="H131" s="217"/>
      <c r="I131" s="217"/>
      <c r="J131" s="145" t="s">
        <v>182</v>
      </c>
      <c r="K131" s="146">
        <v>0.768</v>
      </c>
      <c r="L131" s="218">
        <v>0</v>
      </c>
      <c r="M131" s="217"/>
      <c r="N131" s="219">
        <f>ROUND($L$131*$K$131,2)</f>
        <v>0</v>
      </c>
      <c r="O131" s="217"/>
      <c r="P131" s="217"/>
      <c r="Q131" s="217"/>
      <c r="R131" s="25"/>
      <c r="T131" s="147"/>
      <c r="U131" s="31" t="s">
        <v>42</v>
      </c>
      <c r="V131" s="24"/>
      <c r="W131" s="148">
        <f>$V$131*$K$131</f>
        <v>0</v>
      </c>
      <c r="X131" s="148">
        <v>0</v>
      </c>
      <c r="Y131" s="148">
        <f>$X$131*$K$131</f>
        <v>0</v>
      </c>
      <c r="Z131" s="148">
        <v>0</v>
      </c>
      <c r="AA131" s="149">
        <f>$Z$131*$K$131</f>
        <v>0</v>
      </c>
      <c r="AR131" s="6" t="s">
        <v>161</v>
      </c>
      <c r="AT131" s="6" t="s">
        <v>149</v>
      </c>
      <c r="AU131" s="6" t="s">
        <v>104</v>
      </c>
      <c r="AY131" s="6" t="s">
        <v>148</v>
      </c>
      <c r="BE131" s="93">
        <f>IF($U$131="základní",$N$131,0)</f>
        <v>0</v>
      </c>
      <c r="BF131" s="93">
        <f>IF($U$131="snížená",$N$131,0)</f>
        <v>0</v>
      </c>
      <c r="BG131" s="93">
        <f>IF($U$131="zákl. přenesená",$N$131,0)</f>
        <v>0</v>
      </c>
      <c r="BH131" s="93">
        <f>IF($U$131="sníž. přenesená",$N$131,0)</f>
        <v>0</v>
      </c>
      <c r="BI131" s="93">
        <f>IF($U$131="nulová",$N$131,0)</f>
        <v>0</v>
      </c>
      <c r="BJ131" s="6" t="s">
        <v>22</v>
      </c>
      <c r="BK131" s="93">
        <f>ROUND($L$131*$K$131,2)</f>
        <v>0</v>
      </c>
      <c r="BL131" s="6" t="s">
        <v>161</v>
      </c>
      <c r="BM131" s="6" t="s">
        <v>421</v>
      </c>
    </row>
    <row r="132" spans="2:65" s="6" customFormat="1" ht="27" customHeight="1">
      <c r="B132" s="23"/>
      <c r="C132" s="143" t="s">
        <v>147</v>
      </c>
      <c r="D132" s="143" t="s">
        <v>149</v>
      </c>
      <c r="E132" s="144" t="s">
        <v>422</v>
      </c>
      <c r="F132" s="216" t="s">
        <v>423</v>
      </c>
      <c r="G132" s="217"/>
      <c r="H132" s="217"/>
      <c r="I132" s="217"/>
      <c r="J132" s="145" t="s">
        <v>182</v>
      </c>
      <c r="K132" s="146">
        <v>0.768</v>
      </c>
      <c r="L132" s="218">
        <v>0</v>
      </c>
      <c r="M132" s="217"/>
      <c r="N132" s="219">
        <f>ROUND($L$132*$K$132,2)</f>
        <v>0</v>
      </c>
      <c r="O132" s="217"/>
      <c r="P132" s="217"/>
      <c r="Q132" s="217"/>
      <c r="R132" s="25"/>
      <c r="T132" s="147"/>
      <c r="U132" s="31" t="s">
        <v>42</v>
      </c>
      <c r="V132" s="24"/>
      <c r="W132" s="148">
        <f>$V$132*$K$132</f>
        <v>0</v>
      </c>
      <c r="X132" s="148">
        <v>0</v>
      </c>
      <c r="Y132" s="148">
        <f>$X$132*$K$132</f>
        <v>0</v>
      </c>
      <c r="Z132" s="148">
        <v>0</v>
      </c>
      <c r="AA132" s="149">
        <f>$Z$132*$K$132</f>
        <v>0</v>
      </c>
      <c r="AR132" s="6" t="s">
        <v>161</v>
      </c>
      <c r="AT132" s="6" t="s">
        <v>149</v>
      </c>
      <c r="AU132" s="6" t="s">
        <v>104</v>
      </c>
      <c r="AY132" s="6" t="s">
        <v>148</v>
      </c>
      <c r="BE132" s="93">
        <f>IF($U$132="základní",$N$132,0)</f>
        <v>0</v>
      </c>
      <c r="BF132" s="93">
        <f>IF($U$132="snížená",$N$132,0)</f>
        <v>0</v>
      </c>
      <c r="BG132" s="93">
        <f>IF($U$132="zákl. přenesená",$N$132,0)</f>
        <v>0</v>
      </c>
      <c r="BH132" s="93">
        <f>IF($U$132="sníž. přenesená",$N$132,0)</f>
        <v>0</v>
      </c>
      <c r="BI132" s="93">
        <f>IF($U$132="nulová",$N$132,0)</f>
        <v>0</v>
      </c>
      <c r="BJ132" s="6" t="s">
        <v>22</v>
      </c>
      <c r="BK132" s="93">
        <f>ROUND($L$132*$K$132,2)</f>
        <v>0</v>
      </c>
      <c r="BL132" s="6" t="s">
        <v>161</v>
      </c>
      <c r="BM132" s="6" t="s">
        <v>424</v>
      </c>
    </row>
    <row r="133" spans="2:65" s="6" customFormat="1" ht="27" customHeight="1">
      <c r="B133" s="23"/>
      <c r="C133" s="143" t="s">
        <v>193</v>
      </c>
      <c r="D133" s="143" t="s">
        <v>149</v>
      </c>
      <c r="E133" s="144" t="s">
        <v>184</v>
      </c>
      <c r="F133" s="216" t="s">
        <v>185</v>
      </c>
      <c r="G133" s="217"/>
      <c r="H133" s="217"/>
      <c r="I133" s="217"/>
      <c r="J133" s="145" t="s">
        <v>182</v>
      </c>
      <c r="K133" s="146">
        <v>12.168</v>
      </c>
      <c r="L133" s="218">
        <v>0</v>
      </c>
      <c r="M133" s="217"/>
      <c r="N133" s="219">
        <f>ROUND($L$133*$K$133,2)</f>
        <v>0</v>
      </c>
      <c r="O133" s="217"/>
      <c r="P133" s="217"/>
      <c r="Q133" s="217"/>
      <c r="R133" s="25"/>
      <c r="T133" s="147"/>
      <c r="U133" s="31" t="s">
        <v>42</v>
      </c>
      <c r="V133" s="24"/>
      <c r="W133" s="148">
        <f>$V$133*$K$133</f>
        <v>0</v>
      </c>
      <c r="X133" s="148">
        <v>0</v>
      </c>
      <c r="Y133" s="148">
        <f>$X$133*$K$133</f>
        <v>0</v>
      </c>
      <c r="Z133" s="148">
        <v>0</v>
      </c>
      <c r="AA133" s="149">
        <f>$Z$133*$K$133</f>
        <v>0</v>
      </c>
      <c r="AR133" s="6" t="s">
        <v>161</v>
      </c>
      <c r="AT133" s="6" t="s">
        <v>149</v>
      </c>
      <c r="AU133" s="6" t="s">
        <v>104</v>
      </c>
      <c r="AY133" s="6" t="s">
        <v>148</v>
      </c>
      <c r="BE133" s="93">
        <f>IF($U$133="základní",$N$133,0)</f>
        <v>0</v>
      </c>
      <c r="BF133" s="93">
        <f>IF($U$133="snížená",$N$133,0)</f>
        <v>0</v>
      </c>
      <c r="BG133" s="93">
        <f>IF($U$133="zákl. přenesená",$N$133,0)</f>
        <v>0</v>
      </c>
      <c r="BH133" s="93">
        <f>IF($U$133="sníž. přenesená",$N$133,0)</f>
        <v>0</v>
      </c>
      <c r="BI133" s="93">
        <f>IF($U$133="nulová",$N$133,0)</f>
        <v>0</v>
      </c>
      <c r="BJ133" s="6" t="s">
        <v>22</v>
      </c>
      <c r="BK133" s="93">
        <f>ROUND($L$133*$K$133,2)</f>
        <v>0</v>
      </c>
      <c r="BL133" s="6" t="s">
        <v>161</v>
      </c>
      <c r="BM133" s="6" t="s">
        <v>425</v>
      </c>
    </row>
    <row r="134" spans="2:65" s="6" customFormat="1" ht="15.75" customHeight="1">
      <c r="B134" s="23"/>
      <c r="C134" s="143" t="s">
        <v>197</v>
      </c>
      <c r="D134" s="143" t="s">
        <v>149</v>
      </c>
      <c r="E134" s="144" t="s">
        <v>364</v>
      </c>
      <c r="F134" s="216" t="s">
        <v>365</v>
      </c>
      <c r="G134" s="217"/>
      <c r="H134" s="217"/>
      <c r="I134" s="217"/>
      <c r="J134" s="145" t="s">
        <v>182</v>
      </c>
      <c r="K134" s="146">
        <v>12.168</v>
      </c>
      <c r="L134" s="218">
        <v>0</v>
      </c>
      <c r="M134" s="217"/>
      <c r="N134" s="219">
        <f>ROUND($L$134*$K$134,2)</f>
        <v>0</v>
      </c>
      <c r="O134" s="217"/>
      <c r="P134" s="217"/>
      <c r="Q134" s="217"/>
      <c r="R134" s="25"/>
      <c r="T134" s="147"/>
      <c r="U134" s="31" t="s">
        <v>42</v>
      </c>
      <c r="V134" s="24"/>
      <c r="W134" s="148">
        <f>$V$134*$K$134</f>
        <v>0</v>
      </c>
      <c r="X134" s="148">
        <v>0</v>
      </c>
      <c r="Y134" s="148">
        <f>$X$134*$K$134</f>
        <v>0</v>
      </c>
      <c r="Z134" s="148">
        <v>0</v>
      </c>
      <c r="AA134" s="149">
        <f>$Z$134*$K$134</f>
        <v>0</v>
      </c>
      <c r="AR134" s="6" t="s">
        <v>161</v>
      </c>
      <c r="AT134" s="6" t="s">
        <v>149</v>
      </c>
      <c r="AU134" s="6" t="s">
        <v>104</v>
      </c>
      <c r="AY134" s="6" t="s">
        <v>148</v>
      </c>
      <c r="BE134" s="93">
        <f>IF($U$134="základní",$N$134,0)</f>
        <v>0</v>
      </c>
      <c r="BF134" s="93">
        <f>IF($U$134="snížená",$N$134,0)</f>
        <v>0</v>
      </c>
      <c r="BG134" s="93">
        <f>IF($U$134="zákl. přenesená",$N$134,0)</f>
        <v>0</v>
      </c>
      <c r="BH134" s="93">
        <f>IF($U$134="sníž. přenesená",$N$134,0)</f>
        <v>0</v>
      </c>
      <c r="BI134" s="93">
        <f>IF($U$134="nulová",$N$134,0)</f>
        <v>0</v>
      </c>
      <c r="BJ134" s="6" t="s">
        <v>22</v>
      </c>
      <c r="BK134" s="93">
        <f>ROUND($L$134*$K$134,2)</f>
        <v>0</v>
      </c>
      <c r="BL134" s="6" t="s">
        <v>161</v>
      </c>
      <c r="BM134" s="6" t="s">
        <v>426</v>
      </c>
    </row>
    <row r="135" spans="2:65" s="6" customFormat="1" ht="27" customHeight="1">
      <c r="B135" s="23"/>
      <c r="C135" s="143" t="s">
        <v>202</v>
      </c>
      <c r="D135" s="143" t="s">
        <v>149</v>
      </c>
      <c r="E135" s="144" t="s">
        <v>367</v>
      </c>
      <c r="F135" s="216" t="s">
        <v>368</v>
      </c>
      <c r="G135" s="217"/>
      <c r="H135" s="217"/>
      <c r="I135" s="217"/>
      <c r="J135" s="145" t="s">
        <v>182</v>
      </c>
      <c r="K135" s="146">
        <v>12.168</v>
      </c>
      <c r="L135" s="218">
        <v>0</v>
      </c>
      <c r="M135" s="217"/>
      <c r="N135" s="219">
        <f>ROUND($L$135*$K$135,2)</f>
        <v>0</v>
      </c>
      <c r="O135" s="217"/>
      <c r="P135" s="217"/>
      <c r="Q135" s="217"/>
      <c r="R135" s="25"/>
      <c r="T135" s="147"/>
      <c r="U135" s="31" t="s">
        <v>42</v>
      </c>
      <c r="V135" s="24"/>
      <c r="W135" s="148">
        <f>$V$135*$K$135</f>
        <v>0</v>
      </c>
      <c r="X135" s="148">
        <v>0</v>
      </c>
      <c r="Y135" s="148">
        <f>$X$135*$K$135</f>
        <v>0</v>
      </c>
      <c r="Z135" s="148">
        <v>0</v>
      </c>
      <c r="AA135" s="149">
        <f>$Z$135*$K$135</f>
        <v>0</v>
      </c>
      <c r="AR135" s="6" t="s">
        <v>161</v>
      </c>
      <c r="AT135" s="6" t="s">
        <v>149</v>
      </c>
      <c r="AU135" s="6" t="s">
        <v>104</v>
      </c>
      <c r="AY135" s="6" t="s">
        <v>148</v>
      </c>
      <c r="BE135" s="93">
        <f>IF($U$135="základní",$N$135,0)</f>
        <v>0</v>
      </c>
      <c r="BF135" s="93">
        <f>IF($U$135="snížená",$N$135,0)</f>
        <v>0</v>
      </c>
      <c r="BG135" s="93">
        <f>IF($U$135="zákl. přenesená",$N$135,0)</f>
        <v>0</v>
      </c>
      <c r="BH135" s="93">
        <f>IF($U$135="sníž. přenesená",$N$135,0)</f>
        <v>0</v>
      </c>
      <c r="BI135" s="93">
        <f>IF($U$135="nulová",$N$135,0)</f>
        <v>0</v>
      </c>
      <c r="BJ135" s="6" t="s">
        <v>22</v>
      </c>
      <c r="BK135" s="93">
        <f>ROUND($L$135*$K$135,2)</f>
        <v>0</v>
      </c>
      <c r="BL135" s="6" t="s">
        <v>161</v>
      </c>
      <c r="BM135" s="6" t="s">
        <v>427</v>
      </c>
    </row>
    <row r="136" spans="2:65" s="6" customFormat="1" ht="27" customHeight="1">
      <c r="B136" s="23"/>
      <c r="C136" s="143" t="s">
        <v>207</v>
      </c>
      <c r="D136" s="143" t="s">
        <v>149</v>
      </c>
      <c r="E136" s="144" t="s">
        <v>370</v>
      </c>
      <c r="F136" s="216" t="s">
        <v>371</v>
      </c>
      <c r="G136" s="217"/>
      <c r="H136" s="217"/>
      <c r="I136" s="217"/>
      <c r="J136" s="145" t="s">
        <v>182</v>
      </c>
      <c r="K136" s="146">
        <v>12.168</v>
      </c>
      <c r="L136" s="218">
        <v>0</v>
      </c>
      <c r="M136" s="217"/>
      <c r="N136" s="219">
        <f>ROUND($L$136*$K$136,2)</f>
        <v>0</v>
      </c>
      <c r="O136" s="217"/>
      <c r="P136" s="217"/>
      <c r="Q136" s="217"/>
      <c r="R136" s="25"/>
      <c r="T136" s="147"/>
      <c r="U136" s="31" t="s">
        <v>42</v>
      </c>
      <c r="V136" s="24"/>
      <c r="W136" s="148">
        <f>$V$136*$K$136</f>
        <v>0</v>
      </c>
      <c r="X136" s="148">
        <v>0</v>
      </c>
      <c r="Y136" s="148">
        <f>$X$136*$K$136</f>
        <v>0</v>
      </c>
      <c r="Z136" s="148">
        <v>0</v>
      </c>
      <c r="AA136" s="149">
        <f>$Z$136*$K$136</f>
        <v>0</v>
      </c>
      <c r="AR136" s="6" t="s">
        <v>161</v>
      </c>
      <c r="AT136" s="6" t="s">
        <v>149</v>
      </c>
      <c r="AU136" s="6" t="s">
        <v>104</v>
      </c>
      <c r="AY136" s="6" t="s">
        <v>148</v>
      </c>
      <c r="BE136" s="93">
        <f>IF($U$136="základní",$N$136,0)</f>
        <v>0</v>
      </c>
      <c r="BF136" s="93">
        <f>IF($U$136="snížená",$N$136,0)</f>
        <v>0</v>
      </c>
      <c r="BG136" s="93">
        <f>IF($U$136="zákl. přenesená",$N$136,0)</f>
        <v>0</v>
      </c>
      <c r="BH136" s="93">
        <f>IF($U$136="sníž. přenesená",$N$136,0)</f>
        <v>0</v>
      </c>
      <c r="BI136" s="93">
        <f>IF($U$136="nulová",$N$136,0)</f>
        <v>0</v>
      </c>
      <c r="BJ136" s="6" t="s">
        <v>22</v>
      </c>
      <c r="BK136" s="93">
        <f>ROUND($L$136*$K$136,2)</f>
        <v>0</v>
      </c>
      <c r="BL136" s="6" t="s">
        <v>161</v>
      </c>
      <c r="BM136" s="6" t="s">
        <v>428</v>
      </c>
    </row>
    <row r="137" spans="2:65" s="6" customFormat="1" ht="27" customHeight="1">
      <c r="B137" s="23"/>
      <c r="C137" s="143" t="s">
        <v>27</v>
      </c>
      <c r="D137" s="143" t="s">
        <v>149</v>
      </c>
      <c r="E137" s="144" t="s">
        <v>373</v>
      </c>
      <c r="F137" s="216" t="s">
        <v>374</v>
      </c>
      <c r="G137" s="217"/>
      <c r="H137" s="217"/>
      <c r="I137" s="217"/>
      <c r="J137" s="145" t="s">
        <v>182</v>
      </c>
      <c r="K137" s="146">
        <v>5.7</v>
      </c>
      <c r="L137" s="218">
        <v>0</v>
      </c>
      <c r="M137" s="217"/>
      <c r="N137" s="219">
        <f>ROUND($L$137*$K$137,2)</f>
        <v>0</v>
      </c>
      <c r="O137" s="217"/>
      <c r="P137" s="217"/>
      <c r="Q137" s="217"/>
      <c r="R137" s="25"/>
      <c r="T137" s="147"/>
      <c r="U137" s="31" t="s">
        <v>42</v>
      </c>
      <c r="V137" s="24"/>
      <c r="W137" s="148">
        <f>$V$137*$K$137</f>
        <v>0</v>
      </c>
      <c r="X137" s="148">
        <v>0</v>
      </c>
      <c r="Y137" s="148">
        <f>$X$137*$K$137</f>
        <v>0</v>
      </c>
      <c r="Z137" s="148">
        <v>0</v>
      </c>
      <c r="AA137" s="149">
        <f>$Z$137*$K$137</f>
        <v>0</v>
      </c>
      <c r="AR137" s="6" t="s">
        <v>161</v>
      </c>
      <c r="AT137" s="6" t="s">
        <v>149</v>
      </c>
      <c r="AU137" s="6" t="s">
        <v>104</v>
      </c>
      <c r="AY137" s="6" t="s">
        <v>148</v>
      </c>
      <c r="BE137" s="93">
        <f>IF($U$137="základní",$N$137,0)</f>
        <v>0</v>
      </c>
      <c r="BF137" s="93">
        <f>IF($U$137="snížená",$N$137,0)</f>
        <v>0</v>
      </c>
      <c r="BG137" s="93">
        <f>IF($U$137="zákl. přenesená",$N$137,0)</f>
        <v>0</v>
      </c>
      <c r="BH137" s="93">
        <f>IF($U$137="sníž. přenesená",$N$137,0)</f>
        <v>0</v>
      </c>
      <c r="BI137" s="93">
        <f>IF($U$137="nulová",$N$137,0)</f>
        <v>0</v>
      </c>
      <c r="BJ137" s="6" t="s">
        <v>22</v>
      </c>
      <c r="BK137" s="93">
        <f>ROUND($L$137*$K$137,2)</f>
        <v>0</v>
      </c>
      <c r="BL137" s="6" t="s">
        <v>161</v>
      </c>
      <c r="BM137" s="6" t="s">
        <v>429</v>
      </c>
    </row>
    <row r="138" spans="2:65" s="6" customFormat="1" ht="15.75" customHeight="1">
      <c r="B138" s="23"/>
      <c r="C138" s="155" t="s">
        <v>214</v>
      </c>
      <c r="D138" s="155" t="s">
        <v>198</v>
      </c>
      <c r="E138" s="156" t="s">
        <v>376</v>
      </c>
      <c r="F138" s="225" t="s">
        <v>377</v>
      </c>
      <c r="G138" s="226"/>
      <c r="H138" s="226"/>
      <c r="I138" s="226"/>
      <c r="J138" s="157" t="s">
        <v>201</v>
      </c>
      <c r="K138" s="158">
        <v>11.4</v>
      </c>
      <c r="L138" s="227">
        <v>0</v>
      </c>
      <c r="M138" s="226"/>
      <c r="N138" s="228">
        <f>ROUND($L$138*$K$138,2)</f>
        <v>0</v>
      </c>
      <c r="O138" s="217"/>
      <c r="P138" s="217"/>
      <c r="Q138" s="217"/>
      <c r="R138" s="25"/>
      <c r="T138" s="147"/>
      <c r="U138" s="31" t="s">
        <v>42</v>
      </c>
      <c r="V138" s="24"/>
      <c r="W138" s="148">
        <f>$V$138*$K$138</f>
        <v>0</v>
      </c>
      <c r="X138" s="148">
        <v>1</v>
      </c>
      <c r="Y138" s="148">
        <f>$X$138*$K$138</f>
        <v>11.4</v>
      </c>
      <c r="Z138" s="148">
        <v>0</v>
      </c>
      <c r="AA138" s="149">
        <f>$Z$138*$K$138</f>
        <v>0</v>
      </c>
      <c r="AR138" s="6" t="s">
        <v>202</v>
      </c>
      <c r="AT138" s="6" t="s">
        <v>198</v>
      </c>
      <c r="AU138" s="6" t="s">
        <v>104</v>
      </c>
      <c r="AY138" s="6" t="s">
        <v>148</v>
      </c>
      <c r="BE138" s="93">
        <f>IF($U$138="základní",$N$138,0)</f>
        <v>0</v>
      </c>
      <c r="BF138" s="93">
        <f>IF($U$138="snížená",$N$138,0)</f>
        <v>0</v>
      </c>
      <c r="BG138" s="93">
        <f>IF($U$138="zákl. přenesená",$N$138,0)</f>
        <v>0</v>
      </c>
      <c r="BH138" s="93">
        <f>IF($U$138="sníž. přenesená",$N$138,0)</f>
        <v>0</v>
      </c>
      <c r="BI138" s="93">
        <f>IF($U$138="nulová",$N$138,0)</f>
        <v>0</v>
      </c>
      <c r="BJ138" s="6" t="s">
        <v>22</v>
      </c>
      <c r="BK138" s="93">
        <f>ROUND($L$138*$K$138,2)</f>
        <v>0</v>
      </c>
      <c r="BL138" s="6" t="s">
        <v>161</v>
      </c>
      <c r="BM138" s="6" t="s">
        <v>430</v>
      </c>
    </row>
    <row r="139" spans="2:63" s="132" customFormat="1" ht="30.75" customHeight="1">
      <c r="B139" s="133"/>
      <c r="C139" s="134"/>
      <c r="D139" s="142" t="s">
        <v>173</v>
      </c>
      <c r="E139" s="142"/>
      <c r="F139" s="142"/>
      <c r="G139" s="142"/>
      <c r="H139" s="142"/>
      <c r="I139" s="142"/>
      <c r="J139" s="142"/>
      <c r="K139" s="142"/>
      <c r="L139" s="142"/>
      <c r="M139" s="142"/>
      <c r="N139" s="224">
        <f>$BK$139</f>
        <v>0</v>
      </c>
      <c r="O139" s="223"/>
      <c r="P139" s="223"/>
      <c r="Q139" s="223"/>
      <c r="R139" s="136"/>
      <c r="T139" s="137"/>
      <c r="U139" s="134"/>
      <c r="V139" s="134"/>
      <c r="W139" s="138">
        <f>SUM($W$140:$W$143)</f>
        <v>0</v>
      </c>
      <c r="X139" s="134"/>
      <c r="Y139" s="138">
        <f>SUM($Y$140:$Y$143)</f>
        <v>0.28800000000000003</v>
      </c>
      <c r="Z139" s="134"/>
      <c r="AA139" s="139">
        <f>SUM($AA$140:$AA$143)</f>
        <v>0</v>
      </c>
      <c r="AR139" s="140" t="s">
        <v>22</v>
      </c>
      <c r="AT139" s="140" t="s">
        <v>76</v>
      </c>
      <c r="AU139" s="140" t="s">
        <v>22</v>
      </c>
      <c r="AY139" s="140" t="s">
        <v>148</v>
      </c>
      <c r="BK139" s="141">
        <f>SUM($BK$140:$BK$143)</f>
        <v>0</v>
      </c>
    </row>
    <row r="140" spans="2:65" s="6" customFormat="1" ht="39" customHeight="1">
      <c r="B140" s="23"/>
      <c r="C140" s="143" t="s">
        <v>218</v>
      </c>
      <c r="D140" s="143" t="s">
        <v>149</v>
      </c>
      <c r="E140" s="144" t="s">
        <v>431</v>
      </c>
      <c r="F140" s="216" t="s">
        <v>432</v>
      </c>
      <c r="G140" s="217"/>
      <c r="H140" s="217"/>
      <c r="I140" s="217"/>
      <c r="J140" s="145" t="s">
        <v>246</v>
      </c>
      <c r="K140" s="146">
        <v>400</v>
      </c>
      <c r="L140" s="218">
        <v>0</v>
      </c>
      <c r="M140" s="217"/>
      <c r="N140" s="219">
        <f>ROUND($L$140*$K$140,2)</f>
        <v>0</v>
      </c>
      <c r="O140" s="217"/>
      <c r="P140" s="217"/>
      <c r="Q140" s="217"/>
      <c r="R140" s="25"/>
      <c r="T140" s="147"/>
      <c r="U140" s="31" t="s">
        <v>42</v>
      </c>
      <c r="V140" s="24"/>
      <c r="W140" s="148">
        <f>$V$140*$K$140</f>
        <v>0</v>
      </c>
      <c r="X140" s="148">
        <v>0</v>
      </c>
      <c r="Y140" s="148">
        <f>$X$140*$K$140</f>
        <v>0</v>
      </c>
      <c r="Z140" s="148">
        <v>0</v>
      </c>
      <c r="AA140" s="149">
        <f>$Z$140*$K$140</f>
        <v>0</v>
      </c>
      <c r="AR140" s="6" t="s">
        <v>161</v>
      </c>
      <c r="AT140" s="6" t="s">
        <v>149</v>
      </c>
      <c r="AU140" s="6" t="s">
        <v>104</v>
      </c>
      <c r="AY140" s="6" t="s">
        <v>148</v>
      </c>
      <c r="BE140" s="93">
        <f>IF($U$140="základní",$N$140,0)</f>
        <v>0</v>
      </c>
      <c r="BF140" s="93">
        <f>IF($U$140="snížená",$N$140,0)</f>
        <v>0</v>
      </c>
      <c r="BG140" s="93">
        <f>IF($U$140="zákl. přenesená",$N$140,0)</f>
        <v>0</v>
      </c>
      <c r="BH140" s="93">
        <f>IF($U$140="sníž. přenesená",$N$140,0)</f>
        <v>0</v>
      </c>
      <c r="BI140" s="93">
        <f>IF($U$140="nulová",$N$140,0)</f>
        <v>0</v>
      </c>
      <c r="BJ140" s="6" t="s">
        <v>22</v>
      </c>
      <c r="BK140" s="93">
        <f>ROUND($L$140*$K$140,2)</f>
        <v>0</v>
      </c>
      <c r="BL140" s="6" t="s">
        <v>161</v>
      </c>
      <c r="BM140" s="6" t="s">
        <v>433</v>
      </c>
    </row>
    <row r="141" spans="2:65" s="6" customFormat="1" ht="27" customHeight="1">
      <c r="B141" s="23"/>
      <c r="C141" s="155" t="s">
        <v>222</v>
      </c>
      <c r="D141" s="155" t="s">
        <v>198</v>
      </c>
      <c r="E141" s="156" t="s">
        <v>434</v>
      </c>
      <c r="F141" s="225" t="s">
        <v>435</v>
      </c>
      <c r="G141" s="226"/>
      <c r="H141" s="226"/>
      <c r="I141" s="226"/>
      <c r="J141" s="157" t="s">
        <v>246</v>
      </c>
      <c r="K141" s="158">
        <v>400</v>
      </c>
      <c r="L141" s="227">
        <v>0</v>
      </c>
      <c r="M141" s="226"/>
      <c r="N141" s="228">
        <f>ROUND($L$141*$K$141,2)</f>
        <v>0</v>
      </c>
      <c r="O141" s="217"/>
      <c r="P141" s="217"/>
      <c r="Q141" s="217"/>
      <c r="R141" s="25"/>
      <c r="T141" s="147"/>
      <c r="U141" s="31" t="s">
        <v>42</v>
      </c>
      <c r="V141" s="24"/>
      <c r="W141" s="148">
        <f>$V$141*$K$141</f>
        <v>0</v>
      </c>
      <c r="X141" s="148">
        <v>0.00072</v>
      </c>
      <c r="Y141" s="148">
        <f>$X$141*$K$141</f>
        <v>0.28800000000000003</v>
      </c>
      <c r="Z141" s="148">
        <v>0</v>
      </c>
      <c r="AA141" s="149">
        <f>$Z$141*$K$141</f>
        <v>0</v>
      </c>
      <c r="AR141" s="6" t="s">
        <v>202</v>
      </c>
      <c r="AT141" s="6" t="s">
        <v>198</v>
      </c>
      <c r="AU141" s="6" t="s">
        <v>104</v>
      </c>
      <c r="AY141" s="6" t="s">
        <v>148</v>
      </c>
      <c r="BE141" s="93">
        <f>IF($U$141="základní",$N$141,0)</f>
        <v>0</v>
      </c>
      <c r="BF141" s="93">
        <f>IF($U$141="snížená",$N$141,0)</f>
        <v>0</v>
      </c>
      <c r="BG141" s="93">
        <f>IF($U$141="zákl. přenesená",$N$141,0)</f>
        <v>0</v>
      </c>
      <c r="BH141" s="93">
        <f>IF($U$141="sníž. přenesená",$N$141,0)</f>
        <v>0</v>
      </c>
      <c r="BI141" s="93">
        <f>IF($U$141="nulová",$N$141,0)</f>
        <v>0</v>
      </c>
      <c r="BJ141" s="6" t="s">
        <v>22</v>
      </c>
      <c r="BK141" s="93">
        <f>ROUND($L$141*$K$141,2)</f>
        <v>0</v>
      </c>
      <c r="BL141" s="6" t="s">
        <v>161</v>
      </c>
      <c r="BM141" s="6" t="s">
        <v>436</v>
      </c>
    </row>
    <row r="142" spans="2:65" s="6" customFormat="1" ht="39" customHeight="1">
      <c r="B142" s="23"/>
      <c r="C142" s="143" t="s">
        <v>224</v>
      </c>
      <c r="D142" s="143" t="s">
        <v>149</v>
      </c>
      <c r="E142" s="144" t="s">
        <v>379</v>
      </c>
      <c r="F142" s="216" t="s">
        <v>437</v>
      </c>
      <c r="G142" s="217"/>
      <c r="H142" s="217"/>
      <c r="I142" s="217"/>
      <c r="J142" s="145" t="s">
        <v>287</v>
      </c>
      <c r="K142" s="146">
        <v>50</v>
      </c>
      <c r="L142" s="218">
        <v>0</v>
      </c>
      <c r="M142" s="217"/>
      <c r="N142" s="219">
        <f>ROUND($L$142*$K$142,2)</f>
        <v>0</v>
      </c>
      <c r="O142" s="217"/>
      <c r="P142" s="217"/>
      <c r="Q142" s="217"/>
      <c r="R142" s="25"/>
      <c r="T142" s="147"/>
      <c r="U142" s="31" t="s">
        <v>42</v>
      </c>
      <c r="V142" s="24"/>
      <c r="W142" s="148">
        <f>$V$142*$K$142</f>
        <v>0</v>
      </c>
      <c r="X142" s="148">
        <v>0</v>
      </c>
      <c r="Y142" s="148">
        <f>$X$142*$K$142</f>
        <v>0</v>
      </c>
      <c r="Z142" s="148">
        <v>0</v>
      </c>
      <c r="AA142" s="149">
        <f>$Z$142*$K$142</f>
        <v>0</v>
      </c>
      <c r="AR142" s="6" t="s">
        <v>161</v>
      </c>
      <c r="AT142" s="6" t="s">
        <v>149</v>
      </c>
      <c r="AU142" s="6" t="s">
        <v>104</v>
      </c>
      <c r="AY142" s="6" t="s">
        <v>148</v>
      </c>
      <c r="BE142" s="93">
        <f>IF($U$142="základní",$N$142,0)</f>
        <v>0</v>
      </c>
      <c r="BF142" s="93">
        <f>IF($U$142="snížená",$N$142,0)</f>
        <v>0</v>
      </c>
      <c r="BG142" s="93">
        <f>IF($U$142="zákl. přenesená",$N$142,0)</f>
        <v>0</v>
      </c>
      <c r="BH142" s="93">
        <f>IF($U$142="sníž. přenesená",$N$142,0)</f>
        <v>0</v>
      </c>
      <c r="BI142" s="93">
        <f>IF($U$142="nulová",$N$142,0)</f>
        <v>0</v>
      </c>
      <c r="BJ142" s="6" t="s">
        <v>22</v>
      </c>
      <c r="BK142" s="93">
        <f>ROUND($L$142*$K$142,2)</f>
        <v>0</v>
      </c>
      <c r="BL142" s="6" t="s">
        <v>161</v>
      </c>
      <c r="BM142" s="6" t="s">
        <v>438</v>
      </c>
    </row>
    <row r="143" spans="2:65" s="6" customFormat="1" ht="27" customHeight="1">
      <c r="B143" s="23"/>
      <c r="C143" s="143" t="s">
        <v>9</v>
      </c>
      <c r="D143" s="143" t="s">
        <v>149</v>
      </c>
      <c r="E143" s="144" t="s">
        <v>397</v>
      </c>
      <c r="F143" s="216" t="s">
        <v>398</v>
      </c>
      <c r="G143" s="217"/>
      <c r="H143" s="217"/>
      <c r="I143" s="217"/>
      <c r="J143" s="145" t="s">
        <v>238</v>
      </c>
      <c r="K143" s="146">
        <v>1</v>
      </c>
      <c r="L143" s="218">
        <v>0</v>
      </c>
      <c r="M143" s="217"/>
      <c r="N143" s="219">
        <f>ROUND($L$143*$K$143,2)</f>
        <v>0</v>
      </c>
      <c r="O143" s="217"/>
      <c r="P143" s="217"/>
      <c r="Q143" s="217"/>
      <c r="R143" s="25"/>
      <c r="T143" s="147"/>
      <c r="U143" s="31" t="s">
        <v>42</v>
      </c>
      <c r="V143" s="24"/>
      <c r="W143" s="148">
        <f>$V$143*$K$143</f>
        <v>0</v>
      </c>
      <c r="X143" s="148">
        <v>0</v>
      </c>
      <c r="Y143" s="148">
        <f>$X$143*$K$143</f>
        <v>0</v>
      </c>
      <c r="Z143" s="148">
        <v>0</v>
      </c>
      <c r="AA143" s="149">
        <f>$Z$143*$K$143</f>
        <v>0</v>
      </c>
      <c r="AR143" s="6" t="s">
        <v>161</v>
      </c>
      <c r="AT143" s="6" t="s">
        <v>149</v>
      </c>
      <c r="AU143" s="6" t="s">
        <v>104</v>
      </c>
      <c r="AY143" s="6" t="s">
        <v>148</v>
      </c>
      <c r="BE143" s="93">
        <f>IF($U$143="základní",$N$143,0)</f>
        <v>0</v>
      </c>
      <c r="BF143" s="93">
        <f>IF($U$143="snížená",$N$143,0)</f>
        <v>0</v>
      </c>
      <c r="BG143" s="93">
        <f>IF($U$143="zákl. přenesená",$N$143,0)</f>
        <v>0</v>
      </c>
      <c r="BH143" s="93">
        <f>IF($U$143="sníž. přenesená",$N$143,0)</f>
        <v>0</v>
      </c>
      <c r="BI143" s="93">
        <f>IF($U$143="nulová",$N$143,0)</f>
        <v>0</v>
      </c>
      <c r="BJ143" s="6" t="s">
        <v>22</v>
      </c>
      <c r="BK143" s="93">
        <f>ROUND($L$143*$K$143,2)</f>
        <v>0</v>
      </c>
      <c r="BL143" s="6" t="s">
        <v>161</v>
      </c>
      <c r="BM143" s="6" t="s">
        <v>439</v>
      </c>
    </row>
    <row r="144" spans="2:63" s="132" customFormat="1" ht="30.75" customHeight="1">
      <c r="B144" s="133"/>
      <c r="C144" s="134"/>
      <c r="D144" s="142" t="s">
        <v>355</v>
      </c>
      <c r="E144" s="142"/>
      <c r="F144" s="142"/>
      <c r="G144" s="142"/>
      <c r="H144" s="142"/>
      <c r="I144" s="142"/>
      <c r="J144" s="142"/>
      <c r="K144" s="142"/>
      <c r="L144" s="142"/>
      <c r="M144" s="142"/>
      <c r="N144" s="224">
        <f>$BK$144</f>
        <v>0</v>
      </c>
      <c r="O144" s="223"/>
      <c r="P144" s="223"/>
      <c r="Q144" s="223"/>
      <c r="R144" s="136"/>
      <c r="T144" s="137"/>
      <c r="U144" s="134"/>
      <c r="V144" s="134"/>
      <c r="W144" s="138">
        <v>0</v>
      </c>
      <c r="X144" s="134"/>
      <c r="Y144" s="138">
        <v>0</v>
      </c>
      <c r="Z144" s="134"/>
      <c r="AA144" s="139">
        <v>0</v>
      </c>
      <c r="AR144" s="140" t="s">
        <v>22</v>
      </c>
      <c r="AT144" s="140" t="s">
        <v>76</v>
      </c>
      <c r="AU144" s="140" t="s">
        <v>22</v>
      </c>
      <c r="AY144" s="140" t="s">
        <v>148</v>
      </c>
      <c r="BK144" s="141">
        <v>0</v>
      </c>
    </row>
    <row r="145" spans="2:63" s="132" customFormat="1" ht="21" customHeight="1">
      <c r="B145" s="133"/>
      <c r="C145" s="134"/>
      <c r="D145" s="142" t="s">
        <v>175</v>
      </c>
      <c r="E145" s="142"/>
      <c r="F145" s="142"/>
      <c r="G145" s="142"/>
      <c r="H145" s="142"/>
      <c r="I145" s="142"/>
      <c r="J145" s="142"/>
      <c r="K145" s="142"/>
      <c r="L145" s="142"/>
      <c r="M145" s="142"/>
      <c r="N145" s="224">
        <f>$BK$145</f>
        <v>0</v>
      </c>
      <c r="O145" s="223"/>
      <c r="P145" s="223"/>
      <c r="Q145" s="223"/>
      <c r="R145" s="136"/>
      <c r="T145" s="137"/>
      <c r="U145" s="134"/>
      <c r="V145" s="134"/>
      <c r="W145" s="138">
        <f>$W$146</f>
        <v>0</v>
      </c>
      <c r="X145" s="134"/>
      <c r="Y145" s="138">
        <f>$Y$146</f>
        <v>0</v>
      </c>
      <c r="Z145" s="134"/>
      <c r="AA145" s="139">
        <f>$AA$146</f>
        <v>0</v>
      </c>
      <c r="AR145" s="140" t="s">
        <v>22</v>
      </c>
      <c r="AT145" s="140" t="s">
        <v>76</v>
      </c>
      <c r="AU145" s="140" t="s">
        <v>22</v>
      </c>
      <c r="AY145" s="140" t="s">
        <v>148</v>
      </c>
      <c r="BK145" s="141">
        <f>$BK$146</f>
        <v>0</v>
      </c>
    </row>
    <row r="146" spans="2:65" s="6" customFormat="1" ht="15.75" customHeight="1">
      <c r="B146" s="23"/>
      <c r="C146" s="143" t="s">
        <v>231</v>
      </c>
      <c r="D146" s="143" t="s">
        <v>149</v>
      </c>
      <c r="E146" s="144" t="s">
        <v>407</v>
      </c>
      <c r="F146" s="216" t="s">
        <v>408</v>
      </c>
      <c r="G146" s="217"/>
      <c r="H146" s="217"/>
      <c r="I146" s="217"/>
      <c r="J146" s="145" t="s">
        <v>201</v>
      </c>
      <c r="K146" s="146">
        <v>11.688</v>
      </c>
      <c r="L146" s="218">
        <v>0</v>
      </c>
      <c r="M146" s="217"/>
      <c r="N146" s="219">
        <f>ROUND($L$146*$K$146,2)</f>
        <v>0</v>
      </c>
      <c r="O146" s="217"/>
      <c r="P146" s="217"/>
      <c r="Q146" s="217"/>
      <c r="R146" s="25"/>
      <c r="T146" s="147"/>
      <c r="U146" s="31" t="s">
        <v>42</v>
      </c>
      <c r="V146" s="24"/>
      <c r="W146" s="148">
        <f>$V$146*$K$146</f>
        <v>0</v>
      </c>
      <c r="X146" s="148">
        <v>0</v>
      </c>
      <c r="Y146" s="148">
        <f>$X$146*$K$146</f>
        <v>0</v>
      </c>
      <c r="Z146" s="148">
        <v>0</v>
      </c>
      <c r="AA146" s="149">
        <f>$Z$146*$K$146</f>
        <v>0</v>
      </c>
      <c r="AR146" s="6" t="s">
        <v>161</v>
      </c>
      <c r="AT146" s="6" t="s">
        <v>149</v>
      </c>
      <c r="AU146" s="6" t="s">
        <v>104</v>
      </c>
      <c r="AY146" s="6" t="s">
        <v>148</v>
      </c>
      <c r="BE146" s="93">
        <f>IF($U$146="základní",$N$146,0)</f>
        <v>0</v>
      </c>
      <c r="BF146" s="93">
        <f>IF($U$146="snížená",$N$146,0)</f>
        <v>0</v>
      </c>
      <c r="BG146" s="93">
        <f>IF($U$146="zákl. přenesená",$N$146,0)</f>
        <v>0</v>
      </c>
      <c r="BH146" s="93">
        <f>IF($U$146="sníž. přenesená",$N$146,0)</f>
        <v>0</v>
      </c>
      <c r="BI146" s="93">
        <f>IF($U$146="nulová",$N$146,0)</f>
        <v>0</v>
      </c>
      <c r="BJ146" s="6" t="s">
        <v>22</v>
      </c>
      <c r="BK146" s="93">
        <f>ROUND($L$146*$K$146,2)</f>
        <v>0</v>
      </c>
      <c r="BL146" s="6" t="s">
        <v>161</v>
      </c>
      <c r="BM146" s="6" t="s">
        <v>440</v>
      </c>
    </row>
    <row r="147" spans="2:63" s="132" customFormat="1" ht="37.5" customHeight="1">
      <c r="B147" s="133"/>
      <c r="C147" s="134"/>
      <c r="D147" s="135" t="s">
        <v>412</v>
      </c>
      <c r="E147" s="135"/>
      <c r="F147" s="135"/>
      <c r="G147" s="135"/>
      <c r="H147" s="135"/>
      <c r="I147" s="135"/>
      <c r="J147" s="135"/>
      <c r="K147" s="135"/>
      <c r="L147" s="135"/>
      <c r="M147" s="135"/>
      <c r="N147" s="212">
        <f>$BK$147</f>
        <v>0</v>
      </c>
      <c r="O147" s="223"/>
      <c r="P147" s="223"/>
      <c r="Q147" s="223"/>
      <c r="R147" s="136"/>
      <c r="T147" s="137"/>
      <c r="U147" s="134"/>
      <c r="V147" s="134"/>
      <c r="W147" s="138">
        <f>SUM($W$148:$W$151)</f>
        <v>0</v>
      </c>
      <c r="X147" s="134"/>
      <c r="Y147" s="138">
        <f>SUM($Y$148:$Y$151)</f>
        <v>0</v>
      </c>
      <c r="Z147" s="134"/>
      <c r="AA147" s="139">
        <f>SUM($AA$148:$AA$151)</f>
        <v>0</v>
      </c>
      <c r="AR147" s="140" t="s">
        <v>104</v>
      </c>
      <c r="AT147" s="140" t="s">
        <v>76</v>
      </c>
      <c r="AU147" s="140" t="s">
        <v>77</v>
      </c>
      <c r="AY147" s="140" t="s">
        <v>148</v>
      </c>
      <c r="BK147" s="141">
        <f>SUM($BK$148:$BK$151)</f>
        <v>0</v>
      </c>
    </row>
    <row r="148" spans="2:65" s="6" customFormat="1" ht="27" customHeight="1">
      <c r="B148" s="23"/>
      <c r="C148" s="143" t="s">
        <v>235</v>
      </c>
      <c r="D148" s="143" t="s">
        <v>149</v>
      </c>
      <c r="E148" s="144" t="s">
        <v>441</v>
      </c>
      <c r="F148" s="216" t="s">
        <v>442</v>
      </c>
      <c r="G148" s="217"/>
      <c r="H148" s="217"/>
      <c r="I148" s="217"/>
      <c r="J148" s="145" t="s">
        <v>296</v>
      </c>
      <c r="K148" s="146">
        <v>10</v>
      </c>
      <c r="L148" s="218">
        <v>0</v>
      </c>
      <c r="M148" s="217"/>
      <c r="N148" s="219">
        <f>ROUND($L$148*$K$148,2)</f>
        <v>0</v>
      </c>
      <c r="O148" s="217"/>
      <c r="P148" s="217"/>
      <c r="Q148" s="217"/>
      <c r="R148" s="25"/>
      <c r="T148" s="147"/>
      <c r="U148" s="31" t="s">
        <v>42</v>
      </c>
      <c r="V148" s="24"/>
      <c r="W148" s="148">
        <f>$V$148*$K$148</f>
        <v>0</v>
      </c>
      <c r="X148" s="148">
        <v>0</v>
      </c>
      <c r="Y148" s="148">
        <f>$X$148*$K$148</f>
        <v>0</v>
      </c>
      <c r="Z148" s="148">
        <v>0</v>
      </c>
      <c r="AA148" s="149">
        <f>$Z$148*$K$148</f>
        <v>0</v>
      </c>
      <c r="AR148" s="6" t="s">
        <v>231</v>
      </c>
      <c r="AT148" s="6" t="s">
        <v>149</v>
      </c>
      <c r="AU148" s="6" t="s">
        <v>22</v>
      </c>
      <c r="AY148" s="6" t="s">
        <v>148</v>
      </c>
      <c r="BE148" s="93">
        <f>IF($U$148="základní",$N$148,0)</f>
        <v>0</v>
      </c>
      <c r="BF148" s="93">
        <f>IF($U$148="snížená",$N$148,0)</f>
        <v>0</v>
      </c>
      <c r="BG148" s="93">
        <f>IF($U$148="zákl. přenesená",$N$148,0)</f>
        <v>0</v>
      </c>
      <c r="BH148" s="93">
        <f>IF($U$148="sníž. přenesená",$N$148,0)</f>
        <v>0</v>
      </c>
      <c r="BI148" s="93">
        <f>IF($U$148="nulová",$N$148,0)</f>
        <v>0</v>
      </c>
      <c r="BJ148" s="6" t="s">
        <v>22</v>
      </c>
      <c r="BK148" s="93">
        <f>ROUND($L$148*$K$148,2)</f>
        <v>0</v>
      </c>
      <c r="BL148" s="6" t="s">
        <v>231</v>
      </c>
      <c r="BM148" s="6" t="s">
        <v>443</v>
      </c>
    </row>
    <row r="149" spans="2:65" s="6" customFormat="1" ht="27" customHeight="1">
      <c r="B149" s="23"/>
      <c r="C149" s="143" t="s">
        <v>240</v>
      </c>
      <c r="D149" s="143" t="s">
        <v>149</v>
      </c>
      <c r="E149" s="144" t="s">
        <v>444</v>
      </c>
      <c r="F149" s="216" t="s">
        <v>445</v>
      </c>
      <c r="G149" s="217"/>
      <c r="H149" s="217"/>
      <c r="I149" s="217"/>
      <c r="J149" s="145" t="s">
        <v>296</v>
      </c>
      <c r="K149" s="146">
        <v>2</v>
      </c>
      <c r="L149" s="218">
        <v>0</v>
      </c>
      <c r="M149" s="217"/>
      <c r="N149" s="219">
        <f>ROUND($L$149*$K$149,2)</f>
        <v>0</v>
      </c>
      <c r="O149" s="217"/>
      <c r="P149" s="217"/>
      <c r="Q149" s="217"/>
      <c r="R149" s="25"/>
      <c r="T149" s="147"/>
      <c r="U149" s="31" t="s">
        <v>42</v>
      </c>
      <c r="V149" s="24"/>
      <c r="W149" s="148">
        <f>$V$149*$K$149</f>
        <v>0</v>
      </c>
      <c r="X149" s="148">
        <v>0</v>
      </c>
      <c r="Y149" s="148">
        <f>$X$149*$K$149</f>
        <v>0</v>
      </c>
      <c r="Z149" s="148">
        <v>0</v>
      </c>
      <c r="AA149" s="149">
        <f>$Z$149*$K$149</f>
        <v>0</v>
      </c>
      <c r="AR149" s="6" t="s">
        <v>231</v>
      </c>
      <c r="AT149" s="6" t="s">
        <v>149</v>
      </c>
      <c r="AU149" s="6" t="s">
        <v>22</v>
      </c>
      <c r="AY149" s="6" t="s">
        <v>148</v>
      </c>
      <c r="BE149" s="93">
        <f>IF($U$149="základní",$N$149,0)</f>
        <v>0</v>
      </c>
      <c r="BF149" s="93">
        <f>IF($U$149="snížená",$N$149,0)</f>
        <v>0</v>
      </c>
      <c r="BG149" s="93">
        <f>IF($U$149="zákl. přenesená",$N$149,0)</f>
        <v>0</v>
      </c>
      <c r="BH149" s="93">
        <f>IF($U$149="sníž. přenesená",$N$149,0)</f>
        <v>0</v>
      </c>
      <c r="BI149" s="93">
        <f>IF($U$149="nulová",$N$149,0)</f>
        <v>0</v>
      </c>
      <c r="BJ149" s="6" t="s">
        <v>22</v>
      </c>
      <c r="BK149" s="93">
        <f>ROUND($L$149*$K$149,2)</f>
        <v>0</v>
      </c>
      <c r="BL149" s="6" t="s">
        <v>231</v>
      </c>
      <c r="BM149" s="6" t="s">
        <v>446</v>
      </c>
    </row>
    <row r="150" spans="2:65" s="6" customFormat="1" ht="15.75" customHeight="1">
      <c r="B150" s="23"/>
      <c r="C150" s="143" t="s">
        <v>406</v>
      </c>
      <c r="D150" s="143" t="s">
        <v>149</v>
      </c>
      <c r="E150" s="144" t="s">
        <v>447</v>
      </c>
      <c r="F150" s="216" t="s">
        <v>448</v>
      </c>
      <c r="G150" s="217"/>
      <c r="H150" s="217"/>
      <c r="I150" s="217"/>
      <c r="J150" s="145" t="s">
        <v>296</v>
      </c>
      <c r="K150" s="146">
        <v>12</v>
      </c>
      <c r="L150" s="218">
        <v>0</v>
      </c>
      <c r="M150" s="217"/>
      <c r="N150" s="219">
        <f>ROUND($L$150*$K$150,2)</f>
        <v>0</v>
      </c>
      <c r="O150" s="217"/>
      <c r="P150" s="217"/>
      <c r="Q150" s="217"/>
      <c r="R150" s="25"/>
      <c r="T150" s="147"/>
      <c r="U150" s="31" t="s">
        <v>42</v>
      </c>
      <c r="V150" s="24"/>
      <c r="W150" s="148">
        <f>$V$150*$K$150</f>
        <v>0</v>
      </c>
      <c r="X150" s="148">
        <v>0</v>
      </c>
      <c r="Y150" s="148">
        <f>$X$150*$K$150</f>
        <v>0</v>
      </c>
      <c r="Z150" s="148">
        <v>0</v>
      </c>
      <c r="AA150" s="149">
        <f>$Z$150*$K$150</f>
        <v>0</v>
      </c>
      <c r="AR150" s="6" t="s">
        <v>231</v>
      </c>
      <c r="AT150" s="6" t="s">
        <v>149</v>
      </c>
      <c r="AU150" s="6" t="s">
        <v>22</v>
      </c>
      <c r="AY150" s="6" t="s">
        <v>148</v>
      </c>
      <c r="BE150" s="93">
        <f>IF($U$150="základní",$N$150,0)</f>
        <v>0</v>
      </c>
      <c r="BF150" s="93">
        <f>IF($U$150="snížená",$N$150,0)</f>
        <v>0</v>
      </c>
      <c r="BG150" s="93">
        <f>IF($U$150="zákl. přenesená",$N$150,0)</f>
        <v>0</v>
      </c>
      <c r="BH150" s="93">
        <f>IF($U$150="sníž. přenesená",$N$150,0)</f>
        <v>0</v>
      </c>
      <c r="BI150" s="93">
        <f>IF($U$150="nulová",$N$150,0)</f>
        <v>0</v>
      </c>
      <c r="BJ150" s="6" t="s">
        <v>22</v>
      </c>
      <c r="BK150" s="93">
        <f>ROUND($L$150*$K$150,2)</f>
        <v>0</v>
      </c>
      <c r="BL150" s="6" t="s">
        <v>231</v>
      </c>
      <c r="BM150" s="6" t="s">
        <v>449</v>
      </c>
    </row>
    <row r="151" spans="2:65" s="6" customFormat="1" ht="15.75" customHeight="1">
      <c r="B151" s="23"/>
      <c r="C151" s="143" t="s">
        <v>450</v>
      </c>
      <c r="D151" s="143" t="s">
        <v>149</v>
      </c>
      <c r="E151" s="144" t="s">
        <v>451</v>
      </c>
      <c r="F151" s="216" t="s">
        <v>452</v>
      </c>
      <c r="G151" s="217"/>
      <c r="H151" s="217"/>
      <c r="I151" s="217"/>
      <c r="J151" s="145" t="s">
        <v>296</v>
      </c>
      <c r="K151" s="146">
        <v>12</v>
      </c>
      <c r="L151" s="218">
        <v>0</v>
      </c>
      <c r="M151" s="217"/>
      <c r="N151" s="219">
        <f>ROUND($L$151*$K$151,2)</f>
        <v>0</v>
      </c>
      <c r="O151" s="217"/>
      <c r="P151" s="217"/>
      <c r="Q151" s="217"/>
      <c r="R151" s="25"/>
      <c r="T151" s="147"/>
      <c r="U151" s="31" t="s">
        <v>42</v>
      </c>
      <c r="V151" s="24"/>
      <c r="W151" s="148">
        <f>$V$151*$K$151</f>
        <v>0</v>
      </c>
      <c r="X151" s="148">
        <v>0</v>
      </c>
      <c r="Y151" s="148">
        <f>$X$151*$K$151</f>
        <v>0</v>
      </c>
      <c r="Z151" s="148">
        <v>0</v>
      </c>
      <c r="AA151" s="149">
        <f>$Z$151*$K$151</f>
        <v>0</v>
      </c>
      <c r="AR151" s="6" t="s">
        <v>231</v>
      </c>
      <c r="AT151" s="6" t="s">
        <v>149</v>
      </c>
      <c r="AU151" s="6" t="s">
        <v>22</v>
      </c>
      <c r="AY151" s="6" t="s">
        <v>148</v>
      </c>
      <c r="BE151" s="93">
        <f>IF($U$151="základní",$N$151,0)</f>
        <v>0</v>
      </c>
      <c r="BF151" s="93">
        <f>IF($U$151="snížená",$N$151,0)</f>
        <v>0</v>
      </c>
      <c r="BG151" s="93">
        <f>IF($U$151="zákl. přenesená",$N$151,0)</f>
        <v>0</v>
      </c>
      <c r="BH151" s="93">
        <f>IF($U$151="sníž. přenesená",$N$151,0)</f>
        <v>0</v>
      </c>
      <c r="BI151" s="93">
        <f>IF($U$151="nulová",$N$151,0)</f>
        <v>0</v>
      </c>
      <c r="BJ151" s="6" t="s">
        <v>22</v>
      </c>
      <c r="BK151" s="93">
        <f>ROUND($L$151*$K$151,2)</f>
        <v>0</v>
      </c>
      <c r="BL151" s="6" t="s">
        <v>231</v>
      </c>
      <c r="BM151" s="6" t="s">
        <v>453</v>
      </c>
    </row>
    <row r="152" spans="2:63" s="132" customFormat="1" ht="37.5" customHeight="1">
      <c r="B152" s="133"/>
      <c r="C152" s="134"/>
      <c r="D152" s="135" t="s">
        <v>413</v>
      </c>
      <c r="E152" s="135"/>
      <c r="F152" s="135"/>
      <c r="G152" s="135"/>
      <c r="H152" s="135"/>
      <c r="I152" s="135"/>
      <c r="J152" s="135"/>
      <c r="K152" s="135"/>
      <c r="L152" s="135"/>
      <c r="M152" s="135"/>
      <c r="N152" s="212">
        <f>$BK$152</f>
        <v>0</v>
      </c>
      <c r="O152" s="223"/>
      <c r="P152" s="223"/>
      <c r="Q152" s="223"/>
      <c r="R152" s="136"/>
      <c r="T152" s="137"/>
      <c r="U152" s="134"/>
      <c r="V152" s="134"/>
      <c r="W152" s="138">
        <f>SUM($W$153:$W$158)</f>
        <v>0</v>
      </c>
      <c r="X152" s="134"/>
      <c r="Y152" s="138">
        <f>SUM($Y$153:$Y$158)</f>
        <v>0</v>
      </c>
      <c r="Z152" s="134"/>
      <c r="AA152" s="139">
        <f>SUM($AA$153:$AA$158)</f>
        <v>0</v>
      </c>
      <c r="AR152" s="140" t="s">
        <v>104</v>
      </c>
      <c r="AT152" s="140" t="s">
        <v>76</v>
      </c>
      <c r="AU152" s="140" t="s">
        <v>77</v>
      </c>
      <c r="AY152" s="140" t="s">
        <v>148</v>
      </c>
      <c r="BK152" s="141">
        <f>SUM($BK$153:$BK$158)</f>
        <v>0</v>
      </c>
    </row>
    <row r="153" spans="2:65" s="6" customFormat="1" ht="15.75" customHeight="1">
      <c r="B153" s="23"/>
      <c r="C153" s="143" t="s">
        <v>8</v>
      </c>
      <c r="D153" s="143" t="s">
        <v>149</v>
      </c>
      <c r="E153" s="144" t="s">
        <v>454</v>
      </c>
      <c r="F153" s="216" t="s">
        <v>455</v>
      </c>
      <c r="G153" s="217"/>
      <c r="H153" s="217"/>
      <c r="I153" s="217"/>
      <c r="J153" s="145" t="s">
        <v>296</v>
      </c>
      <c r="K153" s="146">
        <v>1</v>
      </c>
      <c r="L153" s="218">
        <v>0</v>
      </c>
      <c r="M153" s="217"/>
      <c r="N153" s="219">
        <f>ROUND($L$153*$K$153,2)</f>
        <v>0</v>
      </c>
      <c r="O153" s="217"/>
      <c r="P153" s="217"/>
      <c r="Q153" s="217"/>
      <c r="R153" s="25"/>
      <c r="T153" s="147"/>
      <c r="U153" s="31" t="s">
        <v>42</v>
      </c>
      <c r="V153" s="24"/>
      <c r="W153" s="148">
        <f>$V$153*$K$153</f>
        <v>0</v>
      </c>
      <c r="X153" s="148">
        <v>0</v>
      </c>
      <c r="Y153" s="148">
        <f>$X$153*$K$153</f>
        <v>0</v>
      </c>
      <c r="Z153" s="148">
        <v>0</v>
      </c>
      <c r="AA153" s="149">
        <f>$Z$153*$K$153</f>
        <v>0</v>
      </c>
      <c r="AR153" s="6" t="s">
        <v>231</v>
      </c>
      <c r="AT153" s="6" t="s">
        <v>149</v>
      </c>
      <c r="AU153" s="6" t="s">
        <v>22</v>
      </c>
      <c r="AY153" s="6" t="s">
        <v>148</v>
      </c>
      <c r="BE153" s="93">
        <f>IF($U$153="základní",$N$153,0)</f>
        <v>0</v>
      </c>
      <c r="BF153" s="93">
        <f>IF($U$153="snížená",$N$153,0)</f>
        <v>0</v>
      </c>
      <c r="BG153" s="93">
        <f>IF($U$153="zákl. přenesená",$N$153,0)</f>
        <v>0</v>
      </c>
      <c r="BH153" s="93">
        <f>IF($U$153="sníž. přenesená",$N$153,0)</f>
        <v>0</v>
      </c>
      <c r="BI153" s="93">
        <f>IF($U$153="nulová",$N$153,0)</f>
        <v>0</v>
      </c>
      <c r="BJ153" s="6" t="s">
        <v>22</v>
      </c>
      <c r="BK153" s="93">
        <f>ROUND($L$153*$K$153,2)</f>
        <v>0</v>
      </c>
      <c r="BL153" s="6" t="s">
        <v>231</v>
      </c>
      <c r="BM153" s="6" t="s">
        <v>456</v>
      </c>
    </row>
    <row r="154" spans="2:65" s="6" customFormat="1" ht="15.75" customHeight="1">
      <c r="B154" s="23"/>
      <c r="C154" s="143" t="s">
        <v>248</v>
      </c>
      <c r="D154" s="143" t="s">
        <v>149</v>
      </c>
      <c r="E154" s="144" t="s">
        <v>457</v>
      </c>
      <c r="F154" s="216" t="s">
        <v>458</v>
      </c>
      <c r="G154" s="217"/>
      <c r="H154" s="217"/>
      <c r="I154" s="217"/>
      <c r="J154" s="145" t="s">
        <v>296</v>
      </c>
      <c r="K154" s="146">
        <v>2</v>
      </c>
      <c r="L154" s="218">
        <v>0</v>
      </c>
      <c r="M154" s="217"/>
      <c r="N154" s="219">
        <f>ROUND($L$154*$K$154,2)</f>
        <v>0</v>
      </c>
      <c r="O154" s="217"/>
      <c r="P154" s="217"/>
      <c r="Q154" s="217"/>
      <c r="R154" s="25"/>
      <c r="T154" s="147"/>
      <c r="U154" s="31" t="s">
        <v>42</v>
      </c>
      <c r="V154" s="24"/>
      <c r="W154" s="148">
        <f>$V$154*$K$154</f>
        <v>0</v>
      </c>
      <c r="X154" s="148">
        <v>0</v>
      </c>
      <c r="Y154" s="148">
        <f>$X$154*$K$154</f>
        <v>0</v>
      </c>
      <c r="Z154" s="148">
        <v>0</v>
      </c>
      <c r="AA154" s="149">
        <f>$Z$154*$K$154</f>
        <v>0</v>
      </c>
      <c r="AR154" s="6" t="s">
        <v>231</v>
      </c>
      <c r="AT154" s="6" t="s">
        <v>149</v>
      </c>
      <c r="AU154" s="6" t="s">
        <v>22</v>
      </c>
      <c r="AY154" s="6" t="s">
        <v>148</v>
      </c>
      <c r="BE154" s="93">
        <f>IF($U$154="základní",$N$154,0)</f>
        <v>0</v>
      </c>
      <c r="BF154" s="93">
        <f>IF($U$154="snížená",$N$154,0)</f>
        <v>0</v>
      </c>
      <c r="BG154" s="93">
        <f>IF($U$154="zákl. přenesená",$N$154,0)</f>
        <v>0</v>
      </c>
      <c r="BH154" s="93">
        <f>IF($U$154="sníž. přenesená",$N$154,0)</f>
        <v>0</v>
      </c>
      <c r="BI154" s="93">
        <f>IF($U$154="nulová",$N$154,0)</f>
        <v>0</v>
      </c>
      <c r="BJ154" s="6" t="s">
        <v>22</v>
      </c>
      <c r="BK154" s="93">
        <f>ROUND($L$154*$K$154,2)</f>
        <v>0</v>
      </c>
      <c r="BL154" s="6" t="s">
        <v>231</v>
      </c>
      <c r="BM154" s="6" t="s">
        <v>459</v>
      </c>
    </row>
    <row r="155" spans="2:65" s="6" customFormat="1" ht="15.75" customHeight="1">
      <c r="B155" s="23"/>
      <c r="C155" s="143" t="s">
        <v>252</v>
      </c>
      <c r="D155" s="143" t="s">
        <v>149</v>
      </c>
      <c r="E155" s="144" t="s">
        <v>460</v>
      </c>
      <c r="F155" s="216" t="s">
        <v>461</v>
      </c>
      <c r="G155" s="217"/>
      <c r="H155" s="217"/>
      <c r="I155" s="217"/>
      <c r="J155" s="145" t="s">
        <v>296</v>
      </c>
      <c r="K155" s="146">
        <v>1</v>
      </c>
      <c r="L155" s="218">
        <v>0</v>
      </c>
      <c r="M155" s="217"/>
      <c r="N155" s="219">
        <f>ROUND($L$155*$K$155,2)</f>
        <v>0</v>
      </c>
      <c r="O155" s="217"/>
      <c r="P155" s="217"/>
      <c r="Q155" s="217"/>
      <c r="R155" s="25"/>
      <c r="T155" s="147"/>
      <c r="U155" s="31" t="s">
        <v>42</v>
      </c>
      <c r="V155" s="24"/>
      <c r="W155" s="148">
        <f>$V$155*$K$155</f>
        <v>0</v>
      </c>
      <c r="X155" s="148">
        <v>0</v>
      </c>
      <c r="Y155" s="148">
        <f>$X$155*$K$155</f>
        <v>0</v>
      </c>
      <c r="Z155" s="148">
        <v>0</v>
      </c>
      <c r="AA155" s="149">
        <f>$Z$155*$K$155</f>
        <v>0</v>
      </c>
      <c r="AR155" s="6" t="s">
        <v>231</v>
      </c>
      <c r="AT155" s="6" t="s">
        <v>149</v>
      </c>
      <c r="AU155" s="6" t="s">
        <v>22</v>
      </c>
      <c r="AY155" s="6" t="s">
        <v>148</v>
      </c>
      <c r="BE155" s="93">
        <f>IF($U$155="základní",$N$155,0)</f>
        <v>0</v>
      </c>
      <c r="BF155" s="93">
        <f>IF($U$155="snížená",$N$155,0)</f>
        <v>0</v>
      </c>
      <c r="BG155" s="93">
        <f>IF($U$155="zákl. přenesená",$N$155,0)</f>
        <v>0</v>
      </c>
      <c r="BH155" s="93">
        <f>IF($U$155="sníž. přenesená",$N$155,0)</f>
        <v>0</v>
      </c>
      <c r="BI155" s="93">
        <f>IF($U$155="nulová",$N$155,0)</f>
        <v>0</v>
      </c>
      <c r="BJ155" s="6" t="s">
        <v>22</v>
      </c>
      <c r="BK155" s="93">
        <f>ROUND($L$155*$K$155,2)</f>
        <v>0</v>
      </c>
      <c r="BL155" s="6" t="s">
        <v>231</v>
      </c>
      <c r="BM155" s="6" t="s">
        <v>462</v>
      </c>
    </row>
    <row r="156" spans="2:65" s="6" customFormat="1" ht="15.75" customHeight="1">
      <c r="B156" s="23"/>
      <c r="C156" s="143" t="s">
        <v>256</v>
      </c>
      <c r="D156" s="143" t="s">
        <v>149</v>
      </c>
      <c r="E156" s="144" t="s">
        <v>463</v>
      </c>
      <c r="F156" s="216" t="s">
        <v>464</v>
      </c>
      <c r="G156" s="217"/>
      <c r="H156" s="217"/>
      <c r="I156" s="217"/>
      <c r="J156" s="145" t="s">
        <v>246</v>
      </c>
      <c r="K156" s="146">
        <v>1200</v>
      </c>
      <c r="L156" s="218">
        <v>0</v>
      </c>
      <c r="M156" s="217"/>
      <c r="N156" s="219">
        <f>ROUND($L$156*$K$156,2)</f>
        <v>0</v>
      </c>
      <c r="O156" s="217"/>
      <c r="P156" s="217"/>
      <c r="Q156" s="217"/>
      <c r="R156" s="25"/>
      <c r="T156" s="147"/>
      <c r="U156" s="31" t="s">
        <v>42</v>
      </c>
      <c r="V156" s="24"/>
      <c r="W156" s="148">
        <f>$V$156*$K$156</f>
        <v>0</v>
      </c>
      <c r="X156" s="148">
        <v>0</v>
      </c>
      <c r="Y156" s="148">
        <f>$X$156*$K$156</f>
        <v>0</v>
      </c>
      <c r="Z156" s="148">
        <v>0</v>
      </c>
      <c r="AA156" s="149">
        <f>$Z$156*$K$156</f>
        <v>0</v>
      </c>
      <c r="AR156" s="6" t="s">
        <v>231</v>
      </c>
      <c r="AT156" s="6" t="s">
        <v>149</v>
      </c>
      <c r="AU156" s="6" t="s">
        <v>22</v>
      </c>
      <c r="AY156" s="6" t="s">
        <v>148</v>
      </c>
      <c r="BE156" s="93">
        <f>IF($U$156="základní",$N$156,0)</f>
        <v>0</v>
      </c>
      <c r="BF156" s="93">
        <f>IF($U$156="snížená",$N$156,0)</f>
        <v>0</v>
      </c>
      <c r="BG156" s="93">
        <f>IF($U$156="zákl. přenesená",$N$156,0)</f>
        <v>0</v>
      </c>
      <c r="BH156" s="93">
        <f>IF($U$156="sníž. přenesená",$N$156,0)</f>
        <v>0</v>
      </c>
      <c r="BI156" s="93">
        <f>IF($U$156="nulová",$N$156,0)</f>
        <v>0</v>
      </c>
      <c r="BJ156" s="6" t="s">
        <v>22</v>
      </c>
      <c r="BK156" s="93">
        <f>ROUND($L$156*$K$156,2)</f>
        <v>0</v>
      </c>
      <c r="BL156" s="6" t="s">
        <v>231</v>
      </c>
      <c r="BM156" s="6" t="s">
        <v>465</v>
      </c>
    </row>
    <row r="157" spans="2:65" s="6" customFormat="1" ht="15.75" customHeight="1">
      <c r="B157" s="23"/>
      <c r="C157" s="143" t="s">
        <v>260</v>
      </c>
      <c r="D157" s="143" t="s">
        <v>149</v>
      </c>
      <c r="E157" s="144" t="s">
        <v>466</v>
      </c>
      <c r="F157" s="216" t="s">
        <v>467</v>
      </c>
      <c r="G157" s="217"/>
      <c r="H157" s="217"/>
      <c r="I157" s="217"/>
      <c r="J157" s="145" t="s">
        <v>296</v>
      </c>
      <c r="K157" s="146">
        <v>30</v>
      </c>
      <c r="L157" s="218">
        <v>0</v>
      </c>
      <c r="M157" s="217"/>
      <c r="N157" s="219">
        <f>ROUND($L$157*$K$157,2)</f>
        <v>0</v>
      </c>
      <c r="O157" s="217"/>
      <c r="P157" s="217"/>
      <c r="Q157" s="217"/>
      <c r="R157" s="25"/>
      <c r="T157" s="147"/>
      <c r="U157" s="31" t="s">
        <v>42</v>
      </c>
      <c r="V157" s="24"/>
      <c r="W157" s="148">
        <f>$V$157*$K$157</f>
        <v>0</v>
      </c>
      <c r="X157" s="148">
        <v>0</v>
      </c>
      <c r="Y157" s="148">
        <f>$X$157*$K$157</f>
        <v>0</v>
      </c>
      <c r="Z157" s="148">
        <v>0</v>
      </c>
      <c r="AA157" s="149">
        <f>$Z$157*$K$157</f>
        <v>0</v>
      </c>
      <c r="AR157" s="6" t="s">
        <v>231</v>
      </c>
      <c r="AT157" s="6" t="s">
        <v>149</v>
      </c>
      <c r="AU157" s="6" t="s">
        <v>22</v>
      </c>
      <c r="AY157" s="6" t="s">
        <v>148</v>
      </c>
      <c r="BE157" s="93">
        <f>IF($U$157="základní",$N$157,0)</f>
        <v>0</v>
      </c>
      <c r="BF157" s="93">
        <f>IF($U$157="snížená",$N$157,0)</f>
        <v>0</v>
      </c>
      <c r="BG157" s="93">
        <f>IF($U$157="zákl. přenesená",$N$157,0)</f>
        <v>0</v>
      </c>
      <c r="BH157" s="93">
        <f>IF($U$157="sníž. přenesená",$N$157,0)</f>
        <v>0</v>
      </c>
      <c r="BI157" s="93">
        <f>IF($U$157="nulová",$N$157,0)</f>
        <v>0</v>
      </c>
      <c r="BJ157" s="6" t="s">
        <v>22</v>
      </c>
      <c r="BK157" s="93">
        <f>ROUND($L$157*$K$157,2)</f>
        <v>0</v>
      </c>
      <c r="BL157" s="6" t="s">
        <v>231</v>
      </c>
      <c r="BM157" s="6" t="s">
        <v>468</v>
      </c>
    </row>
    <row r="158" spans="2:65" s="6" customFormat="1" ht="15.75" customHeight="1">
      <c r="B158" s="23"/>
      <c r="C158" s="143" t="s">
        <v>264</v>
      </c>
      <c r="D158" s="143" t="s">
        <v>149</v>
      </c>
      <c r="E158" s="144" t="s">
        <v>469</v>
      </c>
      <c r="F158" s="216" t="s">
        <v>470</v>
      </c>
      <c r="G158" s="217"/>
      <c r="H158" s="217"/>
      <c r="I158" s="217"/>
      <c r="J158" s="145" t="s">
        <v>471</v>
      </c>
      <c r="K158" s="146">
        <v>30</v>
      </c>
      <c r="L158" s="218">
        <v>0</v>
      </c>
      <c r="M158" s="217"/>
      <c r="N158" s="219">
        <f>ROUND($L$158*$K$158,2)</f>
        <v>0</v>
      </c>
      <c r="O158" s="217"/>
      <c r="P158" s="217"/>
      <c r="Q158" s="217"/>
      <c r="R158" s="25"/>
      <c r="T158" s="147"/>
      <c r="U158" s="31" t="s">
        <v>42</v>
      </c>
      <c r="V158" s="24"/>
      <c r="W158" s="148">
        <f>$V$158*$K$158</f>
        <v>0</v>
      </c>
      <c r="X158" s="148">
        <v>0</v>
      </c>
      <c r="Y158" s="148">
        <f>$X$158*$K$158</f>
        <v>0</v>
      </c>
      <c r="Z158" s="148">
        <v>0</v>
      </c>
      <c r="AA158" s="149">
        <f>$Z$158*$K$158</f>
        <v>0</v>
      </c>
      <c r="AR158" s="6" t="s">
        <v>231</v>
      </c>
      <c r="AT158" s="6" t="s">
        <v>149</v>
      </c>
      <c r="AU158" s="6" t="s">
        <v>22</v>
      </c>
      <c r="AY158" s="6" t="s">
        <v>148</v>
      </c>
      <c r="BE158" s="93">
        <f>IF($U$158="základní",$N$158,0)</f>
        <v>0</v>
      </c>
      <c r="BF158" s="93">
        <f>IF($U$158="snížená",$N$158,0)</f>
        <v>0</v>
      </c>
      <c r="BG158" s="93">
        <f>IF($U$158="zákl. přenesená",$N$158,0)</f>
        <v>0</v>
      </c>
      <c r="BH158" s="93">
        <f>IF($U$158="sníž. přenesená",$N$158,0)</f>
        <v>0</v>
      </c>
      <c r="BI158" s="93">
        <f>IF($U$158="nulová",$N$158,0)</f>
        <v>0</v>
      </c>
      <c r="BJ158" s="6" t="s">
        <v>22</v>
      </c>
      <c r="BK158" s="93">
        <f>ROUND($L$158*$K$158,2)</f>
        <v>0</v>
      </c>
      <c r="BL158" s="6" t="s">
        <v>231</v>
      </c>
      <c r="BM158" s="6" t="s">
        <v>472</v>
      </c>
    </row>
    <row r="159" spans="2:63" s="6" customFormat="1" ht="51" customHeight="1">
      <c r="B159" s="23"/>
      <c r="C159" s="24"/>
      <c r="D159" s="135" t="s">
        <v>165</v>
      </c>
      <c r="E159" s="24"/>
      <c r="F159" s="24"/>
      <c r="G159" s="24"/>
      <c r="H159" s="24"/>
      <c r="I159" s="24"/>
      <c r="J159" s="24"/>
      <c r="K159" s="24"/>
      <c r="L159" s="24"/>
      <c r="M159" s="24"/>
      <c r="N159" s="212">
        <f>$BK$159</f>
        <v>0</v>
      </c>
      <c r="O159" s="180"/>
      <c r="P159" s="180"/>
      <c r="Q159" s="180"/>
      <c r="R159" s="25"/>
      <c r="T159" s="64"/>
      <c r="U159" s="24"/>
      <c r="V159" s="24"/>
      <c r="W159" s="24"/>
      <c r="X159" s="24"/>
      <c r="Y159" s="24"/>
      <c r="Z159" s="24"/>
      <c r="AA159" s="65"/>
      <c r="AT159" s="6" t="s">
        <v>76</v>
      </c>
      <c r="AU159" s="6" t="s">
        <v>77</v>
      </c>
      <c r="AY159" s="6" t="s">
        <v>166</v>
      </c>
      <c r="BK159" s="93">
        <f>SUM($BK$160:$BK$164)</f>
        <v>0</v>
      </c>
    </row>
    <row r="160" spans="2:63" s="6" customFormat="1" ht="23.25" customHeight="1">
      <c r="B160" s="23"/>
      <c r="C160" s="150"/>
      <c r="D160" s="150" t="s">
        <v>149</v>
      </c>
      <c r="E160" s="151"/>
      <c r="F160" s="220"/>
      <c r="G160" s="221"/>
      <c r="H160" s="221"/>
      <c r="I160" s="221"/>
      <c r="J160" s="152"/>
      <c r="K160" s="153"/>
      <c r="L160" s="218"/>
      <c r="M160" s="217"/>
      <c r="N160" s="219">
        <f>$BK$160</f>
        <v>0</v>
      </c>
      <c r="O160" s="217"/>
      <c r="P160" s="217"/>
      <c r="Q160" s="217"/>
      <c r="R160" s="25"/>
      <c r="T160" s="147"/>
      <c r="U160" s="154" t="s">
        <v>42</v>
      </c>
      <c r="V160" s="24"/>
      <c r="W160" s="24"/>
      <c r="X160" s="24"/>
      <c r="Y160" s="24"/>
      <c r="Z160" s="24"/>
      <c r="AA160" s="65"/>
      <c r="AT160" s="6" t="s">
        <v>166</v>
      </c>
      <c r="AU160" s="6" t="s">
        <v>22</v>
      </c>
      <c r="AY160" s="6" t="s">
        <v>166</v>
      </c>
      <c r="BE160" s="93">
        <f>IF($U$160="základní",$N$160,0)</f>
        <v>0</v>
      </c>
      <c r="BF160" s="93">
        <f>IF($U$160="snížená",$N$160,0)</f>
        <v>0</v>
      </c>
      <c r="BG160" s="93">
        <f>IF($U$160="zákl. přenesená",$N$160,0)</f>
        <v>0</v>
      </c>
      <c r="BH160" s="93">
        <f>IF($U$160="sníž. přenesená",$N$160,0)</f>
        <v>0</v>
      </c>
      <c r="BI160" s="93">
        <f>IF($U$160="nulová",$N$160,0)</f>
        <v>0</v>
      </c>
      <c r="BJ160" s="6" t="s">
        <v>22</v>
      </c>
      <c r="BK160" s="93">
        <f>$L$160*$K$160</f>
        <v>0</v>
      </c>
    </row>
    <row r="161" spans="2:63" s="6" customFormat="1" ht="23.25" customHeight="1">
      <c r="B161" s="23"/>
      <c r="C161" s="150"/>
      <c r="D161" s="150" t="s">
        <v>149</v>
      </c>
      <c r="E161" s="151"/>
      <c r="F161" s="220"/>
      <c r="G161" s="221"/>
      <c r="H161" s="221"/>
      <c r="I161" s="221"/>
      <c r="J161" s="152"/>
      <c r="K161" s="153"/>
      <c r="L161" s="218"/>
      <c r="M161" s="217"/>
      <c r="N161" s="219">
        <f>$BK$161</f>
        <v>0</v>
      </c>
      <c r="O161" s="217"/>
      <c r="P161" s="217"/>
      <c r="Q161" s="217"/>
      <c r="R161" s="25"/>
      <c r="T161" s="147"/>
      <c r="U161" s="154" t="s">
        <v>42</v>
      </c>
      <c r="V161" s="24"/>
      <c r="W161" s="24"/>
      <c r="X161" s="24"/>
      <c r="Y161" s="24"/>
      <c r="Z161" s="24"/>
      <c r="AA161" s="65"/>
      <c r="AT161" s="6" t="s">
        <v>166</v>
      </c>
      <c r="AU161" s="6" t="s">
        <v>22</v>
      </c>
      <c r="AY161" s="6" t="s">
        <v>166</v>
      </c>
      <c r="BE161" s="93">
        <f>IF($U$161="základní",$N$161,0)</f>
        <v>0</v>
      </c>
      <c r="BF161" s="93">
        <f>IF($U$161="snížená",$N$161,0)</f>
        <v>0</v>
      </c>
      <c r="BG161" s="93">
        <f>IF($U$161="zákl. přenesená",$N$161,0)</f>
        <v>0</v>
      </c>
      <c r="BH161" s="93">
        <f>IF($U$161="sníž. přenesená",$N$161,0)</f>
        <v>0</v>
      </c>
      <c r="BI161" s="93">
        <f>IF($U$161="nulová",$N$161,0)</f>
        <v>0</v>
      </c>
      <c r="BJ161" s="6" t="s">
        <v>22</v>
      </c>
      <c r="BK161" s="93">
        <f>$L$161*$K$161</f>
        <v>0</v>
      </c>
    </row>
    <row r="162" spans="2:63" s="6" customFormat="1" ht="23.25" customHeight="1">
      <c r="B162" s="23"/>
      <c r="C162" s="150"/>
      <c r="D162" s="150" t="s">
        <v>149</v>
      </c>
      <c r="E162" s="151"/>
      <c r="F162" s="220"/>
      <c r="G162" s="221"/>
      <c r="H162" s="221"/>
      <c r="I162" s="221"/>
      <c r="J162" s="152"/>
      <c r="K162" s="153"/>
      <c r="L162" s="218"/>
      <c r="M162" s="217"/>
      <c r="N162" s="219">
        <f>$BK$162</f>
        <v>0</v>
      </c>
      <c r="O162" s="217"/>
      <c r="P162" s="217"/>
      <c r="Q162" s="217"/>
      <c r="R162" s="25"/>
      <c r="T162" s="147"/>
      <c r="U162" s="154" t="s">
        <v>42</v>
      </c>
      <c r="V162" s="24"/>
      <c r="W162" s="24"/>
      <c r="X162" s="24"/>
      <c r="Y162" s="24"/>
      <c r="Z162" s="24"/>
      <c r="AA162" s="65"/>
      <c r="AT162" s="6" t="s">
        <v>166</v>
      </c>
      <c r="AU162" s="6" t="s">
        <v>22</v>
      </c>
      <c r="AY162" s="6" t="s">
        <v>166</v>
      </c>
      <c r="BE162" s="93">
        <f>IF($U$162="základní",$N$162,0)</f>
        <v>0</v>
      </c>
      <c r="BF162" s="93">
        <f>IF($U$162="snížená",$N$162,0)</f>
        <v>0</v>
      </c>
      <c r="BG162" s="93">
        <f>IF($U$162="zákl. přenesená",$N$162,0)</f>
        <v>0</v>
      </c>
      <c r="BH162" s="93">
        <f>IF($U$162="sníž. přenesená",$N$162,0)</f>
        <v>0</v>
      </c>
      <c r="BI162" s="93">
        <f>IF($U$162="nulová",$N$162,0)</f>
        <v>0</v>
      </c>
      <c r="BJ162" s="6" t="s">
        <v>22</v>
      </c>
      <c r="BK162" s="93">
        <f>$L$162*$K$162</f>
        <v>0</v>
      </c>
    </row>
    <row r="163" spans="2:63" s="6" customFormat="1" ht="23.25" customHeight="1">
      <c r="B163" s="23"/>
      <c r="C163" s="150"/>
      <c r="D163" s="150" t="s">
        <v>149</v>
      </c>
      <c r="E163" s="151"/>
      <c r="F163" s="220"/>
      <c r="G163" s="221"/>
      <c r="H163" s="221"/>
      <c r="I163" s="221"/>
      <c r="J163" s="152"/>
      <c r="K163" s="153"/>
      <c r="L163" s="218"/>
      <c r="M163" s="217"/>
      <c r="N163" s="219">
        <f>$BK$163</f>
        <v>0</v>
      </c>
      <c r="O163" s="217"/>
      <c r="P163" s="217"/>
      <c r="Q163" s="217"/>
      <c r="R163" s="25"/>
      <c r="T163" s="147"/>
      <c r="U163" s="154" t="s">
        <v>42</v>
      </c>
      <c r="V163" s="24"/>
      <c r="W163" s="24"/>
      <c r="X163" s="24"/>
      <c r="Y163" s="24"/>
      <c r="Z163" s="24"/>
      <c r="AA163" s="65"/>
      <c r="AT163" s="6" t="s">
        <v>166</v>
      </c>
      <c r="AU163" s="6" t="s">
        <v>22</v>
      </c>
      <c r="AY163" s="6" t="s">
        <v>166</v>
      </c>
      <c r="BE163" s="93">
        <f>IF($U$163="základní",$N$163,0)</f>
        <v>0</v>
      </c>
      <c r="BF163" s="93">
        <f>IF($U$163="snížená",$N$163,0)</f>
        <v>0</v>
      </c>
      <c r="BG163" s="93">
        <f>IF($U$163="zákl. přenesená",$N$163,0)</f>
        <v>0</v>
      </c>
      <c r="BH163" s="93">
        <f>IF($U$163="sníž. přenesená",$N$163,0)</f>
        <v>0</v>
      </c>
      <c r="BI163" s="93">
        <f>IF($U$163="nulová",$N$163,0)</f>
        <v>0</v>
      </c>
      <c r="BJ163" s="6" t="s">
        <v>22</v>
      </c>
      <c r="BK163" s="93">
        <f>$L$163*$K$163</f>
        <v>0</v>
      </c>
    </row>
    <row r="164" spans="2:63" s="6" customFormat="1" ht="23.25" customHeight="1">
      <c r="B164" s="23"/>
      <c r="C164" s="150"/>
      <c r="D164" s="150" t="s">
        <v>149</v>
      </c>
      <c r="E164" s="151"/>
      <c r="F164" s="220"/>
      <c r="G164" s="221"/>
      <c r="H164" s="221"/>
      <c r="I164" s="221"/>
      <c r="J164" s="152"/>
      <c r="K164" s="153"/>
      <c r="L164" s="218"/>
      <c r="M164" s="217"/>
      <c r="N164" s="219">
        <f>$BK$164</f>
        <v>0</v>
      </c>
      <c r="O164" s="217"/>
      <c r="P164" s="217"/>
      <c r="Q164" s="217"/>
      <c r="R164" s="25"/>
      <c r="T164" s="147"/>
      <c r="U164" s="154" t="s">
        <v>42</v>
      </c>
      <c r="V164" s="43"/>
      <c r="W164" s="43"/>
      <c r="X164" s="43"/>
      <c r="Y164" s="43"/>
      <c r="Z164" s="43"/>
      <c r="AA164" s="45"/>
      <c r="AT164" s="6" t="s">
        <v>166</v>
      </c>
      <c r="AU164" s="6" t="s">
        <v>22</v>
      </c>
      <c r="AY164" s="6" t="s">
        <v>166</v>
      </c>
      <c r="BE164" s="93">
        <f>IF($U$164="základní",$N$164,0)</f>
        <v>0</v>
      </c>
      <c r="BF164" s="93">
        <f>IF($U$164="snížená",$N$164,0)</f>
        <v>0</v>
      </c>
      <c r="BG164" s="93">
        <f>IF($U$164="zákl. přenesená",$N$164,0)</f>
        <v>0</v>
      </c>
      <c r="BH164" s="93">
        <f>IF($U$164="sníž. přenesená",$N$164,0)</f>
        <v>0</v>
      </c>
      <c r="BI164" s="93">
        <f>IF($U$164="nulová",$N$164,0)</f>
        <v>0</v>
      </c>
      <c r="BJ164" s="6" t="s">
        <v>22</v>
      </c>
      <c r="BK164" s="93">
        <f>$L$164*$K$164</f>
        <v>0</v>
      </c>
    </row>
    <row r="165" spans="2:18" s="6" customFormat="1" ht="7.5" customHeight="1">
      <c r="B165" s="46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8"/>
    </row>
    <row r="185" s="2" customFormat="1" ht="14.25" customHeight="1"/>
  </sheetData>
  <sheetProtection password="CC35" sheet="1" objects="1" scenarios="1" formatColumns="0" formatRows="0" sort="0" autoFilter="0"/>
  <mergeCells count="174">
    <mergeCell ref="N147:Q147"/>
    <mergeCell ref="N152:Q152"/>
    <mergeCell ref="N159:Q159"/>
    <mergeCell ref="H1:K1"/>
    <mergeCell ref="S2:AC2"/>
    <mergeCell ref="F164:I164"/>
    <mergeCell ref="L164:M164"/>
    <mergeCell ref="N164:Q164"/>
    <mergeCell ref="N124:Q124"/>
    <mergeCell ref="N125:Q125"/>
    <mergeCell ref="N127:Q127"/>
    <mergeCell ref="N128:Q128"/>
    <mergeCell ref="N139:Q139"/>
    <mergeCell ref="N144:Q144"/>
    <mergeCell ref="N145:Q14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38:I138"/>
    <mergeCell ref="L138:M138"/>
    <mergeCell ref="N138:Q138"/>
    <mergeCell ref="F140:I140"/>
    <mergeCell ref="L140:M140"/>
    <mergeCell ref="N140:Q140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9:I129"/>
    <mergeCell ref="L129:M129"/>
    <mergeCell ref="N129:Q129"/>
    <mergeCell ref="F116:P116"/>
    <mergeCell ref="M118:P118"/>
    <mergeCell ref="M120:Q120"/>
    <mergeCell ref="M121:Q121"/>
    <mergeCell ref="F123:I123"/>
    <mergeCell ref="L123:M123"/>
    <mergeCell ref="N123:Q123"/>
    <mergeCell ref="D104:H104"/>
    <mergeCell ref="N104:Q104"/>
    <mergeCell ref="N105:Q105"/>
    <mergeCell ref="L107:Q107"/>
    <mergeCell ref="C113:Q113"/>
    <mergeCell ref="F115:P115"/>
    <mergeCell ref="D101:H101"/>
    <mergeCell ref="N101:Q101"/>
    <mergeCell ref="D102:H102"/>
    <mergeCell ref="N102:Q102"/>
    <mergeCell ref="D103:H103"/>
    <mergeCell ref="N103:Q103"/>
    <mergeCell ref="N94:Q94"/>
    <mergeCell ref="N95:Q95"/>
    <mergeCell ref="N96:Q96"/>
    <mergeCell ref="N97:Q97"/>
    <mergeCell ref="N99:Q99"/>
    <mergeCell ref="D100:H100"/>
    <mergeCell ref="N100:Q100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60:D165">
      <formula1>"K,M"</formula1>
    </dataValidation>
    <dataValidation type="list" allowBlank="1" showInputMessage="1" showErrorMessage="1" error="Povoleny jsou hodnoty základní, snížená, zákl. přenesená, sníž. přenesená, nulová." sqref="U160:U16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Hruška</cp:lastModifiedBy>
  <dcterms:modified xsi:type="dcterms:W3CDTF">2019-05-29T08:54:32Z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