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101" sheetId="2" r:id="rId2"/>
    <sheet name="SO 301" sheetId="3" r:id="rId3"/>
    <sheet name="SO 401" sheetId="4" r:id="rId4"/>
  </sheets>
  <definedNames/>
  <calcPr fullCalcOnLoad="1"/>
</workbook>
</file>

<file path=xl/sharedStrings.xml><?xml version="1.0" encoding="utf-8"?>
<sst xmlns="http://schemas.openxmlformats.org/spreadsheetml/2006/main" count="1666" uniqueCount="554">
  <si>
    <t>Soupis objektů s DPH</t>
  </si>
  <si>
    <t>Stavba: 2018-035 - VÝSTAVBA PARKOVIŠTĚ ZIMNÍHO STADIONU VE VARNSDORFU</t>
  </si>
  <si>
    <t xml:space="preserve">Varianta:  - </t>
  </si>
  <si>
    <t>Odbytová cena:</t>
  </si>
  <si>
    <t>OC+DPH:</t>
  </si>
  <si>
    <t>Objekt</t>
  </si>
  <si>
    <t>Popis</t>
  </si>
  <si>
    <t>OC</t>
  </si>
  <si>
    <t>DPH</t>
  </si>
  <si>
    <t>OC+DPH</t>
  </si>
  <si>
    <t>ASPE10</t>
  </si>
  <si>
    <t>S</t>
  </si>
  <si>
    <t>Příloha k formuláři pro ocenění nabídky</t>
  </si>
  <si>
    <t>Stavba:</t>
  </si>
  <si>
    <t>2018-035</t>
  </si>
  <si>
    <t>VÝSTAVBA PARKOVIŠTĚ ZIMNÍHO STADIONU VE VARNSDORFU</t>
  </si>
  <si>
    <t>O</t>
  </si>
  <si>
    <t>Rozpočet:</t>
  </si>
  <si>
    <t>0,00</t>
  </si>
  <si>
    <t>15,00</t>
  </si>
  <si>
    <t>21,00</t>
  </si>
  <si>
    <t>3</t>
  </si>
  <si>
    <t>2</t>
  </si>
  <si>
    <t>SO 101</t>
  </si>
  <si>
    <t>PARKOVIŠTĚ</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</si>
  <si>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</si>
  <si>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</si>
  <si>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</si>
  <si>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</si>
  <si>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</si>
  <si>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</si>
  <si>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</si>
  <si>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</si>
  <si>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</si>
  <si>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</si>
  <si>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</si>
  <si>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</si>
  <si>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</si>
  <si>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</si>
  <si>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</si>
  <si>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</si>
  <si>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</si>
  <si>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</si>
  <si>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</si>
  <si>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</si>
  <si>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014102.a</t>
  </si>
  <si>
    <t/>
  </si>
  <si>
    <t>POPLATKY ZA SKLÁDKU</t>
  </si>
  <si>
    <t>T</t>
  </si>
  <si>
    <t>PP</t>
  </si>
  <si>
    <t>ZEMINA</t>
  </si>
  <si>
    <t>VV</t>
  </si>
  <si>
    <t>z pol. č. 17120: 954,625m3*1,8t/m3=1 718,3250 [A]t</t>
  </si>
  <si>
    <t>TS</t>
  </si>
  <si>
    <t>zahrnuje veškeré poplatky provozovateli skládky související s uložením odpadu na skládce.</t>
  </si>
  <si>
    <t>014102.b</t>
  </si>
  <si>
    <t>BETON</t>
  </si>
  <si>
    <t>z pol. č. 11315: 67,0m3*2,4t/m3=160,8000 [A]t 
z pol. č. 11352: 90,0m*0,1t/m=9,0000 [B]t 
z pol. č. 96688: 1ks*0,1t/ks=0,1000 [C]t 
Celkem: A+B+C=169,9000 [D]t</t>
  </si>
  <si>
    <t>014102.c</t>
  </si>
  <si>
    <t>KAMENIVO NESTMELENÉ</t>
  </si>
  <si>
    <t>z pol. č. 11332: 47,25m3*2,0t/m3=94,5000 [A]t</t>
  </si>
  <si>
    <t>014102.d</t>
  </si>
  <si>
    <t>ASFALT</t>
  </si>
  <si>
    <t>z pol. č. 11343: 30,0m3*2,2t/m3=66,0000 [A]t</t>
  </si>
  <si>
    <t>014102.e</t>
  </si>
  <si>
    <t>ODPAD Z BUDOVY</t>
  </si>
  <si>
    <t>z pol. č. 98113: 119,0m3*0,1 (10% podíl konstrukcí)*1,8t/m3=21,4200 [A]t</t>
  </si>
  <si>
    <t>014211</t>
  </si>
  <si>
    <t>POPLATKY ZA ZEMNÍK - ORNICE</t>
  </si>
  <si>
    <t>M3</t>
  </si>
  <si>
    <t>z pol. č. 12573: 30,05m3=30,0500 [A]m3</t>
  </si>
  <si>
    <t>zahrnuje veškeré poplatky majiteli zemníku související s nákupem zeminy (nikoliv s otvírkou zemníku)</t>
  </si>
  <si>
    <t>7</t>
  </si>
  <si>
    <t>02720</t>
  </si>
  <si>
    <t>POMOC PRÁCE ZŘÍZ NEBO ZAJIŠŤ REGULACI A OCHRANU DOPRAVY</t>
  </si>
  <si>
    <t>KČ</t>
  </si>
  <si>
    <t>Dopravně inženýrská opatření v průběhu celé stavby (dle TP66 a DI PČR), zahrnuje osazení, přesuny a odvoz provizorního dopravního značení. Zahrnuje dočasné dopravní značení,  dopravní zařízení (např. světelné výstražné zařízení atd.),  oplocení a všechny související práce po dobu trvání stavby. Součástí položky je i údržba a péče o dopravně inženýrská opatření v průběhu celé stavby.</t>
  </si>
  <si>
    <t>zahrnuje veškeré náklady spojené s objednatelem požadovanými zařízeními</t>
  </si>
  <si>
    <t>8</t>
  </si>
  <si>
    <t>02811</t>
  </si>
  <si>
    <t>PRŮZKUMNÉ PRÁCE GEOTECHNICKÉ NA POVRCHU</t>
  </si>
  <si>
    <t>ZKOUŠKY NA OVĚŘENÍ POŽADOVANÉHO MIN. MODULU PŘETVÁRNOSTI ZEMNÍ PLÁNĚ CHODNÍKU A VOZOVKY - CELKEM 4 KS</t>
  </si>
  <si>
    <t>zahrnuje veškeré náklady spojené s objednatelem požadovanými pracemi</t>
  </si>
  <si>
    <t>02911</t>
  </si>
  <si>
    <t>OSTATNÍ POŽADAVKY - GEODETICKÉ ZAMĚŘENÍ</t>
  </si>
  <si>
    <t>GEODETICKÉ PRÁCE BĚHEM VÝSTAVBY</t>
  </si>
  <si>
    <t>02943</t>
  </si>
  <si>
    <t>OSTATNÍ POŽADAVKY - VYPRACOVÁNÍ RDS</t>
  </si>
  <si>
    <t>REALIZAČNÍ DOKUMENTACE STAVBY</t>
  </si>
  <si>
    <t>11</t>
  </si>
  <si>
    <t>02944</t>
  </si>
  <si>
    <t>OSTAT POŽADAVKY - DOKUMENTACE SKUTEČ PROVEDENÍ V DIGIT FORMĚ</t>
  </si>
  <si>
    <t>DOKUMENTACE SKUTEČNÉHO PROVEDENÍ V TIŠTĚNÉ I DIGITÁLNÍ FORMĚ</t>
  </si>
  <si>
    <t>12</t>
  </si>
  <si>
    <t>02945</t>
  </si>
  <si>
    <t>OSTAT POŽADAVKY - GEOMETRICKÝ PLÁN</t>
  </si>
  <si>
    <t>GEOMETRICKÝ PLÁN SKUTEČNÉHO PROVEDENÍ STAVBY</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</si>
  <si>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</si>
  <si>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Zemní práce</t>
  </si>
  <si>
    <t>13</t>
  </si>
  <si>
    <t>11120</t>
  </si>
  <si>
    <t>ODSTRANĚNÍ KŘOVIN</t>
  </si>
  <si>
    <t>M2</t>
  </si>
  <si>
    <t>MÝCENÍ NÁLETŮ A KŘOVIN, VČETNĚ ODVOZU A LIKVIDACE ODPADU</t>
  </si>
  <si>
    <t>u svahu při vyústění odvodňovacího zařízení do řeky Mandavy: 
25,0m2=25,0000 [A]m2</t>
  </si>
  <si>
    <t>odstranění křovin a stromů do průměru 100 mm 
doprava dřevin bez ohledu na vzdálenost 
spálení na hromadách nebo štěpkování</t>
  </si>
  <si>
    <t>14</t>
  </si>
  <si>
    <t>11241</t>
  </si>
  <si>
    <t>ÚPRAVA STROMŮ D DO 0,5M ŘEZEM VĚTVÍ</t>
  </si>
  <si>
    <t>KUS</t>
  </si>
  <si>
    <t>prořezávka větví jehličnatých stromů: 4ks=4,0000 [A]ks</t>
  </si>
  <si>
    <t>zahrnuje odřezání větví 1 ks stromu přesahujících do komunikace bez ohledu na způsob a použitou mechanizaci (např. plošina), bez ohledu na počet větví  
zahrnuje všechna opatření související se silničním provozem (např. provizorní dopravní značení) 
zahrnuje odvoz a likvidaci vyzískaného materiálu dle pokynů zadávací dokumentace</t>
  </si>
  <si>
    <t>15</t>
  </si>
  <si>
    <t>11315</t>
  </si>
  <si>
    <t>ODSTRANĚNÍ KRYTU ZPEVNĚNÝCH PLOCH Z BETONU</t>
  </si>
  <si>
    <t>VČETNĚ ODVOZU A ULOŽENÍ NA SKLÁDKU, POPLATEK ZA SKLÁDKU UVEDEN V POLOŽCE 014102.b</t>
  </si>
  <si>
    <t>digitálně odměřeno ze situace 
odstranění stmelené plochy před budovou zimního stadionu 
335,0m2*0,2m=67,0000 [A]m3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</si>
  <si>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</si>
  <si>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16</t>
  </si>
  <si>
    <t>11332</t>
  </si>
  <si>
    <t>ODSTRANĚNÍ PODKLADŮ ZPEVNĚNÝCH PLOCH Z KAMENIVA NESTMELENÉHO</t>
  </si>
  <si>
    <t>VČETNĚ ODVOZU A ULOŽENÍ NA SKLÁDKU, POPLATEK ZA SKLÁDKU UVEDEN V POLOŽCE 014102.c</t>
  </si>
  <si>
    <t>digitálně odměřeno ze zaměření 
odstranění nezpevněného materiálu (štěrk malé frakce, zemina s příměsí suti): 315,0m2*0,15m=47,2500 [A]m3</t>
  </si>
  <si>
    <t>17</t>
  </si>
  <si>
    <t>11343</t>
  </si>
  <si>
    <t>ODSTRAN KRYTU ZPEVNĚNÝCH PLOCH S ASFALT POJIVEM VČET PODKLADU</t>
  </si>
  <si>
    <t>VČETNĚ ODVOZU A ULOŽENÍ NA SKLÁDKU, POPLATEK ZA SKLÁDKU UVEDEN V POLOŽCE 014102.d</t>
  </si>
  <si>
    <t>digitálně odměřeno ze zaměření 
odstranění vozovky: 100,0m2*0,1m=10,0000 [A]m3 
odstranění stmelených podkladních vrstvev vozovky: 100,0m2*0,2m=20,0000 [B]m3 
Celkem: A+B=30,0000 [C]m3</t>
  </si>
  <si>
    <t>18</t>
  </si>
  <si>
    <t>11352</t>
  </si>
  <si>
    <t>ODSTRANĚNÍ CHODNÍKOVÝCH A SILNIČNÍCH OBRUBNÍKŮ BETONOVÝCH</t>
  </si>
  <si>
    <t>M</t>
  </si>
  <si>
    <t>digitálně odměřeno ze zaměření: 90,0m=90,0000 [A]m</t>
  </si>
  <si>
    <t>19</t>
  </si>
  <si>
    <t>12110</t>
  </si>
  <si>
    <t>SEJMUTÍ ORNICE NEBO LESNÍ PŮDY</t>
  </si>
  <si>
    <t>V TL. 100 MM, BUDE POUŽITO NA ZPĚTNÉ OHUMUSOVÁNÍ</t>
  </si>
  <si>
    <t>digitálně odměřeno ze situace 
649,5m2*0,1m=64,9500 [A]m3</t>
  </si>
  <si>
    <t>položka zahrnuje sejmutí ornice bez ohledu na tloušťku vrstvy a její vodorovnou dopravu 
nezahrnuje uložení na trvalou skládku</t>
  </si>
  <si>
    <t>20</t>
  </si>
  <si>
    <t>12273</t>
  </si>
  <si>
    <t>ODKOPÁVKY A PROKOPÁVKY OBECNÉ TŘ. I</t>
  </si>
  <si>
    <t>VČETNĚ NALOŽENÍ A ODVOZU ZEMINY NA SKLÁDKU, POPLATEK ZA SKLÁDKU UVEDEN V POLOŽCE 014102.a</t>
  </si>
  <si>
    <t>dle výkazu hmot 
výkop pro aktivní zónu: 385,0m3=385,0000 [A]m3 
výkop pro zřízení nové konstrukce parkoviště: 555,0m3=555,0000 [B]m3 
Celkem: A+B=940,0000 [C]m3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</si>
  <si>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</si>
  <si>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21</t>
  </si>
  <si>
    <t>12573</t>
  </si>
  <si>
    <t>VYKOPÁVKY ZE ZEMNÍKŮ A SKLÁDEK TŘ. I</t>
  </si>
  <si>
    <t>natěžení a dovoz chybějící ornice pro pol. č. 18220: 95,0m3-64,95m3 (odpočet pol. č. 12110)=30,0500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</si>
  <si>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</si>
  <si>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22</t>
  </si>
  <si>
    <t>13173</t>
  </si>
  <si>
    <t>HLOUBENÍ JAM ZAPAŽ I NEPAŽ TŘ. I</t>
  </si>
  <si>
    <t>VČETNĚ NALOŽENÍ A ODVOZU PŘEBYTEČNÉ ZEMINY NA SKLÁDKU, POPLATEK ZA SKLÁDKU UVEDEN V POLOŽCE 014102.a</t>
  </si>
  <si>
    <t>výkop pro uliční vpusti - výška UV 1,68 m + lože 0,1 m 
3*((1,68m+0,1m-0,89m)*1,0m2)+2*((1,68m+0,1m-0,39m)*1,0m2)=5,4500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</si>
  <si>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</si>
  <si>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23</t>
  </si>
  <si>
    <t>13273</t>
  </si>
  <si>
    <t>HLOUBENÍ RÝH ŠÍŘ DO 2M PAŽ I NEPAŽ TŘ. I</t>
  </si>
  <si>
    <t>pro přípojku uliční vpusti - hloubka uložení dna 1,20 m + 0,1 m lože 
13,5m*((1,2m+0,1m-0,89m)*0,75m)+25,5m*((1,2m+0,1m-0,39m)*0,75m)=21,5550 [A]m3</t>
  </si>
  <si>
    <t>24</t>
  </si>
  <si>
    <t>17120</t>
  </si>
  <si>
    <t>ULOŽENÍ SYPANINY DO NÁSYPŮ A NA SKLÁDKY BEZ ZHUTNĚNÍ</t>
  </si>
  <si>
    <t>SKLÁDKA</t>
  </si>
  <si>
    <t>uložení přebytečné zeminy na trvalou skládku 
z pol. č. 12273: 940,0m3=940,0000 [A]m3 
z pol. č. 13173: 5,45m3=5,4500 [B]m3  
z pol. č. 13273: 21,555m3=21,5550 [C]m3  
odpočet pol. č. 17411: -12,38m3=-12,3800 [D]m3  
Celkem: A+B+C+D=954,6250 [E]m3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</si>
  <si>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</si>
  <si>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25</t>
  </si>
  <si>
    <t>17180</t>
  </si>
  <si>
    <t>ULOŽENÍ SYPANINY DO NÁSYPŮ Z NAKUPOVANÝCH MATERIÁLŮ</t>
  </si>
  <si>
    <t>dle výkazu hmot 
44,0m3=44,0000 [A]m3</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</si>
  <si>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</si>
  <si>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26</t>
  </si>
  <si>
    <t>17411</t>
  </si>
  <si>
    <t>ZÁSYP JAM A RÝH ZEMINOU SE ZHUTNĚNÍM</t>
  </si>
  <si>
    <t>MATERIÁL ZE STAVBY</t>
  </si>
  <si>
    <t>zásyp rýh přípojky UV 
výkop-obsyp-lože: 21,56m3-10,74m3-3,0m3=7,8200 [A]m3 
zásyp UV 
výkop-lože-(konstrukce vč. UV): 5,45m3-0,5m3-(1,0m*1,0*0,39m)=4,5600 [B]m3 
Celkem: A+B=12,3800 [C]m3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</si>
  <si>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</si>
  <si>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27</t>
  </si>
  <si>
    <t>17581</t>
  </si>
  <si>
    <t>OBSYP POTRUBÍ A OBJEKTŮ Z NAKUPOVANÝCH MATERIÁLŮ</t>
  </si>
  <si>
    <t>ŠP, FR. 0/4 MM</t>
  </si>
  <si>
    <t>obsyp přípojky UV: (40,0m*0,75m*0,4m)-(3,14*0,1m*0,1m*40,0m)=10,7440 [A]m3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</si>
  <si>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</si>
  <si>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28</t>
  </si>
  <si>
    <t>18110</t>
  </si>
  <si>
    <t>ÚPRAVA PLÁNĚ SE ZHUTNĚNÍM V HORNINĚ TŘ. I</t>
  </si>
  <si>
    <t>digitálně odměřeno ze situace 
1280,0m2=1 280,0000 [A]m2</t>
  </si>
  <si>
    <t>položka zahrnuje úpravu pláně včetně vyrovnání výškových rozdílů. Míru zhutnění určuje projekt.</t>
  </si>
  <si>
    <t>29</t>
  </si>
  <si>
    <t>18220</t>
  </si>
  <si>
    <t>ROZPROSTŘENÍ ORNICE VE SVAHU</t>
  </si>
  <si>
    <t>TL. 100 MM, MATERIÁL Z MEZIDEPONIE</t>
  </si>
  <si>
    <t>digitálně odměřeno ze situace 
950,0m2*0,1m=95,0000 [A]m3</t>
  </si>
  <si>
    <t>položka zahrnuje: 
nutné přemístění ornice z dočasných skládek vzdálených do 50m 
rozprostření ornice v předepsané tloušťce ve svahu přes 1:5</t>
  </si>
  <si>
    <t>30</t>
  </si>
  <si>
    <t>18241</t>
  </si>
  <si>
    <t>ZALOŽENÍ TRÁVNÍKU RUČNÍM VÝSEVEM</t>
  </si>
  <si>
    <t>digitálně odměřeno ze situace 
950,0m2=950,0000 [A]m2</t>
  </si>
  <si>
    <t>Zahrnuje dodání předepsané travní směsi, její výsev na ornici, zalévání, první pokosení, to vše bez ohledu na sklon terénu</t>
  </si>
  <si>
    <t>31</t>
  </si>
  <si>
    <t>18331</t>
  </si>
  <si>
    <t>SADOVNICKÉ OBDĚLÁNÍ PŮDY</t>
  </si>
  <si>
    <t>z pol. č. 18241: 950,0m2=950,0000 [A]m2</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</si>
  <si>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</si>
  <si>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32</t>
  </si>
  <si>
    <t>184A1</t>
  </si>
  <si>
    <t>VYSAZOVÁNÍ KEŘŮ LISTNATÝCH S BALEM VČETNĚ VÝKOPU JAMKY</t>
  </si>
  <si>
    <t>tavolník japonský: 8ks=8,0000 [A]ks</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</si>
  <si>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</si>
  <si>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33</t>
  </si>
  <si>
    <t>18600</t>
  </si>
  <si>
    <t>ZALÉVÁNÍ VODOU</t>
  </si>
  <si>
    <t>kropení trávníku, plocha 936,0 m2 
5l/m2, 6x ročně 
950,0m2*0,005*6=28,5000 [A]m3 
zalévání jehličnatých stromů, plochy 4,0m2/ks 
5l/m2, 2*8 týdnů 
16m2*0,005*16=1,2800 [B]m3 
Celkem: A+B=29,7800 [C]m3</t>
  </si>
  <si>
    <t>položka zahrnuje veškerý materiál, výrobky a polotovary, včetně mimostaveništní a vnitrostaveništní dopravy (rovněž přesuny), včetně naložení a složení, případně s uložením</t>
  </si>
  <si>
    <t>Základy</t>
  </si>
  <si>
    <t>34</t>
  </si>
  <si>
    <t>21197</t>
  </si>
  <si>
    <t>OPLÁŠTĚNÍ ODVODŇOVACÍCH ŽEBER Z GEOTEXTILIE</t>
  </si>
  <si>
    <t>GEOTEXTLILIE MIN. 200 G/M2</t>
  </si>
  <si>
    <t>podélné drenáže: 97,0m*2=194,0000 [A]m2</t>
  </si>
  <si>
    <t>položka zahrnuje dodávku předepsané geotextilie, mimostaveništní a vnitrostaveništní dopravu a její uložení včetně potřebných přesahů (nezapočítávají se do výměry)</t>
  </si>
  <si>
    <t>35</t>
  </si>
  <si>
    <t>212625</t>
  </si>
  <si>
    <t>TRATIVODY KOMPL Z TRUB Z PLAST HM DN DO 100MM, RÝHA TŘ I</t>
  </si>
  <si>
    <t>digitálně odměřeno ze situace: 95,0m=95,0000 [A]m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</si>
  <si>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</si>
  <si>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36</t>
  </si>
  <si>
    <t>21361.a</t>
  </si>
  <si>
    <t>DRENÁŽNÍ VRSTVY Z GEOTEXTILIE</t>
  </si>
  <si>
    <t>FILTRAČNÍ A SEPARAČNÍ GEOTEXTLILIE 200 G/M2</t>
  </si>
  <si>
    <t>digitálně odměřeno ze situace 
podél nopové fólie: 67,0m*0,75m=50,2500 [A]m2</t>
  </si>
  <si>
    <t>Položka zahrnuje: 
- dodávku předepsané geotextilie (včetně nutných přesahů) pro drenážní vrstvu, včetně mimostaveništní a vnitrostaveništní dopravy 
- provedení drenážní vrstvy předepsaných rozměrů a předepsaného tvaru</t>
  </si>
  <si>
    <t>37</t>
  </si>
  <si>
    <t>21361.b</t>
  </si>
  <si>
    <t>FILTRAČNÍ A SEPARAČNÍ GEOTEXTLILIE 600 G/M2</t>
  </si>
  <si>
    <t>digitálně odměřeno ze situace 
na parapláni: 770,0m2*1,02koef. rozš.=785,4000 [A]m2</t>
  </si>
  <si>
    <t>38</t>
  </si>
  <si>
    <t>21452</t>
  </si>
  <si>
    <t>SANAČNÍ VRSTVY Z KAMENIVA DRCENÉHO</t>
  </si>
  <si>
    <t>SANACE AKTIVNÍ ZÓNY V TL. MIN. 0,5 M, NAPŘ. ŠD, FR. 0-63 MM</t>
  </si>
  <si>
    <t>dle výkazu hmot 
385,0m3=385,0000 [A]m3</t>
  </si>
  <si>
    <t>položka zahrnuje dodávku předepsaného kameniva, mimostaveništní a vnitrostaveništní dopravu a jeho uložení 
není-li v zadávací dokumentaci uvedeno jinak, jedná se o nakupovaný materiál</t>
  </si>
  <si>
    <t>39</t>
  </si>
  <si>
    <t>28999.a</t>
  </si>
  <si>
    <t>OPLÁŠTĚNÍ (ZPEVNĚNÍ) Z FÓLIE</t>
  </si>
  <si>
    <t>NOPOVÁ FÓLIE VČETNĚ UKONČOVACÍ LIŠTY</t>
  </si>
  <si>
    <t>digitálně odměřeno ze situace 
izolace proti zemní vlhkosti - šířka 0,5 m: 67,0m*0,75m=50,2500 [A]m2</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</si>
  <si>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</si>
  <si>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40</t>
  </si>
  <si>
    <t>28999.b</t>
  </si>
  <si>
    <t>JUTOVÉ PYTLE</t>
  </si>
  <si>
    <t>ochrana kořenového systému během stavby: 16,0m2=16,0000 [A]m2</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</si>
  <si>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</si>
  <si>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Vodorovné konstrukce</t>
  </si>
  <si>
    <t>41</t>
  </si>
  <si>
    <t>451312</t>
  </si>
  <si>
    <t>PODKLADNÍ A VÝPLŇOVÉ VRSTVY Z PROSTÉHO BETONU C12/15</t>
  </si>
  <si>
    <t>TL. 100 MM, BETON C12/15-XF4</t>
  </si>
  <si>
    <t>5*(1,0m*1,0m*0,1m)=0,5000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</si>
  <si>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</si>
  <si>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42</t>
  </si>
  <si>
    <t>45152</t>
  </si>
  <si>
    <t>PODKLADNÍ A VÝPLŇOVÉ VRSTVY Z KAMENIVA DRCENÉHO</t>
  </si>
  <si>
    <t>TL. 100 MM, KAČÍREK FR. 8-16 MM</t>
  </si>
  <si>
    <t>okapový chodník podél stěny zimního stadionu: 25,0m2*0,1m=2,5000 [A]m3</t>
  </si>
  <si>
    <t>43</t>
  </si>
  <si>
    <t>45157</t>
  </si>
  <si>
    <t>PODKLADNÍ A VÝPLŇOVÉ VRSTVY Z KAMENIVA TĚŽENÉHO</t>
  </si>
  <si>
    <t>TL. 100 MM, ŠTĚRKOPÍSEK</t>
  </si>
  <si>
    <t>lože přípojky UV: 40,0m*0,75m*0,1m=3,0000 [A]m3</t>
  </si>
  <si>
    <t>Komunikace</t>
  </si>
  <si>
    <t>44</t>
  </si>
  <si>
    <t>56333.a</t>
  </si>
  <si>
    <t>VOZOVKOVÉ VRSTVY ZE ŠTĚRKODRTI TL. DO 150MM</t>
  </si>
  <si>
    <t>ŠD, FR. 0-32 MM, TL. 150 MM</t>
  </si>
  <si>
    <t>digitálně odměřeno ze situace 
1280,0m2*1,04koef. rozš.=1 331,2000 [A]m2</t>
  </si>
  <si>
    <t>- dodání kameniva předepsané kvality a zrnitosti 
- rozprostření a zhutnění vrstvy v předepsané tloušťce 
- zřízení vrstvy bez rozlišení šířky, pokládání vrstvy po etapách 
- nezahrnuje postřiky, nátěry</t>
  </si>
  <si>
    <t>45</t>
  </si>
  <si>
    <t>56333.b</t>
  </si>
  <si>
    <t>ŠD, FR. 0-63 MM, TL. 150 MM</t>
  </si>
  <si>
    <t>digitálně odměřeno ze situace 
1280,0m2*1,08koef. rozš.=1 382,4000 [A]m2</t>
  </si>
  <si>
    <t>46</t>
  </si>
  <si>
    <t>572133</t>
  </si>
  <si>
    <t>INFILTRAČNÍ POSTŘIK Z EMULZE DO 1,5KG/M2</t>
  </si>
  <si>
    <t>PI-C, 1,5 KG/M2</t>
  </si>
  <si>
    <t>- dodání všech předepsaných materiálů pro postřiky v předepsaném množství 
- provedení dle předepsaného technologického předpisu 
- zřízení vrstvy bez rozlišení šířky, pokládání vrstvy po etapách 
- úpravu napojení, ukončení</t>
  </si>
  <si>
    <t>47</t>
  </si>
  <si>
    <t>572213</t>
  </si>
  <si>
    <t>SPOJOVACÍ POSTŘIK Z EMULZE DO 0,5KG/M2</t>
  </si>
  <si>
    <t>PS-C, 0,3 KG/M2</t>
  </si>
  <si>
    <t>48</t>
  </si>
  <si>
    <t>574A33</t>
  </si>
  <si>
    <t>ASFALTOVÝ BETON PRO OBRUSNÉ VRSTVY ACO 11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</si>
  <si>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</si>
  <si>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49</t>
  </si>
  <si>
    <t>574E46</t>
  </si>
  <si>
    <t>ASFALTOVÝ BETON PRO PODKLADNÍ VRSTVY ACP 16+, 16S TL. 50MM</t>
  </si>
  <si>
    <t>ACP 16 +</t>
  </si>
  <si>
    <t>Potrubí</t>
  </si>
  <si>
    <t>50</t>
  </si>
  <si>
    <t>87434</t>
  </si>
  <si>
    <t>POTRUBÍ Z TRUB PLASTOVÝCH ODPADNÍCH DN DO 200MM</t>
  </si>
  <si>
    <t>digitálně odměřeno ze situace 
přípojka uliční vpusti: 40,0m=40,0000 [A]m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</si>
  <si>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</si>
  <si>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51</t>
  </si>
  <si>
    <t>87733</t>
  </si>
  <si>
    <t>CHRÁNIČKY PŮLENÉ Z TRUB PLAST DN DO 150MM</t>
  </si>
  <si>
    <t>V PŘÍPADĚ MĚLKÉHO ULOŽENÍ KABELOVÉHO VEDENÍ BUDE PROVEDENA DODATEČNÁ OCHRANA DĚLENÝMI PVC CHRÁNIČKAMI</t>
  </si>
  <si>
    <t>ČEZ Distribuce, a.s.: 57,0m=57,0000 [A]m 
CETIN, a.s.: 46,0m=46,0000 [B]m 
Celkem: A+B=103,0000 [C]m</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</si>
  <si>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</si>
  <si>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52</t>
  </si>
  <si>
    <t>89712</t>
  </si>
  <si>
    <t>VPUSŤ KANALIZAČNÍ ULIČNÍ KOMPLETNÍ Z BETONOVÝCH DÍLCŮ</t>
  </si>
  <si>
    <t>hl. 1,68 m: 5ks=5,0000 [A]ks</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</si>
  <si>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</si>
  <si>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53</t>
  </si>
  <si>
    <t>89911G</t>
  </si>
  <si>
    <t>LITINOVÝ POKLOP D400</t>
  </si>
  <si>
    <t>VČETNĚ VÝŠKOVÉ ÚPRAVY SMĚREM NAHORU</t>
  </si>
  <si>
    <t>1ks=1,0000 [A]ks</t>
  </si>
  <si>
    <t>Položka zahrnuje dodávku a osazení předepsané mříže včetně rámu</t>
  </si>
  <si>
    <t>54</t>
  </si>
  <si>
    <t>89944</t>
  </si>
  <si>
    <t>VÝŘEZ, VÝSEK, ÚTES NA POTRUBÍ DN DO 200MM</t>
  </si>
  <si>
    <t>uliční vpusti: 4ks=4,0000 [A]ks 
odvodňovací zařízení: 5ks=5,0000 [B]ks 
Celkem: A+B=9,0000 [C]ks</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</si>
  <si>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</si>
  <si>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Ostatní konstrukce a práce</t>
  </si>
  <si>
    <t>55</t>
  </si>
  <si>
    <t>914121</t>
  </si>
  <si>
    <t>DOPRAVNÍ ZNAČKY ZÁKLADNÍ VELIKOSTI OCELOVÉ FÓLIE TŘ 1 - DODÁVKA A MONTÁŽ</t>
  </si>
  <si>
    <t>IP 11a - umístěno na sloup VO: 1ks=1,0000 [A]ks 
IP 12 + E1 - umístěno na sloupek: 1ks+1ks=2,0000 [B]ks 
B1 + E13 - umístěno na sloup VO: 1ks+1ks=2,0000 [C]ks 
B1 + E13 - umístěno na sloupek: 1ks+1ks=2,0000 [D]ks 
B 24b - umístěno na sloup VO: 1ks=1,0000 [E]ks 
Celkem: A+B+C+D+E=8,0000 [F]ks</t>
  </si>
  <si>
    <t>položka zahrnuje: 
- dodávku a montáž značek v požadovaném provedení</t>
  </si>
  <si>
    <t>56</t>
  </si>
  <si>
    <t>914911</t>
  </si>
  <si>
    <t>SLOUPKY A STOJKY DOPRAVNÍCH ZNAČEK Z OCEL TRUBEK SE ZABETONOVÁNÍM - DODÁVKA A MONTÁŽ</t>
  </si>
  <si>
    <t>IP 12 + E1: 1ks=1,0000 [A]ks 
B1 + E13 :1ks=1,0000 [B]ks 
Celkem: A+B=2,0000 [C]ks</t>
  </si>
  <si>
    <t>položka zahrnuje:  
- sloupky a upevňovací zařízení včetně jejich osazení (betonová patka, zemní práce)</t>
  </si>
  <si>
    <t>57</t>
  </si>
  <si>
    <t>915111.a</t>
  </si>
  <si>
    <t>VODOROVNÉ DOPRAVNÍ ZNAČENÍ BARVOU HLADKÉ - DODÁVKA A POKLÁDKA</t>
  </si>
  <si>
    <t>BÍLÁ BARVA</t>
  </si>
  <si>
    <t>V 4 (0.125): 75,0m*0,125=9,3750 [A]m2 
V 10a (0.125): 10,0m*0,125=1,2500 [B]m2 
V 10b (0.125): 186,5m*0,125=23,3125 [C]m2 
V 10c (0.125): 27,5m*0,125=3,4375 [D]m2 
V 13 (0.5): 70,5m*0,5=35,2500 [E]m2 
Celkem: A+B+C+D+E=72,6250 [F]m2</t>
  </si>
  <si>
    <t>položka zahrnuje: 
- dodání a pokládku nátěrového materiálu (měří se pouze natíraná plocha) 
- předznačení a reflexní úpravu</t>
  </si>
  <si>
    <t>58</t>
  </si>
  <si>
    <t>915111.b</t>
  </si>
  <si>
    <t>ŽLUTÁ BARVA</t>
  </si>
  <si>
    <t>V 12b (0.125): 34,5m*0,125=4,3125 [A]m2</t>
  </si>
  <si>
    <t>59</t>
  </si>
  <si>
    <t>915112</t>
  </si>
  <si>
    <t>VODOROVNÉ DOPRAVNÍ ZNAČENÍ BARVOU HLADKÉ - ODSTRANĚNÍ</t>
  </si>
  <si>
    <t>V 10a (0.125): 79,0m*0,125=9,8750 [A]m2</t>
  </si>
  <si>
    <t>zahrnuje odstranění značení bez ohledu na způsob provedení (zatření, zbroušení) a odklizení vzniklé suti</t>
  </si>
  <si>
    <t>60</t>
  </si>
  <si>
    <t>91551</t>
  </si>
  <si>
    <t>VODOROVNÉ DOPRAVNÍ ZNAČENÍ - PŘEDEM PŘIPRAVENÉ SYMBOLY</t>
  </si>
  <si>
    <t>V 9a: 5ks=5,0000 [A]ks 
V 10f: 3ks=3,0000 [B]ks 
Celkem: A+B=8,0000 [C]ks</t>
  </si>
  <si>
    <t>položka zahrnuje: 
- dodání a pokládku předepsaného symbolu 
- zahrnuje předznačení a reflexní úpravu</t>
  </si>
  <si>
    <t>61</t>
  </si>
  <si>
    <t>916A1</t>
  </si>
  <si>
    <t>PARKOVACÍ SLOUPKY A ZÁBRANY KOVOVÉ</t>
  </si>
  <si>
    <t>SKLOPNÝ PARKOVACÍ SLOUPEK Z ŽÁROVĚ ZINKOVANÉHO OCELOVÉHO PROFILU, VČ. UKOTVENÍ DO KOMUNIKACE</t>
  </si>
  <si>
    <t>položka zahrnuje dodání zařízení v předepsaném provedení včetně jeho osazení</t>
  </si>
  <si>
    <t>62</t>
  </si>
  <si>
    <t>917211</t>
  </si>
  <si>
    <t>ZÁHONOVÉ OBRUBY Z BETONOVÝCH OBRUBNÍKŮ ŠÍŘ 50MM</t>
  </si>
  <si>
    <t>ZAHRADNÍ OBRUBA 50/250/1000 MM, VČETNĚ BET. LOŽE C20/25nXF3, TL. 100 MM S OBOUSTRANNOU BET. OPĚROU</t>
  </si>
  <si>
    <t>digitálně odměřeno ze situace: 81,0m=81,0000 [A]m</t>
  </si>
  <si>
    <t>Položka zahrnuje: 
dodání a pokládku betonových obrubníků o rozměrech předepsaných zadávací dokumentací 
betonové lože i boční betonovou opěrku.</t>
  </si>
  <si>
    <t>63</t>
  </si>
  <si>
    <t>917224</t>
  </si>
  <si>
    <t>SILNIČNÍ A CHODNÍKOVÉ OBRUBY Z BETONOVÝCH OBRUBNÍKŮ ŠÍŘ 150MM</t>
  </si>
  <si>
    <t>SILNIČNÍ OBRUBA 150/250/1000 MM, VČETNĚ BET. LOŽE C20/25nXF3, TL. 100 MM S OBOUSTRANNOU BET. OPĚROU</t>
  </si>
  <si>
    <t>digitálně odměřeno ze situace: 240,0m=240,0000 [A]m</t>
  </si>
  <si>
    <t>64</t>
  </si>
  <si>
    <t>919111</t>
  </si>
  <si>
    <t>ŘEZÁNÍ ASFALTOVÉHO KRYTU VOZOVEK TL DO 50MM</t>
  </si>
  <si>
    <t>digitálně odměřeno ze situace 
řezání na začátku stavebních prací - v místě bourání asfaltového krytu: 125,0m=125,0000 [A]m 
řezání na konci stavebních prací: 
podél silničních obrubníků: 225,0m=225,0000 [B]m 
podél zahradních obrubníků: 81,0m=81,0000 [C]m 
po obvodu kanalizačních šachet:4*3,2m=12,8000 [D]m 
po obvodu uličních vpustí: 5*2,0m=10,0000 [E]m 
napojení nové a stávající vozovky:125,0m=125,0000 [F]m 
Celkem: A+B+C+D+E+F=578,8000 [G]m</t>
  </si>
  <si>
    <t>položka zahrnuje řezání vozovkové vrstvy v předepsané tloušťce, včetně spotřeby vody</t>
  </si>
  <si>
    <t>65</t>
  </si>
  <si>
    <t>919121</t>
  </si>
  <si>
    <t>ŘEZÁNÍ BETON KRYTU VOZOVEK TL DO 50MM</t>
  </si>
  <si>
    <t>digitálně odměřeno ze situace 
řezání stmelené vrstvy na začátku stavebních prací 
před budovou zimního stadionu: 51,0m=51,0000 [A]m</t>
  </si>
  <si>
    <t>66</t>
  </si>
  <si>
    <t>931323</t>
  </si>
  <si>
    <t>TĚSNĚNÍ DILATAČ SPAR ASF ZÁLIVKOU MODIFIK PRŮŘ DO 300MM2</t>
  </si>
  <si>
    <t>ROZMĚR 12 X 20 MM</t>
  </si>
  <si>
    <t>podél silničních obrubníků: 225,0m=225,0000 [A]m 
podél zahradních obrubníků: 81,0m=81,0000 [B]m 
po obvodu kanalizačních šachet:4*3,2m=12,8000 [C]m 
po obvodu uličních vpustí: 5*2,0m=10,0000 [D]m 
napojení nové a stávající vozovky:125,0m=125,0000 [E]m 
Celkem: A+B+C+D+E=453,8000 [F]m</t>
  </si>
  <si>
    <t>položka zahrnuje dodávku a osazení předepsaného materiálu, očištění ploch spáry před úpravou, očištění okolí spáry po úpravě 
nezahrnuje těsnící profil</t>
  </si>
  <si>
    <t>67</t>
  </si>
  <si>
    <t>93811</t>
  </si>
  <si>
    <t>OČIŠTĚNÍ ASFALTOVÝCH VOZOVEK UMYTÍM VODOU</t>
  </si>
  <si>
    <t>digitálně odměřeno ze situace 
2295,0m2=2 295,0000 [A]m2</t>
  </si>
  <si>
    <t>položka zahrnuje očištění předepsaným způsobem včetně odklizení vzniklého odpadu</t>
  </si>
  <si>
    <t>68</t>
  </si>
  <si>
    <t>93818</t>
  </si>
  <si>
    <t>OČIŠTĚNÍ ASFALT VOZOVEK ZAMETENÍM</t>
  </si>
  <si>
    <t>69</t>
  </si>
  <si>
    <t>96688</t>
  </si>
  <si>
    <t>VYBOURÁNÍ KANALIZAČ ŠACHET KOMPLETNÍCH</t>
  </si>
  <si>
    <t>VYBOURÁNÍ STÁVAJÍCÍHO POKLOPU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</si>
  <si>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</si>
  <si>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70</t>
  </si>
  <si>
    <t>98113</t>
  </si>
  <si>
    <t>DEMOLICE BUDOV CIHELNÝCH S PODÍLEM KONSTRUKCÍ DO 10%</t>
  </si>
  <si>
    <t>M3OP</t>
  </si>
  <si>
    <t>VČETNĚ ODVOZU A ULOŽENÍ NA SKLÁDKU, POPLATEK ZA SKLÁDKU UVEDEN V POLOŽCE 014102.e</t>
  </si>
  <si>
    <t>bourání budovy bývalých šaten: 34,0m2*3,5m=119,0000 [A]m3op</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</si>
  <si>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rozpojení zdiva na suť schopnou odvozu na skládku 
- kropení a vytváření vodní clony 
- bezpečnostní opatření, vyplývající z předpisů o bezpečnosti práce 
- podpěrné konstrukce jakékoli výšky 
- úpravu pláně po demolici s návazností na přilehlý terén 
- odpojení od sousedních nedemolovaných objektů 
- jakékoli lešení a práce bez pevné pracovní podlahy 
- naložení, dopravu a složení suti 
- ochranná ohrazení a sítě 
- ochranná zařízení proti poškození okolních objektů 
- eventuelní nutnou asistenci požárních či bezpečnostních sborů</t>
  </si>
  <si>
    <t>SO 301</t>
  </si>
  <si>
    <t>ODVODNĚNÍ</t>
  </si>
  <si>
    <t>z pol. č. 17120: 139,876m3*1,8t/m3=251,7768 [A]t</t>
  </si>
  <si>
    <t>stoka A 
1,0m*0,5*(0,4m+3,97m)*5,87m=12,8260 [A]m3 
1,0m*0,5*(3,97m+3,75m)*7,36m=28,4096 [B]m3 
1,0m*0,5*(2,3m+1,96m)*57,82m=123,1566 [C]m3 
1,0m*0,5*(1,96m+1,66m)*9,58m=17,3398 [D]m3 
1,0m*0,5*(1,66m+1,58m)*20,31m=32,9022 [E]m3 
rozšíření na nádrže, šachty a dlučovače 
1,4m*2,4m*(3,75m+2,26m+2,2m+1,96m+1,66m+1,58m)=45,0576 [F]m3 
4,45m*5,85m*3,7m=96,3203 [G]m3 
12,5m*9,2m*4,2m=483,0000 [H]m3 
Celkem: A+B+C+D+E+F+G+H=839,0121 [I]m3</t>
  </si>
  <si>
    <t>uložení přebytečné zeminy na trvalou skládku 
z pol. č. 13273: 839,013m3=839,0130 [A]m3  
odpočet pol. č. 17411: -699,137m3=- 699,1370 [B]m3  
Celkem: A+B=139,8760 [C]m3</t>
  </si>
  <si>
    <t>z pol. č. 13273: 839,013m3=839,0130 [A]m3 
vytlačená zemina potrubím včetně podsypu a zásypu: 
-1,0*0,51*112,5=-57,3750 [B] 
vytlačená zemina šachtami: 
-3,14*0,6m*0,6m*(3,75m+2,26m+2,2m+1,96m+1,66m+1,58m+1,64m+1,56m+1,56m)=-20,5394 [C]m3 
vytlačená zemina retenčním objektem: 
-6,3m*3,0m*2,2m=-41,5800 [D]m3 
vytlačená zemina podkladními konstrukcemi: 
-6,6m*3,3m*0,4m=-8,7120 [E]m3 
vytlačená zemina odlučovačem lehkých kapalin: 
-2,55m*2,05m*1,72m=-8,9913 [F]m3 
vytlačená zemina podkladními konstrukcemi: 
-2,85m*2,35m*0,4m=-2,6790 [G]m3 
Celkem: A+B+C+D+E+F+G=699,1363 [H]m3</t>
  </si>
  <si>
    <t>ŠP FR. 0-45 MM</t>
  </si>
  <si>
    <t>obsyp potrubí: 0,34m2*112,5m=38,2500 [A]m3</t>
  </si>
  <si>
    <t>Svislé konstrukce</t>
  </si>
  <si>
    <t>38210</t>
  </si>
  <si>
    <t>R</t>
  </si>
  <si>
    <t>RETENČNÍ NÁDRŽ</t>
  </si>
  <si>
    <t>PREFABRIKOVANÁ NÁDRŽ ZE ŽELEZOBETONU VČ. VÍROVÉHO REGULÁTORU 2,7L/S 
VČETNĚ VSTUPNÍHO KOMÍNU, ŠACHTOVÝCH VLOŽEK, LITINOVÉHO POKLOPU TŘÍDY B125</t>
  </si>
  <si>
    <t>Položka zahrnuje veškerý materiál, výrobky a polotovary, včetně mimostaveništní a vnitrostaveništní dopravy (rovněž přesuny), včetně naložení a složení, případně s uložením.</t>
  </si>
  <si>
    <t>38694</t>
  </si>
  <si>
    <t>ODLUČOVAČ BENZINU A OLEJŮ (LAPOL)</t>
  </si>
  <si>
    <t>ODLUČOVAČ LEHKÝCH KAPALIN, MIN. 20 L/S, PREFABRIKOVANÁ NÁDRŽ ZE ŽELEZOBETONU,  
VČETNĚ 2 KS VSTUPNÍCH KOMÍNŮ, ŠACHTOVÝCH VLOŽEK, LITINOVÉHO POKLOPU TŘÍDY B125</t>
  </si>
  <si>
    <t>451314</t>
  </si>
  <si>
    <t>PODKLADNÍ A VÝPLŇOVÉ VRSTVY Z PROSTÉHO BETONU C25/30</t>
  </si>
  <si>
    <t>C25/30-XF4</t>
  </si>
  <si>
    <t>podkladní beton tl. 100 mm: 
3,0m*1,5m*0,1m=0,4500 [A]m3 
podkladní beton tl. 200 mm: 
2,3m*2,3m*0,2m=1,0580 [B]m3 
3,3m*3,0m*0,2m=1,9800 [C]m3 
2,2m*1,0m*0,2m=0,4400 [D]m3 
0,6m*1,0m*2,0m=1,2000 [E]m3 
Celkem: A+B+C+D+E=5,1280 [F]m3</t>
  </si>
  <si>
    <t>ŠD FR. 32-38 MM</t>
  </si>
  <si>
    <t>3,3m*2,8m*0,2m=1,8480 [A]m3 
7,05m*3,75m*0,2m=5,2875 [B]m3 
Celkem: A+B=7,1355 [C]m3</t>
  </si>
  <si>
    <t>podsyp potrubí:  
1,0m*112,5m*0,1m=11,2500 [A]m3 
4,5m*1,5m*0,1m=0,6750 [B]m3 
Celkem: A+B=11,9250 [C]m3</t>
  </si>
  <si>
    <t>46251</t>
  </si>
  <si>
    <t>ZÁHOZ Z LOMOVÉHO KAMENE</t>
  </si>
  <si>
    <t>HMOTNOST KAMENE NAD 200 KG</t>
  </si>
  <si>
    <t>1,7m*0,8m*2,0m=2,7200 [A]m3</t>
  </si>
  <si>
    <t>položka zahrnuje: 
- dodávku a zához lomového kamene předepsané frakce včetně mimostaveništní a vnitrostaveništní dopravy 
není-li v zadávací dokumentaci uvedeno jinak, jedná se o nakupovaný materiál</t>
  </si>
  <si>
    <t>465512</t>
  </si>
  <si>
    <t>DLAŽBY Z LOMOVÉHO KAMENE NA MC</t>
  </si>
  <si>
    <t>TL. 150 MM</t>
  </si>
  <si>
    <t>4,0m*1,5m*0,15m=0,9000 [A]m3</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</si>
  <si>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</si>
  <si>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87445</t>
  </si>
  <si>
    <t>POTRUBÍ Z TRUB PLASTOVÝCH ODPADNÍCH DN DO 300MM</t>
  </si>
  <si>
    <t>PVC DN 300 MM</t>
  </si>
  <si>
    <t>kanalizační potrubí: 112,5m=112,5000 [A]m</t>
  </si>
  <si>
    <t>894145</t>
  </si>
  <si>
    <t>ŠACHTY KANALIZAČNÍ Z BETON DÍLCŮ NA POTRUBÍ DN DO 300MM</t>
  </si>
  <si>
    <t>KOMPLETNÍ PROVEDENÍ DLE PD,  
VČETNĚ POKLOPŮ LITINOVÝCH A OCELOVÝCH TŘÍDY D400 - 4 KS A B125 - 2 KS</t>
  </si>
  <si>
    <t>6ks=6,0000 [A]ks</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</si>
  <si>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</si>
  <si>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899525</t>
  </si>
  <si>
    <t>OBETONOVÁNÍ POTRUBÍ Z PROSTÉHO BETONU DO C30/37</t>
  </si>
  <si>
    <t>C30/37-XF4</t>
  </si>
  <si>
    <t>dobetonávka límce ukotvení vírového ventilu: 0,03m3=0,0300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</si>
  <si>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</si>
  <si>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899672</t>
  </si>
  <si>
    <t>ZKOUŠKA VODOTĚSNOSTI POTRUBÍ DN DO 600MM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</si>
  <si>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</si>
  <si>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89980</t>
  </si>
  <si>
    <t>TELEVIZNÍ PROHLÍDKA POTRUBÍ</t>
  </si>
  <si>
    <t>položka zahrnuje prohlídku potrubí televizní kamerou, záznam prohlídky na nosičích DVD a vyhotovení závěrečného písemného protokolu</t>
  </si>
  <si>
    <t>93351</t>
  </si>
  <si>
    <t>ZKOUŠKY VODOTĚSNOSTI NÁDRŽÍ DO 30M3</t>
  </si>
  <si>
    <t>ODLUČOVAČ LEHKÝCH KAPALIN</t>
  </si>
  <si>
    <t>- podklady a dokumentaci zkoušky 
- výrobní dokumentace potřebných zařízení 
- stavební práce spojené s přípravou a provedením zkoušky (zřízení a odstranění) 
- veškerá zkušební zařízení vč. opotřebení a nájmu 
- výpomoce při vlastní zkoušce 
- provedení vlastní zkoušky a její vyhodnocení, včetně všech měření a dalších potřebných činností 
- náklady na dodání vody, na napuštění a vypuštění z nádrže po skončení zkoušky</t>
  </si>
  <si>
    <t>93352</t>
  </si>
  <si>
    <t>ZKOUŠKY VODOTĚSNOSTI NÁDRŽÍ DO 50M3</t>
  </si>
  <si>
    <t>SO 401</t>
  </si>
  <si>
    <t>VEŘEJNÉ OSVĚTLENÍ</t>
  </si>
  <si>
    <t>z pol. č. 17120.a: 13,292m3*1,8t/m3=23,9256 [A]t</t>
  </si>
  <si>
    <t>GEODETICKÉ PRÁCE BĚHEM VÝSTAVBY A GEOMETRICKÝ PLÁN SKUTEČNÉHO PROVEDENÍ STAVBY</t>
  </si>
  <si>
    <t>02950</t>
  </si>
  <si>
    <t>OSTATNÍ POŽADAVKY - POSUDKY, KONTROLY, REVIZNÍ ZPRÁVY</t>
  </si>
  <si>
    <t>VÝCHOZÍ REVIZE + REVIZE PO SKONČENÍ MONTÁŽE NOVÝCH LAMP</t>
  </si>
  <si>
    <t>výkop jámy pro základ stožáru: 0,8m*0,8m*1,3m*6ks=4,9920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</si>
  <si>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</si>
  <si>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VČETNĚ NALOŽENÍ A ODVOZU PŘEBYTEČNÉ ZEMINY NA SKLÁDKU, POPLATEK ZA SKLÁDKU UVEDEN V POLOŽCE 014101.a</t>
  </si>
  <si>
    <t>výkop kabelové rýhy 35 x 80 cm ručně: 0,35m*0,8m*90,0m=25,2000 [A]m3 
výkop kabelové rýhy 50 x 110 cm ve vozovce ručně: 0,5m*1,1m*10,0m=5,5000 [B]m3 
odkopání stávajícího kabelu v trase pro přepojení do svítidla: 1,0m3=1,0000 [C]m3 
Celkem: A+B+C=31,7000 [D]m3</t>
  </si>
  <si>
    <t>17120.a</t>
  </si>
  <si>
    <t>uložení přebytečné zeminy na trvalou skládku 
z pol. č. 13173: 4,992m3=4,9920 [A]m3  
z pol. č. 13273: 31,7m3=31,7000 [B]m3  
z pol. č. 17411: -23,4m3=-23,4000 [C]m3  
Celkem: A+B+C=13,2920 [D]m3</t>
  </si>
  <si>
    <t>ZPĚTNÝ ZÁSYP</t>
  </si>
  <si>
    <t>zához kabelové rýhy 35 x 80 cm ručně: 0,35m*0,8m*90,0m=25,2000 [A]m3 
odpočet pískového lože: -(0,35m*0,2m*90,0m)=-6,3000 [B]m3 
zához kabelové rýhy 50 x 110 cm ve vozovce ručně: 0,5m*1,1m*10,0m=5,5000 [C]m3 
odpočet pískového lože: -(0,5m*0,2m*10,0m)=-1,0000 [D]m3 
Celkem: A+B+C+D=23,4000 [E]m3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</si>
  <si>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</si>
  <si>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272313</t>
  </si>
  <si>
    <t>ZÁKLADY Z PROSTÉHO BETONU DO C16/20</t>
  </si>
  <si>
    <t>bet. základ s otvorem pro stožár, pro kabely: 4,992m3=4,9920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</si>
  <si>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</si>
  <si>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pískové lože: 
0,35m*0,2m*90,0m=6,3000 [A]m3 
0,5m*0,2m*10,0m=1,0000 [B]m3 
Celkem: A+B=7,3000 [C]m3</t>
  </si>
  <si>
    <t>Přidružená stavební výroba</t>
  </si>
  <si>
    <t>702211</t>
  </si>
  <si>
    <t>KABELOVÁ CHRÁNIČKA ZEMNÍ DN DO 100 MM</t>
  </si>
  <si>
    <t>KOPODUR 50</t>
  </si>
  <si>
    <t>na kabel v celé trase: 125,0m=125,0000 [A]m</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</si>
  <si>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</si>
  <si>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702311</t>
  </si>
  <si>
    <t>ZAKRYTÍ KABELŮ VÝSTRAŽNOU FÓLIÍ ŠÍŘKY DO 20 CM</t>
  </si>
  <si>
    <t>FÓLIE ČERVENÉ BARVY</t>
  </si>
  <si>
    <t>výstražná fólie šířky 200 mm: 90,0m+10,0m=100,0000 [A]m</t>
  </si>
  <si>
    <t>1. Položka obsahuje: 
– přípravu podkladu pro osazení 
2. Položka neobsahuje: 
 X 
3. Způsob měření: 
Měří se metr délkový.</t>
  </si>
  <si>
    <t>702332</t>
  </si>
  <si>
    <t>ZAKRYTÍ KABELŮ PLASTOVOU DESKOU/PÁSEM ŠÍŘKY PŘES 20 DO 40 CM</t>
  </si>
  <si>
    <t>mechanická ochrana deskou: 90,0m+10,0m=100,0000 [A]m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</si>
  <si>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</si>
  <si>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741911.a</t>
  </si>
  <si>
    <t>UZEMŇOVACÍ VODIČ V ZEMI FEZN DO 120 MM2</t>
  </si>
  <si>
    <t>PÁSEK UZEMŇOVACÍ FEZN 30/4</t>
  </si>
  <si>
    <t>125,0m=125,0000 [A]m</t>
  </si>
  <si>
    <t>1. Položka obsahuje: 
 – přípravu podkladu pro osazení 
 – měření, dělení, spojování, tvarování 
 – ochranný nátěr spojů a při průchodu vodiče nad terén apod. dle příslušných norem 
2. Položka neobsahuje: 
 X 
3. Způsob měření: 
Měří se metr délkový v ose vodiče</t>
  </si>
  <si>
    <t>741911.b</t>
  </si>
  <si>
    <t>FEZN D10</t>
  </si>
  <si>
    <t>12,0m=12,0000 [A]m</t>
  </si>
  <si>
    <t>741C02</t>
  </si>
  <si>
    <t>UZEMŇOVACÍ SVORKA</t>
  </si>
  <si>
    <t>svorka na uzemňovací vodič: 6ks=6,0000 [A]ks</t>
  </si>
  <si>
    <t>1. Položka obsahuje: 
 – veškeré příslušenství 
2. Položka neobsahuje: 
 X 
3. Způsob měření: 
Udává se počet kusů kompletní konstrukce nebo práce.</t>
  </si>
  <si>
    <t>742H12</t>
  </si>
  <si>
    <t>KABEL NN ČTYŘ- A PĚTIŽÍLOVÝ CU S PLASTOVOU IZOLACÍ OD 4 DO 16 MM2</t>
  </si>
  <si>
    <t>CYKY - J 4B X 10 MM2</t>
  </si>
  <si>
    <t>1. Položka obsahuje: 
 – manipulace a uložení kabelu (do země, chráničky, kanálu, na rošty, na TV a pod.) 
2. Položka neobsahuje: 
 – příchytky, spojky, koncovky, chráničky apod. 
3. Způsob měření: 
Měří se metr délkový.</t>
  </si>
  <si>
    <t>742J50</t>
  </si>
  <si>
    <t>UKONČENÍ VODIČE FEZN</t>
  </si>
  <si>
    <t>8ks=8,0000 [A]ks</t>
  </si>
  <si>
    <t>1. Položka obsahuje: 
 - veškeré příslušenství 
2. Položka neobsahuje: 
 X 
3. Způsob měření: 
Udává se počet kusů kompletní konstrukce nebo práce.</t>
  </si>
  <si>
    <t>742L21</t>
  </si>
  <si>
    <t>UKONČENÍ DVOU AŽ PĚTIŽÍLOVÉHO KABELU KABELOVOU SPOJKOU DO 2,5 MM2</t>
  </si>
  <si>
    <t>3C X 2,5 MM2</t>
  </si>
  <si>
    <t>10ks=10,0000 [A]ks</t>
  </si>
  <si>
    <t>1. Položka obsahuje: 
 – všechny práce spojené s úpravou kabelů pro montáž včetně veškerého příslušentsví 
2. Položka neobsahuje: 
 X 
3. Způsob měření: 
Udává se počet kusů kompletní konstrukce nebo práce.</t>
  </si>
  <si>
    <t>743122</t>
  </si>
  <si>
    <t>OSVĚTLOVACÍ STOŽÁR  PEVNÝ ŽÁROVĚ ZINKOVANÝ DÉLKY PŘES 6,5 DO 12 M</t>
  </si>
  <si>
    <t>STOŽÁR BEZPATICOVÝ CELKOVÉ DÉLKY DO 10,2 M, VETKNUTÍ DO ZEMĚ 1,2 M, NAD ZEMÍ 10,0 M, VČETNĚ SVORKOVNICE A ELEKTROINSTALACE, VČETNĚ VÝSTRAŽNÉHO ŠTÍTKU A ČÍSLOVÁNÍ</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</si>
  <si>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</si>
  <si>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743311</t>
  </si>
  <si>
    <t>VÝLOŽNÍK PRO MONTÁŽ SVÍTIDLA NA STOŽÁR JEDNORAMENNÝ DÉLKA VYLOŽENÍ DO 1 M</t>
  </si>
  <si>
    <t>VÝLOŽNÍK DL. 1,0 M</t>
  </si>
  <si>
    <t>3ks=3,0000 [A]ks</t>
  </si>
  <si>
    <t>1. Položka obsahuje: 
 – veškeré příslušenství a uzavírací nátěr, technický popis viz. projektová dokumentace 
2. Položka neobsahuje: 
 X 
3. Způsob měření: 
Udává se počet kusů kompletní konstrukce nebo práce.</t>
  </si>
  <si>
    <t>743321.a</t>
  </si>
  <si>
    <t>VÝLOŽNÍK PRO MONTÁŽ SVÍTIDLA NA STOŽÁR DVOURAMENNÝ DÉLKA VYLOŽENÍ DO 1 M</t>
  </si>
  <si>
    <t>DL. 0,5 M/180°, NÁKLON 4-5°</t>
  </si>
  <si>
    <t>2ks=2,0000 [A]ks</t>
  </si>
  <si>
    <t>1. Položka obsahuje:  
 – veškeré příslušenství a uzavírací nátěr, technický popis viz. projektová dokumentace  
2. Položka neobsahuje:  
 X  
3. Způsob měření:  
Udává se počet kusů kompletní konstrukce nebo práce.</t>
  </si>
  <si>
    <t>743321.b</t>
  </si>
  <si>
    <t>DL. 0,5 M/120°, NÁKLON 4-5°</t>
  </si>
  <si>
    <t>743554</t>
  </si>
  <si>
    <t>SVÍTIDLO VENKOVNÍ VŠEOBECNÉ LED, MIN. IP 44, PŘES 45 W</t>
  </si>
  <si>
    <t>NAPŘ. LED LXL-LDC80DW-SAI2 (12000lm, 80W, 150lm/W, IP66)</t>
  </si>
  <si>
    <t>9ks=9,0000 [A]ks</t>
  </si>
  <si>
    <t>1. Položka obsahuje:  
 – zdroj a veškeré příslušenství  
 – technický popis viz. projektová dokumentace  
2. Položka neobsahuje:  
 X  
3. Způsob měření:  
Udává se počet kusů kompletní konstrukce nebo práce.</t>
  </si>
  <si>
    <t>743Z11</t>
  </si>
  <si>
    <t>DEMONTÁŽ OSVĚTLOVACÍHO STOŽÁRU ULIČNÍHO VÝŠKY DO 15 M</t>
  </si>
  <si>
    <t>VČETNĚ POPLATKU ZA LIKVIDACI STOŽÁRU</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</si>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</sst>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4" borderId="1" xfId="0" applyNumberFormat="1" applyFill="1" applyBorder="1" applyAlignment="1" applyProtection="1">
      <alignment horizontal="center" vertical="center"/>
      <protection locked="0"/>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xf numFmtId="177" fontId="0" fillId="2" borderId="1"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E12"/>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19.5" customHeight="1">
      <c r="A3" s="1"/>
      <c r="B3" s="1"/>
      <c r="C3" s="1"/>
      <c r="D3" s="1"/>
      <c r="E3" s="1"/>
    </row>
    <row r="4" spans="1:5" ht="19.5" customHeight="1">
      <c r="A4" s="1"/>
      <c r="B4" s="3" t="s">
        <v>1</v>
      </c>
      <c r="C4" s="1"/>
      <c r="D4" s="1"/>
      <c r="E4" s="1"/>
    </row>
    <row r="5" spans="1:5" ht="12.75" customHeight="1">
      <c r="A5" s="1"/>
      <c r="B5" s="1" t="s">
        <v>2</v>
      </c>
      <c r="C5" s="1"/>
      <c r="D5" s="1"/>
      <c r="E5" s="1"/>
    </row>
    <row r="6" spans="1:5" ht="12.75" customHeight="1">
      <c r="A6" s="1"/>
      <c r="B6" s="4" t="s">
        <v>3</v>
      </c>
      <c r="C6" s="7">
        <f>SUM(C10:C12)</f>
      </c>
      <c r="D6" s="1"/>
      <c r="E6" s="1"/>
    </row>
    <row r="7" spans="1:5" ht="12.75" customHeight="1">
      <c r="A7" s="1"/>
      <c r="B7" s="4" t="s">
        <v>4</v>
      </c>
      <c r="C7" s="7">
        <f>SUM(E10:E12)</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20" t="s">
        <v>23</v>
      </c>
      <c r="B10" s="20" t="s">
        <v>24</v>
      </c>
      <c r="C10" s="21">
        <f>'SO 101'!I3</f>
      </c>
      <c r="D10" s="21">
        <f>0+'SO 101'!O9+'SO 101'!O13+'SO 101'!O17+'SO 101'!O21+'SO 101'!O25+'SO 101'!O29+'SO 101'!O33+'SO 101'!O37+'SO 101'!O41+'SO 101'!O45+'SO 101'!O49+'SO 101'!O53+'SO 101'!O58+'SO 101'!O62+'SO 101'!O66+'SO 101'!O70+'SO 101'!O74+'SO 101'!O78+'SO 101'!O82+'SO 101'!O86+'SO 101'!O90+'SO 101'!O94+'SO 101'!O98+'SO 101'!O102+'SO 101'!O106+'SO 101'!O110+'SO 101'!O114+'SO 101'!O118+'SO 101'!O122+'SO 101'!O126+'SO 101'!O130+'SO 101'!O134+'SO 101'!O138+'SO 101'!O143+'SO 101'!O147+'SO 101'!O151+'SO 101'!O155+'SO 101'!O159+'SO 101'!O163+'SO 101'!O167+'SO 101'!O172+'SO 101'!O176+'SO 101'!O180+'SO 101'!O185+'SO 101'!O189+'SO 101'!O193+'SO 101'!O197+'SO 101'!O201+'SO 101'!O205+'SO 101'!O210+'SO 101'!O214+'SO 101'!O218+'SO 101'!O222+'SO 101'!O226+'SO 101'!O231+'SO 101'!O235+'SO 101'!O239+'SO 101'!O243+'SO 101'!O247+'SO 101'!O251+'SO 101'!O255+'SO 101'!O259+'SO 101'!O263+'SO 101'!O267+'SO 101'!O271+'SO 101'!O275+'SO 101'!O279+'SO 101'!O283+'SO 101'!O287+'SO 101'!O291</f>
      </c>
      <c r="E10" s="21">
        <f>C10+D10</f>
      </c>
    </row>
    <row r="11" spans="1:5" ht="12.75" customHeight="1">
      <c r="A11" s="20" t="s">
        <v>408</v>
      </c>
      <c r="B11" s="20" t="s">
        <v>409</v>
      </c>
      <c r="C11" s="21">
        <f>'SO 301'!I3</f>
      </c>
      <c r="D11" s="21">
        <f>0+'SO 301'!O9+'SO 301'!O14+'SO 301'!O18+'SO 301'!O22+'SO 301'!O26+'SO 301'!O31+'SO 301'!O35+'SO 301'!O40+'SO 301'!O44+'SO 301'!O48+'SO 301'!O52+'SO 301'!O56+'SO 301'!O61+'SO 301'!O65+'SO 301'!O69+'SO 301'!O73+'SO 301'!O77+'SO 301'!O82+'SO 301'!O86</f>
      </c>
      <c r="E11" s="21">
        <f>C11+D11</f>
      </c>
    </row>
    <row r="12" spans="1:5" ht="12.75" customHeight="1">
      <c r="A12" s="20" t="s">
        <v>468</v>
      </c>
      <c r="B12" s="20" t="s">
        <v>469</v>
      </c>
      <c r="C12" s="21">
        <f>'SO 401'!I3</f>
      </c>
      <c r="D12" s="21">
        <f>0+'SO 401'!O9+'SO 401'!O13+'SO 401'!O17+'SO 401'!O21+'SO 401'!O26+'SO 401'!O30+'SO 401'!O34+'SO 401'!O38+'SO 401'!O43+'SO 401'!O48+'SO 401'!O53+'SO 401'!O57+'SO 401'!O61+'SO 401'!O65+'SO 401'!O69+'SO 401'!O73+'SO 401'!O77+'SO 401'!O81+'SO 401'!O85+'SO 401'!O89+'SO 401'!O93+'SO 401'!O97+'SO 401'!O101+'SO 401'!O105+'SO 401'!O109</f>
      </c>
      <c r="E12" s="21">
        <f>C12+D12</f>
      </c>
    </row>
  </sheetData>
  <sheetProtection sheet="1" objects="1" scenarios="1"/>
  <mergeCells count="4">
    <mergeCell ref="A1:A3"/>
    <mergeCell ref="B2:B3"/>
    <mergeCell ref="B4:D4"/>
    <mergeCell ref="B5:D5"/>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P29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P2" t="s">
        <v>21</v>
      </c>
    </row>
    <row r="3" spans="1:16" ht="15" customHeight="1">
      <c r="A3" t="s">
        <v>11</v>
      </c>
      <c r="B3" s="12" t="s">
        <v>13</v>
      </c>
      <c r="C3" s="13" t="s">
        <v>14</v>
      </c>
      <c r="D3" s="1"/>
      <c r="E3" s="14" t="s">
        <v>15</v>
      </c>
      <c r="F3" s="1"/>
      <c r="G3" s="9"/>
      <c r="H3" s="8" t="s">
        <v>23</v>
      </c>
      <c r="I3" s="42">
        <f>0+I8+I57+I142+I171+I184+I209+I230</f>
      </c>
      <c r="O3" t="s">
        <v>18</v>
      </c>
      <c r="P3" t="s">
        <v>22</v>
      </c>
    </row>
    <row r="4" spans="1:16" ht="15" customHeight="1">
      <c r="A4" t="s">
        <v>16</v>
      </c>
      <c r="B4" s="16" t="s">
        <v>17</v>
      </c>
      <c r="C4" s="17" t="s">
        <v>23</v>
      </c>
      <c r="D4" s="6"/>
      <c r="E4" s="18" t="s">
        <v>24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9" ht="12.75" customHeight="1">
      <c r="A8" s="19" t="s">
        <v>42</v>
      </c>
      <c r="B8" s="19"/>
      <c r="C8" s="26" t="s">
        <v>26</v>
      </c>
      <c r="D8" s="19"/>
      <c r="E8" s="27" t="s">
        <v>43</v>
      </c>
      <c r="F8" s="19"/>
      <c r="G8" s="19"/>
      <c r="H8" s="19"/>
      <c r="I8" s="28">
        <f>0+I9+I13+I17+I21+I25+I29+I33+I37+I41+I45+I49+I53</f>
      </c>
    </row>
    <row r="9" spans="1:16" ht="12.75" customHeight="1">
      <c r="A9" s="25" t="s">
        <v>44</v>
      </c>
      <c r="B9" s="29" t="s">
        <v>28</v>
      </c>
      <c r="C9" s="29" t="s">
        <v>45</v>
      </c>
      <c r="D9" s="25" t="s">
        <v>46</v>
      </c>
      <c r="E9" s="30" t="s">
        <v>47</v>
      </c>
      <c r="F9" s="31" t="s">
        <v>48</v>
      </c>
      <c r="G9" s="32">
        <v>1718.325</v>
      </c>
      <c r="H9" s="33">
        <v>0</v>
      </c>
      <c r="I9" s="34">
        <f>ROUND(ROUND(H9,2)*ROUND(G9,3),2)</f>
      </c>
      <c r="O9">
        <f>(I9*21)/100</f>
      </c>
      <c r="P9" t="s">
        <v>22</v>
      </c>
    </row>
    <row r="10" spans="1:5" ht="12.75" customHeight="1">
      <c r="A10" s="35" t="s">
        <v>49</v>
      </c>
      <c r="E10" s="36" t="s">
        <v>50</v>
      </c>
    </row>
    <row r="11" spans="1:5" ht="12.75" customHeight="1">
      <c r="A11" s="37" t="s">
        <v>51</v>
      </c>
      <c r="E11" s="38" t="s">
        <v>52</v>
      </c>
    </row>
    <row r="12" spans="1:5" ht="12.75" customHeight="1">
      <c r="A12" t="s">
        <v>53</v>
      </c>
      <c r="E12" s="36" t="s">
        <v>54</v>
      </c>
    </row>
    <row r="13" spans="1:16" ht="12.75" customHeight="1">
      <c r="A13" s="25" t="s">
        <v>44</v>
      </c>
      <c r="B13" s="29" t="s">
        <v>22</v>
      </c>
      <c r="C13" s="29" t="s">
        <v>55</v>
      </c>
      <c r="D13" s="25" t="s">
        <v>46</v>
      </c>
      <c r="E13" s="30" t="s">
        <v>47</v>
      </c>
      <c r="F13" s="31" t="s">
        <v>48</v>
      </c>
      <c r="G13" s="32">
        <v>169.9</v>
      </c>
      <c r="H13" s="33">
        <v>0</v>
      </c>
      <c r="I13" s="34">
        <f>ROUND(ROUND(H13,2)*ROUND(G13,3),2)</f>
      </c>
      <c r="O13">
        <f>(I13*21)/100</f>
      </c>
      <c r="P13" t="s">
        <v>22</v>
      </c>
    </row>
    <row r="14" spans="1:5" ht="12.75" customHeight="1">
      <c r="A14" s="35" t="s">
        <v>49</v>
      </c>
      <c r="E14" s="36" t="s">
        <v>56</v>
      </c>
    </row>
    <row r="15" spans="1:5" ht="51" customHeight="1">
      <c r="A15" s="37" t="s">
        <v>51</v>
      </c>
      <c r="E15" s="38" t="s">
        <v>57</v>
      </c>
    </row>
    <row r="16" spans="1:5" ht="12.75" customHeight="1">
      <c r="A16" t="s">
        <v>53</v>
      </c>
      <c r="E16" s="36" t="s">
        <v>54</v>
      </c>
    </row>
    <row r="17" spans="1:16" ht="12.75" customHeight="1">
      <c r="A17" s="25" t="s">
        <v>44</v>
      </c>
      <c r="B17" s="29" t="s">
        <v>21</v>
      </c>
      <c r="C17" s="29" t="s">
        <v>58</v>
      </c>
      <c r="D17" s="25" t="s">
        <v>46</v>
      </c>
      <c r="E17" s="30" t="s">
        <v>47</v>
      </c>
      <c r="F17" s="31" t="s">
        <v>48</v>
      </c>
      <c r="G17" s="32">
        <v>94.5</v>
      </c>
      <c r="H17" s="33">
        <v>0</v>
      </c>
      <c r="I17" s="34">
        <f>ROUND(ROUND(H17,2)*ROUND(G17,3),2)</f>
      </c>
      <c r="O17">
        <f>(I17*21)/100</f>
      </c>
      <c r="P17" t="s">
        <v>22</v>
      </c>
    </row>
    <row r="18" spans="1:5" ht="12.75" customHeight="1">
      <c r="A18" s="35" t="s">
        <v>49</v>
      </c>
      <c r="E18" s="36" t="s">
        <v>59</v>
      </c>
    </row>
    <row r="19" spans="1:5" ht="12.75" customHeight="1">
      <c r="A19" s="37" t="s">
        <v>51</v>
      </c>
      <c r="E19" s="38" t="s">
        <v>60</v>
      </c>
    </row>
    <row r="20" spans="1:5" ht="12.75" customHeight="1">
      <c r="A20" t="s">
        <v>53</v>
      </c>
      <c r="E20" s="36" t="s">
        <v>54</v>
      </c>
    </row>
    <row r="21" spans="1:16" ht="12.75" customHeight="1">
      <c r="A21" s="25" t="s">
        <v>44</v>
      </c>
      <c r="B21" s="29" t="s">
        <v>32</v>
      </c>
      <c r="C21" s="29" t="s">
        <v>61</v>
      </c>
      <c r="D21" s="25" t="s">
        <v>46</v>
      </c>
      <c r="E21" s="30" t="s">
        <v>47</v>
      </c>
      <c r="F21" s="31" t="s">
        <v>48</v>
      </c>
      <c r="G21" s="32">
        <v>66</v>
      </c>
      <c r="H21" s="33">
        <v>0</v>
      </c>
      <c r="I21" s="34">
        <f>ROUND(ROUND(H21,2)*ROUND(G21,3),2)</f>
      </c>
      <c r="O21">
        <f>(I21*21)/100</f>
      </c>
      <c r="P21" t="s">
        <v>22</v>
      </c>
    </row>
    <row r="22" spans="1:5" ht="12.75" customHeight="1">
      <c r="A22" s="35" t="s">
        <v>49</v>
      </c>
      <c r="E22" s="36" t="s">
        <v>62</v>
      </c>
    </row>
    <row r="23" spans="1:5" ht="12.75" customHeight="1">
      <c r="A23" s="37" t="s">
        <v>51</v>
      </c>
      <c r="E23" s="38" t="s">
        <v>63</v>
      </c>
    </row>
    <row r="24" spans="1:5" ht="12.75" customHeight="1">
      <c r="A24" t="s">
        <v>53</v>
      </c>
      <c r="E24" s="36" t="s">
        <v>54</v>
      </c>
    </row>
    <row r="25" spans="1:16" ht="12.75" customHeight="1">
      <c r="A25" s="25" t="s">
        <v>44</v>
      </c>
      <c r="B25" s="29" t="s">
        <v>34</v>
      </c>
      <c r="C25" s="29" t="s">
        <v>64</v>
      </c>
      <c r="D25" s="25" t="s">
        <v>46</v>
      </c>
      <c r="E25" s="30" t="s">
        <v>47</v>
      </c>
      <c r="F25" s="31" t="s">
        <v>48</v>
      </c>
      <c r="G25" s="32">
        <v>21.42</v>
      </c>
      <c r="H25" s="33">
        <v>0</v>
      </c>
      <c r="I25" s="34">
        <f>ROUND(ROUND(H25,2)*ROUND(G25,3),2)</f>
      </c>
      <c r="O25">
        <f>(I25*21)/100</f>
      </c>
      <c r="P25" t="s">
        <v>22</v>
      </c>
    </row>
    <row r="26" spans="1:5" ht="12.75" customHeight="1">
      <c r="A26" s="35" t="s">
        <v>49</v>
      </c>
      <c r="E26" s="36" t="s">
        <v>65</v>
      </c>
    </row>
    <row r="27" spans="1:5" ht="12.75" customHeight="1">
      <c r="A27" s="37" t="s">
        <v>51</v>
      </c>
      <c r="E27" s="38" t="s">
        <v>66</v>
      </c>
    </row>
    <row r="28" spans="1:5" ht="12.75" customHeight="1">
      <c r="A28" t="s">
        <v>53</v>
      </c>
      <c r="E28" s="36" t="s">
        <v>54</v>
      </c>
    </row>
    <row r="29" spans="1:16" ht="12.75" customHeight="1">
      <c r="A29" s="25" t="s">
        <v>44</v>
      </c>
      <c r="B29" s="29" t="s">
        <v>36</v>
      </c>
      <c r="C29" s="29" t="s">
        <v>67</v>
      </c>
      <c r="D29" s="25" t="s">
        <v>46</v>
      </c>
      <c r="E29" s="30" t="s">
        <v>68</v>
      </c>
      <c r="F29" s="31" t="s">
        <v>69</v>
      </c>
      <c r="G29" s="32">
        <v>30.05</v>
      </c>
      <c r="H29" s="33">
        <v>0</v>
      </c>
      <c r="I29" s="34">
        <f>ROUND(ROUND(H29,2)*ROUND(G29,3),2)</f>
      </c>
      <c r="O29">
        <f>(I29*21)/100</f>
      </c>
      <c r="P29" t="s">
        <v>22</v>
      </c>
    </row>
    <row r="30" spans="1:5" ht="12.75" customHeight="1">
      <c r="A30" s="35" t="s">
        <v>49</v>
      </c>
      <c r="E30" s="36" t="s">
        <v>46</v>
      </c>
    </row>
    <row r="31" spans="1:5" ht="12.75" customHeight="1">
      <c r="A31" s="37" t="s">
        <v>51</v>
      </c>
      <c r="E31" s="38" t="s">
        <v>70</v>
      </c>
    </row>
    <row r="32" spans="1:5" ht="12.75" customHeight="1">
      <c r="A32" t="s">
        <v>53</v>
      </c>
      <c r="E32" s="36" t="s">
        <v>71</v>
      </c>
    </row>
    <row r="33" spans="1:16" ht="12.75" customHeight="1">
      <c r="A33" s="25" t="s">
        <v>44</v>
      </c>
      <c r="B33" s="29" t="s">
        <v>72</v>
      </c>
      <c r="C33" s="29" t="s">
        <v>73</v>
      </c>
      <c r="D33" s="25" t="s">
        <v>46</v>
      </c>
      <c r="E33" s="30" t="s">
        <v>74</v>
      </c>
      <c r="F33" s="31" t="s">
        <v>75</v>
      </c>
      <c r="G33" s="32">
        <v>1</v>
      </c>
      <c r="H33" s="33">
        <v>0</v>
      </c>
      <c r="I33" s="34">
        <f>ROUND(ROUND(H33,2)*ROUND(G33,3),2)</f>
      </c>
      <c r="O33">
        <f>(I33*21)/100</f>
      </c>
      <c r="P33" t="s">
        <v>22</v>
      </c>
    </row>
    <row r="34" spans="1:5" ht="12.75" customHeight="1">
      <c r="A34" s="35" t="s">
        <v>49</v>
      </c>
      <c r="E34" s="36" t="s">
        <v>76</v>
      </c>
    </row>
    <row r="35" spans="1:5" ht="12.75" customHeight="1">
      <c r="A35" s="37" t="s">
        <v>51</v>
      </c>
      <c r="E35" s="38" t="s">
        <v>46</v>
      </c>
    </row>
    <row r="36" spans="1:5" ht="12.75" customHeight="1">
      <c r="A36" t="s">
        <v>53</v>
      </c>
      <c r="E36" s="36" t="s">
        <v>77</v>
      </c>
    </row>
    <row r="37" spans="1:16" ht="12.75" customHeight="1">
      <c r="A37" s="25" t="s">
        <v>44</v>
      </c>
      <c r="B37" s="29" t="s">
        <v>78</v>
      </c>
      <c r="C37" s="29" t="s">
        <v>79</v>
      </c>
      <c r="D37" s="25" t="s">
        <v>46</v>
      </c>
      <c r="E37" s="30" t="s">
        <v>80</v>
      </c>
      <c r="F37" s="31" t="s">
        <v>75</v>
      </c>
      <c r="G37" s="32">
        <v>1</v>
      </c>
      <c r="H37" s="33">
        <v>0</v>
      </c>
      <c r="I37" s="34">
        <f>ROUND(ROUND(H37,2)*ROUND(G37,3),2)</f>
      </c>
      <c r="O37">
        <f>(I37*21)/100</f>
      </c>
      <c r="P37" t="s">
        <v>22</v>
      </c>
    </row>
    <row r="38" spans="1:5" ht="12.75" customHeight="1">
      <c r="A38" s="35" t="s">
        <v>49</v>
      </c>
      <c r="E38" s="36" t="s">
        <v>81</v>
      </c>
    </row>
    <row r="39" spans="1:5" ht="12.75" customHeight="1">
      <c r="A39" s="37" t="s">
        <v>51</v>
      </c>
      <c r="E39" s="38" t="s">
        <v>46</v>
      </c>
    </row>
    <row r="40" spans="1:5" ht="12.75" customHeight="1">
      <c r="A40" t="s">
        <v>53</v>
      </c>
      <c r="E40" s="36" t="s">
        <v>82</v>
      </c>
    </row>
    <row r="41" spans="1:16" ht="12.75" customHeight="1">
      <c r="A41" s="25" t="s">
        <v>44</v>
      </c>
      <c r="B41" s="29" t="s">
        <v>39</v>
      </c>
      <c r="C41" s="29" t="s">
        <v>83</v>
      </c>
      <c r="D41" s="25" t="s">
        <v>46</v>
      </c>
      <c r="E41" s="30" t="s">
        <v>84</v>
      </c>
      <c r="F41" s="31" t="s">
        <v>75</v>
      </c>
      <c r="G41" s="32">
        <v>1</v>
      </c>
      <c r="H41" s="33">
        <v>0</v>
      </c>
      <c r="I41" s="34">
        <f>ROUND(ROUND(H41,2)*ROUND(G41,3),2)</f>
      </c>
      <c r="O41">
        <f>(I41*21)/100</f>
      </c>
      <c r="P41" t="s">
        <v>22</v>
      </c>
    </row>
    <row r="42" spans="1:5" ht="12.75" customHeight="1">
      <c r="A42" s="35" t="s">
        <v>49</v>
      </c>
      <c r="E42" s="36" t="s">
        <v>85</v>
      </c>
    </row>
    <row r="43" spans="1:5" ht="12.75" customHeight="1">
      <c r="A43" s="37" t="s">
        <v>51</v>
      </c>
      <c r="E43" s="38" t="s">
        <v>46</v>
      </c>
    </row>
    <row r="44" spans="1:5" ht="12.75" customHeight="1">
      <c r="A44" t="s">
        <v>53</v>
      </c>
      <c r="E44" s="36" t="s">
        <v>82</v>
      </c>
    </row>
    <row r="45" spans="1:16" ht="12.75" customHeight="1">
      <c r="A45" s="25" t="s">
        <v>44</v>
      </c>
      <c r="B45" s="29" t="s">
        <v>41</v>
      </c>
      <c r="C45" s="29" t="s">
        <v>86</v>
      </c>
      <c r="D45" s="25" t="s">
        <v>46</v>
      </c>
      <c r="E45" s="30" t="s">
        <v>87</v>
      </c>
      <c r="F45" s="31" t="s">
        <v>75</v>
      </c>
      <c r="G45" s="32">
        <v>1</v>
      </c>
      <c r="H45" s="33">
        <v>0</v>
      </c>
      <c r="I45" s="34">
        <f>ROUND(ROUND(H45,2)*ROUND(G45,3),2)</f>
      </c>
      <c r="O45">
        <f>(I45*21)/100</f>
      </c>
      <c r="P45" t="s">
        <v>22</v>
      </c>
    </row>
    <row r="46" spans="1:5" ht="12.75" customHeight="1">
      <c r="A46" s="35" t="s">
        <v>49</v>
      </c>
      <c r="E46" s="36" t="s">
        <v>88</v>
      </c>
    </row>
    <row r="47" spans="1:5" ht="12.75" customHeight="1">
      <c r="A47" s="37" t="s">
        <v>51</v>
      </c>
      <c r="E47" s="38" t="s">
        <v>46</v>
      </c>
    </row>
    <row r="48" spans="1:5" ht="12.75" customHeight="1">
      <c r="A48" t="s">
        <v>53</v>
      </c>
      <c r="E48" s="36" t="s">
        <v>82</v>
      </c>
    </row>
    <row r="49" spans="1:16" ht="12.75" customHeight="1">
      <c r="A49" s="25" t="s">
        <v>44</v>
      </c>
      <c r="B49" s="29" t="s">
        <v>89</v>
      </c>
      <c r="C49" s="29" t="s">
        <v>90</v>
      </c>
      <c r="D49" s="25" t="s">
        <v>46</v>
      </c>
      <c r="E49" s="30" t="s">
        <v>91</v>
      </c>
      <c r="F49" s="31" t="s">
        <v>75</v>
      </c>
      <c r="G49" s="32">
        <v>1</v>
      </c>
      <c r="H49" s="33">
        <v>0</v>
      </c>
      <c r="I49" s="34">
        <f>ROUND(ROUND(H49,2)*ROUND(G49,3),2)</f>
      </c>
      <c r="O49">
        <f>(I49*21)/100</f>
      </c>
      <c r="P49" t="s">
        <v>22</v>
      </c>
    </row>
    <row r="50" spans="1:5" ht="12.75" customHeight="1">
      <c r="A50" s="35" t="s">
        <v>49</v>
      </c>
      <c r="E50" s="36" t="s">
        <v>92</v>
      </c>
    </row>
    <row r="51" spans="1:5" ht="12.75" customHeight="1">
      <c r="A51" s="37" t="s">
        <v>51</v>
      </c>
      <c r="E51" s="38" t="s">
        <v>46</v>
      </c>
    </row>
    <row r="52" spans="1:5" ht="12.75" customHeight="1">
      <c r="A52" t="s">
        <v>53</v>
      </c>
      <c r="E52" s="36" t="s">
        <v>82</v>
      </c>
    </row>
    <row r="53" spans="1:16" ht="12.75" customHeight="1">
      <c r="A53" s="25" t="s">
        <v>44</v>
      </c>
      <c r="B53" s="29" t="s">
        <v>93</v>
      </c>
      <c r="C53" s="29" t="s">
        <v>94</v>
      </c>
      <c r="D53" s="25" t="s">
        <v>46</v>
      </c>
      <c r="E53" s="30" t="s">
        <v>95</v>
      </c>
      <c r="F53" s="31" t="s">
        <v>75</v>
      </c>
      <c r="G53" s="32">
        <v>1</v>
      </c>
      <c r="H53" s="33">
        <v>0</v>
      </c>
      <c r="I53" s="34">
        <f>ROUND(ROUND(H53,2)*ROUND(G53,3),2)</f>
      </c>
      <c r="O53">
        <f>(I53*21)/100</f>
      </c>
      <c r="P53" t="s">
        <v>22</v>
      </c>
    </row>
    <row r="54" spans="1:5" ht="12.75" customHeight="1">
      <c r="A54" s="35" t="s">
        <v>49</v>
      </c>
      <c r="E54" s="36" t="s">
        <v>96</v>
      </c>
    </row>
    <row r="55" spans="1:5" ht="12.75" customHeight="1">
      <c r="A55" s="37" t="s">
        <v>51</v>
      </c>
      <c r="E55" s="38" t="s">
        <v>46</v>
      </c>
    </row>
    <row r="56" spans="1:5" ht="76.5" customHeight="1">
      <c r="A56" t="s">
        <v>53</v>
      </c>
      <c r="E56" s="36" t="s">
        <v>97</v>
      </c>
    </row>
    <row r="57" spans="1:9" ht="12.75" customHeight="1">
      <c r="A57" s="6" t="s">
        <v>42</v>
      </c>
      <c r="B57" s="6"/>
      <c r="C57" s="40" t="s">
        <v>28</v>
      </c>
      <c r="D57" s="6"/>
      <c r="E57" s="27" t="s">
        <v>98</v>
      </c>
      <c r="F57" s="6"/>
      <c r="G57" s="6"/>
      <c r="H57" s="6"/>
      <c r="I57" s="41">
        <f>0+I58+I62+I66+I70+I74+I78+I82+I86+I90+I94+I98+I102+I106+I110+I114+I118+I122+I126+I130+I134+I138</f>
      </c>
    </row>
    <row r="58" spans="1:16" ht="12.75" customHeight="1">
      <c r="A58" s="25" t="s">
        <v>44</v>
      </c>
      <c r="B58" s="29" t="s">
        <v>99</v>
      </c>
      <c r="C58" s="29" t="s">
        <v>100</v>
      </c>
      <c r="D58" s="25" t="s">
        <v>46</v>
      </c>
      <c r="E58" s="30" t="s">
        <v>101</v>
      </c>
      <c r="F58" s="31" t="s">
        <v>102</v>
      </c>
      <c r="G58" s="32">
        <v>25</v>
      </c>
      <c r="H58" s="33">
        <v>0</v>
      </c>
      <c r="I58" s="34">
        <f>ROUND(ROUND(H58,2)*ROUND(G58,3),2)</f>
      </c>
      <c r="O58">
        <f>(I58*21)/100</f>
      </c>
      <c r="P58" t="s">
        <v>22</v>
      </c>
    </row>
    <row r="59" spans="1:5" ht="12.75" customHeight="1">
      <c r="A59" s="35" t="s">
        <v>49</v>
      </c>
      <c r="E59" s="36" t="s">
        <v>103</v>
      </c>
    </row>
    <row r="60" spans="1:5" ht="25.5" customHeight="1">
      <c r="A60" s="37" t="s">
        <v>51</v>
      </c>
      <c r="E60" s="38" t="s">
        <v>104</v>
      </c>
    </row>
    <row r="61" spans="1:5" ht="38.25" customHeight="1">
      <c r="A61" t="s">
        <v>53</v>
      </c>
      <c r="E61" s="36" t="s">
        <v>105</v>
      </c>
    </row>
    <row r="62" spans="1:16" ht="12.75" customHeight="1">
      <c r="A62" s="25" t="s">
        <v>44</v>
      </c>
      <c r="B62" s="29" t="s">
        <v>106</v>
      </c>
      <c r="C62" s="29" t="s">
        <v>107</v>
      </c>
      <c r="D62" s="25" t="s">
        <v>46</v>
      </c>
      <c r="E62" s="30" t="s">
        <v>108</v>
      </c>
      <c r="F62" s="31" t="s">
        <v>109</v>
      </c>
      <c r="G62" s="32">
        <v>4</v>
      </c>
      <c r="H62" s="33">
        <v>0</v>
      </c>
      <c r="I62" s="34">
        <f>ROUND(ROUND(H62,2)*ROUND(G62,3),2)</f>
      </c>
      <c r="O62">
        <f>(I62*21)/100</f>
      </c>
      <c r="P62" t="s">
        <v>22</v>
      </c>
    </row>
    <row r="63" spans="1:5" ht="12.75" customHeight="1">
      <c r="A63" s="35" t="s">
        <v>49</v>
      </c>
      <c r="E63" s="36" t="s">
        <v>46</v>
      </c>
    </row>
    <row r="64" spans="1:5" ht="12.75" customHeight="1">
      <c r="A64" s="37" t="s">
        <v>51</v>
      </c>
      <c r="E64" s="38" t="s">
        <v>110</v>
      </c>
    </row>
    <row r="65" spans="1:5" ht="38.25" customHeight="1">
      <c r="A65" t="s">
        <v>53</v>
      </c>
      <c r="E65" s="36" t="s">
        <v>111</v>
      </c>
    </row>
    <row r="66" spans="1:16" ht="12.75" customHeight="1">
      <c r="A66" s="25" t="s">
        <v>44</v>
      </c>
      <c r="B66" s="29" t="s">
        <v>112</v>
      </c>
      <c r="C66" s="29" t="s">
        <v>113</v>
      </c>
      <c r="D66" s="25" t="s">
        <v>46</v>
      </c>
      <c r="E66" s="30" t="s">
        <v>114</v>
      </c>
      <c r="F66" s="31" t="s">
        <v>69</v>
      </c>
      <c r="G66" s="32">
        <v>67</v>
      </c>
      <c r="H66" s="33">
        <v>0</v>
      </c>
      <c r="I66" s="34">
        <f>ROUND(ROUND(H66,2)*ROUND(G66,3),2)</f>
      </c>
      <c r="O66">
        <f>(I66*21)/100</f>
      </c>
      <c r="P66" t="s">
        <v>22</v>
      </c>
    </row>
    <row r="67" spans="1:5" ht="12.75" customHeight="1">
      <c r="A67" s="35" t="s">
        <v>49</v>
      </c>
      <c r="E67" s="36" t="s">
        <v>115</v>
      </c>
    </row>
    <row r="68" spans="1:5" ht="38.25" customHeight="1">
      <c r="A68" s="37" t="s">
        <v>51</v>
      </c>
      <c r="E68" s="38" t="s">
        <v>116</v>
      </c>
    </row>
    <row r="69" spans="1:5" ht="12.75" customHeight="1">
      <c r="A69" t="s">
        <v>53</v>
      </c>
      <c r="E69" s="36" t="s">
        <v>117</v>
      </c>
    </row>
    <row r="70" spans="1:16" ht="12.75" customHeight="1">
      <c r="A70" s="25" t="s">
        <v>44</v>
      </c>
      <c r="B70" s="29" t="s">
        <v>118</v>
      </c>
      <c r="C70" s="29" t="s">
        <v>119</v>
      </c>
      <c r="D70" s="25" t="s">
        <v>46</v>
      </c>
      <c r="E70" s="30" t="s">
        <v>120</v>
      </c>
      <c r="F70" s="31" t="s">
        <v>69</v>
      </c>
      <c r="G70" s="32">
        <v>47.25</v>
      </c>
      <c r="H70" s="33">
        <v>0</v>
      </c>
      <c r="I70" s="34">
        <f>ROUND(ROUND(H70,2)*ROUND(G70,3),2)</f>
      </c>
      <c r="O70">
        <f>(I70*21)/100</f>
      </c>
      <c r="P70" t="s">
        <v>22</v>
      </c>
    </row>
    <row r="71" spans="1:5" ht="12.75" customHeight="1">
      <c r="A71" s="35" t="s">
        <v>49</v>
      </c>
      <c r="E71" s="36" t="s">
        <v>121</v>
      </c>
    </row>
    <row r="72" spans="1:5" ht="25.5" customHeight="1">
      <c r="A72" s="37" t="s">
        <v>51</v>
      </c>
      <c r="E72" s="38" t="s">
        <v>122</v>
      </c>
    </row>
    <row r="73" spans="1:5" ht="12.75" customHeight="1">
      <c r="A73" t="s">
        <v>53</v>
      </c>
      <c r="E73" s="36" t="s">
        <v>117</v>
      </c>
    </row>
    <row r="74" spans="1:16" ht="12.75" customHeight="1">
      <c r="A74" s="25" t="s">
        <v>44</v>
      </c>
      <c r="B74" s="29" t="s">
        <v>123</v>
      </c>
      <c r="C74" s="29" t="s">
        <v>124</v>
      </c>
      <c r="D74" s="25" t="s">
        <v>46</v>
      </c>
      <c r="E74" s="30" t="s">
        <v>125</v>
      </c>
      <c r="F74" s="31" t="s">
        <v>69</v>
      </c>
      <c r="G74" s="32">
        <v>30</v>
      </c>
      <c r="H74" s="33">
        <v>0</v>
      </c>
      <c r="I74" s="34">
        <f>ROUND(ROUND(H74,2)*ROUND(G74,3),2)</f>
      </c>
      <c r="O74">
        <f>(I74*21)/100</f>
      </c>
      <c r="P74" t="s">
        <v>22</v>
      </c>
    </row>
    <row r="75" spans="1:5" ht="12.75" customHeight="1">
      <c r="A75" s="35" t="s">
        <v>49</v>
      </c>
      <c r="E75" s="36" t="s">
        <v>126</v>
      </c>
    </row>
    <row r="76" spans="1:5" ht="51" customHeight="1">
      <c r="A76" s="37" t="s">
        <v>51</v>
      </c>
      <c r="E76" s="38" t="s">
        <v>127</v>
      </c>
    </row>
    <row r="77" spans="1:5" ht="12.75" customHeight="1">
      <c r="A77" t="s">
        <v>53</v>
      </c>
      <c r="E77" s="36" t="s">
        <v>117</v>
      </c>
    </row>
    <row r="78" spans="1:16" ht="12.75" customHeight="1">
      <c r="A78" s="25" t="s">
        <v>44</v>
      </c>
      <c r="B78" s="29" t="s">
        <v>128</v>
      </c>
      <c r="C78" s="29" t="s">
        <v>129</v>
      </c>
      <c r="D78" s="25" t="s">
        <v>46</v>
      </c>
      <c r="E78" s="30" t="s">
        <v>130</v>
      </c>
      <c r="F78" s="31" t="s">
        <v>131</v>
      </c>
      <c r="G78" s="32">
        <v>90</v>
      </c>
      <c r="H78" s="33">
        <v>0</v>
      </c>
      <c r="I78" s="34">
        <f>ROUND(ROUND(H78,2)*ROUND(G78,3),2)</f>
      </c>
      <c r="O78">
        <f>(I78*21)/100</f>
      </c>
      <c r="P78" t="s">
        <v>22</v>
      </c>
    </row>
    <row r="79" spans="1:5" ht="12.75" customHeight="1">
      <c r="A79" s="35" t="s">
        <v>49</v>
      </c>
      <c r="E79" s="36" t="s">
        <v>115</v>
      </c>
    </row>
    <row r="80" spans="1:5" ht="12.75" customHeight="1">
      <c r="A80" s="37" t="s">
        <v>51</v>
      </c>
      <c r="E80" s="38" t="s">
        <v>132</v>
      </c>
    </row>
    <row r="81" spans="1:5" ht="12.75" customHeight="1">
      <c r="A81" t="s">
        <v>53</v>
      </c>
      <c r="E81" s="36" t="s">
        <v>117</v>
      </c>
    </row>
    <row r="82" spans="1:16" ht="12.75" customHeight="1">
      <c r="A82" s="25" t="s">
        <v>44</v>
      </c>
      <c r="B82" s="29" t="s">
        <v>133</v>
      </c>
      <c r="C82" s="29" t="s">
        <v>134</v>
      </c>
      <c r="D82" s="25" t="s">
        <v>46</v>
      </c>
      <c r="E82" s="30" t="s">
        <v>135</v>
      </c>
      <c r="F82" s="31" t="s">
        <v>69</v>
      </c>
      <c r="G82" s="32">
        <v>64.95</v>
      </c>
      <c r="H82" s="33">
        <v>0</v>
      </c>
      <c r="I82" s="34">
        <f>ROUND(ROUND(H82,2)*ROUND(G82,3),2)</f>
      </c>
      <c r="O82">
        <f>(I82*21)/100</f>
      </c>
      <c r="P82" t="s">
        <v>22</v>
      </c>
    </row>
    <row r="83" spans="1:5" ht="12.75" customHeight="1">
      <c r="A83" s="35" t="s">
        <v>49</v>
      </c>
      <c r="E83" s="36" t="s">
        <v>136</v>
      </c>
    </row>
    <row r="84" spans="1:5" ht="25.5" customHeight="1">
      <c r="A84" s="37" t="s">
        <v>51</v>
      </c>
      <c r="E84" s="38" t="s">
        <v>137</v>
      </c>
    </row>
    <row r="85" spans="1:5" ht="25.5" customHeight="1">
      <c r="A85" t="s">
        <v>53</v>
      </c>
      <c r="E85" s="36" t="s">
        <v>138</v>
      </c>
    </row>
    <row r="86" spans="1:16" ht="12.75" customHeight="1">
      <c r="A86" s="25" t="s">
        <v>44</v>
      </c>
      <c r="B86" s="29" t="s">
        <v>139</v>
      </c>
      <c r="C86" s="29" t="s">
        <v>140</v>
      </c>
      <c r="D86" s="25" t="s">
        <v>46</v>
      </c>
      <c r="E86" s="30" t="s">
        <v>141</v>
      </c>
      <c r="F86" s="31" t="s">
        <v>69</v>
      </c>
      <c r="G86" s="32">
        <v>940</v>
      </c>
      <c r="H86" s="33">
        <v>0</v>
      </c>
      <c r="I86" s="34">
        <f>ROUND(ROUND(H86,2)*ROUND(G86,3),2)</f>
      </c>
      <c r="O86">
        <f>(I86*21)/100</f>
      </c>
      <c r="P86" t="s">
        <v>22</v>
      </c>
    </row>
    <row r="87" spans="1:5" ht="12.75" customHeight="1">
      <c r="A87" s="35" t="s">
        <v>49</v>
      </c>
      <c r="E87" s="36" t="s">
        <v>142</v>
      </c>
    </row>
    <row r="88" spans="1:5" ht="51" customHeight="1">
      <c r="A88" s="37" t="s">
        <v>51</v>
      </c>
      <c r="E88" s="38" t="s">
        <v>143</v>
      </c>
    </row>
    <row r="89" spans="1:5" ht="293.25" customHeight="1">
      <c r="A89" t="s">
        <v>53</v>
      </c>
      <c r="E89" s="36" t="s">
        <v>144</v>
      </c>
    </row>
    <row r="90" spans="1:16" ht="12.75" customHeight="1">
      <c r="A90" s="25" t="s">
        <v>44</v>
      </c>
      <c r="B90" s="29" t="s">
        <v>145</v>
      </c>
      <c r="C90" s="29" t="s">
        <v>146</v>
      </c>
      <c r="D90" s="25" t="s">
        <v>46</v>
      </c>
      <c r="E90" s="30" t="s">
        <v>147</v>
      </c>
      <c r="F90" s="31" t="s">
        <v>69</v>
      </c>
      <c r="G90" s="32">
        <v>30.05</v>
      </c>
      <c r="H90" s="33">
        <v>0</v>
      </c>
      <c r="I90" s="34">
        <f>ROUND(ROUND(H90,2)*ROUND(G90,3),2)</f>
      </c>
      <c r="O90">
        <f>(I90*21)/100</f>
      </c>
      <c r="P90" t="s">
        <v>22</v>
      </c>
    </row>
    <row r="91" spans="1:5" ht="12.75" customHeight="1">
      <c r="A91" s="35" t="s">
        <v>49</v>
      </c>
      <c r="E91" s="36" t="s">
        <v>46</v>
      </c>
    </row>
    <row r="92" spans="1:5" ht="12.75" customHeight="1">
      <c r="A92" s="37" t="s">
        <v>51</v>
      </c>
      <c r="E92" s="38" t="s">
        <v>148</v>
      </c>
    </row>
    <row r="93" spans="1:5" ht="267.75" customHeight="1">
      <c r="A93" t="s">
        <v>53</v>
      </c>
      <c r="E93" s="36" t="s">
        <v>149</v>
      </c>
    </row>
    <row r="94" spans="1:16" ht="12.75" customHeight="1">
      <c r="A94" s="25" t="s">
        <v>44</v>
      </c>
      <c r="B94" s="29" t="s">
        <v>150</v>
      </c>
      <c r="C94" s="29" t="s">
        <v>151</v>
      </c>
      <c r="D94" s="25" t="s">
        <v>46</v>
      </c>
      <c r="E94" s="30" t="s">
        <v>152</v>
      </c>
      <c r="F94" s="31" t="s">
        <v>69</v>
      </c>
      <c r="G94" s="32">
        <v>5.45</v>
      </c>
      <c r="H94" s="33">
        <v>0</v>
      </c>
      <c r="I94" s="34">
        <f>ROUND(ROUND(H94,2)*ROUND(G94,3),2)</f>
      </c>
      <c r="O94">
        <f>(I94*21)/100</f>
      </c>
      <c r="P94" t="s">
        <v>22</v>
      </c>
    </row>
    <row r="95" spans="1:5" ht="12.75" customHeight="1">
      <c r="A95" s="35" t="s">
        <v>49</v>
      </c>
      <c r="E95" s="36" t="s">
        <v>153</v>
      </c>
    </row>
    <row r="96" spans="1:5" ht="25.5" customHeight="1">
      <c r="A96" s="37" t="s">
        <v>51</v>
      </c>
      <c r="E96" s="38" t="s">
        <v>154</v>
      </c>
    </row>
    <row r="97" spans="1:5" ht="255" customHeight="1">
      <c r="A97" t="s">
        <v>53</v>
      </c>
      <c r="E97" s="36" t="s">
        <v>155</v>
      </c>
    </row>
    <row r="98" spans="1:16" ht="12.75" customHeight="1">
      <c r="A98" s="25" t="s">
        <v>44</v>
      </c>
      <c r="B98" s="29" t="s">
        <v>156</v>
      </c>
      <c r="C98" s="29" t="s">
        <v>157</v>
      </c>
      <c r="D98" s="25" t="s">
        <v>46</v>
      </c>
      <c r="E98" s="30" t="s">
        <v>158</v>
      </c>
      <c r="F98" s="31" t="s">
        <v>69</v>
      </c>
      <c r="G98" s="32">
        <v>21.555</v>
      </c>
      <c r="H98" s="33">
        <v>0</v>
      </c>
      <c r="I98" s="34">
        <f>ROUND(ROUND(H98,2)*ROUND(G98,3),2)</f>
      </c>
      <c r="O98">
        <f>(I98*21)/100</f>
      </c>
      <c r="P98" t="s">
        <v>22</v>
      </c>
    </row>
    <row r="99" spans="1:5" ht="12.75" customHeight="1">
      <c r="A99" s="35" t="s">
        <v>49</v>
      </c>
      <c r="E99" s="36" t="s">
        <v>153</v>
      </c>
    </row>
    <row r="100" spans="1:5" ht="25.5" customHeight="1">
      <c r="A100" s="37" t="s">
        <v>51</v>
      </c>
      <c r="E100" s="38" t="s">
        <v>159</v>
      </c>
    </row>
    <row r="101" spans="1:5" ht="255" customHeight="1">
      <c r="A101" t="s">
        <v>53</v>
      </c>
      <c r="E101" s="36" t="s">
        <v>155</v>
      </c>
    </row>
    <row r="102" spans="1:16" ht="12.75" customHeight="1">
      <c r="A102" s="25" t="s">
        <v>44</v>
      </c>
      <c r="B102" s="29" t="s">
        <v>160</v>
      </c>
      <c r="C102" s="29" t="s">
        <v>161</v>
      </c>
      <c r="D102" s="25" t="s">
        <v>46</v>
      </c>
      <c r="E102" s="30" t="s">
        <v>162</v>
      </c>
      <c r="F102" s="31" t="s">
        <v>69</v>
      </c>
      <c r="G102" s="32">
        <v>954.625</v>
      </c>
      <c r="H102" s="33">
        <v>0</v>
      </c>
      <c r="I102" s="34">
        <f>ROUND(ROUND(H102,2)*ROUND(G102,3),2)</f>
      </c>
      <c r="O102">
        <f>(I102*21)/100</f>
      </c>
      <c r="P102" t="s">
        <v>22</v>
      </c>
    </row>
    <row r="103" spans="1:5" ht="12.75" customHeight="1">
      <c r="A103" s="35" t="s">
        <v>49</v>
      </c>
      <c r="E103" s="36" t="s">
        <v>163</v>
      </c>
    </row>
    <row r="104" spans="1:5" ht="76.5" customHeight="1">
      <c r="A104" s="37" t="s">
        <v>51</v>
      </c>
      <c r="E104" s="38" t="s">
        <v>164</v>
      </c>
    </row>
    <row r="105" spans="1:5" ht="165.75" customHeight="1">
      <c r="A105" t="s">
        <v>53</v>
      </c>
      <c r="E105" s="36" t="s">
        <v>165</v>
      </c>
    </row>
    <row r="106" spans="1:16" ht="12.75" customHeight="1">
      <c r="A106" s="25" t="s">
        <v>44</v>
      </c>
      <c r="B106" s="29" t="s">
        <v>166</v>
      </c>
      <c r="C106" s="29" t="s">
        <v>167</v>
      </c>
      <c r="D106" s="25" t="s">
        <v>46</v>
      </c>
      <c r="E106" s="30" t="s">
        <v>168</v>
      </c>
      <c r="F106" s="31" t="s">
        <v>69</v>
      </c>
      <c r="G106" s="32">
        <v>44</v>
      </c>
      <c r="H106" s="33">
        <v>0</v>
      </c>
      <c r="I106" s="34">
        <f>ROUND(ROUND(H106,2)*ROUND(G106,3),2)</f>
      </c>
      <c r="O106">
        <f>(I106*21)/100</f>
      </c>
      <c r="P106" t="s">
        <v>22</v>
      </c>
    </row>
    <row r="107" spans="1:5" ht="12.75" customHeight="1">
      <c r="A107" s="35" t="s">
        <v>49</v>
      </c>
      <c r="E107" s="36" t="s">
        <v>46</v>
      </c>
    </row>
    <row r="108" spans="1:5" ht="25.5" customHeight="1">
      <c r="A108" s="37" t="s">
        <v>51</v>
      </c>
      <c r="E108" s="38" t="s">
        <v>169</v>
      </c>
    </row>
    <row r="109" spans="1:5" ht="229.5" customHeight="1">
      <c r="A109" t="s">
        <v>53</v>
      </c>
      <c r="E109" s="36" t="s">
        <v>170</v>
      </c>
    </row>
    <row r="110" spans="1:16" ht="12.75" customHeight="1">
      <c r="A110" s="25" t="s">
        <v>44</v>
      </c>
      <c r="B110" s="29" t="s">
        <v>171</v>
      </c>
      <c r="C110" s="29" t="s">
        <v>172</v>
      </c>
      <c r="D110" s="25" t="s">
        <v>46</v>
      </c>
      <c r="E110" s="30" t="s">
        <v>173</v>
      </c>
      <c r="F110" s="31" t="s">
        <v>69</v>
      </c>
      <c r="G110" s="32">
        <v>12.38</v>
      </c>
      <c r="H110" s="33">
        <v>0</v>
      </c>
      <c r="I110" s="34">
        <f>ROUND(ROUND(H110,2)*ROUND(G110,3),2)</f>
      </c>
      <c r="O110">
        <f>(I110*21)/100</f>
      </c>
      <c r="P110" t="s">
        <v>22</v>
      </c>
    </row>
    <row r="111" spans="1:5" ht="12.75" customHeight="1">
      <c r="A111" s="35" t="s">
        <v>49</v>
      </c>
      <c r="E111" s="36" t="s">
        <v>174</v>
      </c>
    </row>
    <row r="112" spans="1:5" ht="63.75" customHeight="1">
      <c r="A112" s="37" t="s">
        <v>51</v>
      </c>
      <c r="E112" s="38" t="s">
        <v>175</v>
      </c>
    </row>
    <row r="113" spans="1:5" ht="191.25" customHeight="1">
      <c r="A113" t="s">
        <v>53</v>
      </c>
      <c r="E113" s="36" t="s">
        <v>176</v>
      </c>
    </row>
    <row r="114" spans="1:16" ht="12.75" customHeight="1">
      <c r="A114" s="25" t="s">
        <v>44</v>
      </c>
      <c r="B114" s="29" t="s">
        <v>177</v>
      </c>
      <c r="C114" s="29" t="s">
        <v>178</v>
      </c>
      <c r="D114" s="25" t="s">
        <v>46</v>
      </c>
      <c r="E114" s="30" t="s">
        <v>179</v>
      </c>
      <c r="F114" s="31" t="s">
        <v>69</v>
      </c>
      <c r="G114" s="32">
        <v>10.744</v>
      </c>
      <c r="H114" s="33">
        <v>0</v>
      </c>
      <c r="I114" s="34">
        <f>ROUND(ROUND(H114,2)*ROUND(G114,3),2)</f>
      </c>
      <c r="O114">
        <f>(I114*21)/100</f>
      </c>
      <c r="P114" t="s">
        <v>22</v>
      </c>
    </row>
    <row r="115" spans="1:5" ht="12.75" customHeight="1">
      <c r="A115" s="35" t="s">
        <v>49</v>
      </c>
      <c r="E115" s="36" t="s">
        <v>180</v>
      </c>
    </row>
    <row r="116" spans="1:5" ht="12.75" customHeight="1">
      <c r="A116" s="37" t="s">
        <v>51</v>
      </c>
      <c r="E116" s="38" t="s">
        <v>181</v>
      </c>
    </row>
    <row r="117" spans="1:5" ht="242.25" customHeight="1">
      <c r="A117" t="s">
        <v>53</v>
      </c>
      <c r="E117" s="36" t="s">
        <v>182</v>
      </c>
    </row>
    <row r="118" spans="1:16" ht="12.75" customHeight="1">
      <c r="A118" s="25" t="s">
        <v>44</v>
      </c>
      <c r="B118" s="29" t="s">
        <v>183</v>
      </c>
      <c r="C118" s="29" t="s">
        <v>184</v>
      </c>
      <c r="D118" s="25" t="s">
        <v>46</v>
      </c>
      <c r="E118" s="30" t="s">
        <v>185</v>
      </c>
      <c r="F118" s="31" t="s">
        <v>102</v>
      </c>
      <c r="G118" s="32">
        <v>1280</v>
      </c>
      <c r="H118" s="33">
        <v>0</v>
      </c>
      <c r="I118" s="34">
        <f>ROUND(ROUND(H118,2)*ROUND(G118,3),2)</f>
      </c>
      <c r="O118">
        <f>(I118*21)/100</f>
      </c>
      <c r="P118" t="s">
        <v>22</v>
      </c>
    </row>
    <row r="119" spans="1:5" ht="12.75" customHeight="1">
      <c r="A119" s="35" t="s">
        <v>49</v>
      </c>
      <c r="E119" s="36" t="s">
        <v>46</v>
      </c>
    </row>
    <row r="120" spans="1:5" ht="25.5" customHeight="1">
      <c r="A120" s="37" t="s">
        <v>51</v>
      </c>
      <c r="E120" s="38" t="s">
        <v>186</v>
      </c>
    </row>
    <row r="121" spans="1:5" ht="12.75" customHeight="1">
      <c r="A121" t="s">
        <v>53</v>
      </c>
      <c r="E121" s="36" t="s">
        <v>187</v>
      </c>
    </row>
    <row r="122" spans="1:16" ht="12.75" customHeight="1">
      <c r="A122" s="25" t="s">
        <v>44</v>
      </c>
      <c r="B122" s="29" t="s">
        <v>188</v>
      </c>
      <c r="C122" s="29" t="s">
        <v>189</v>
      </c>
      <c r="D122" s="25" t="s">
        <v>46</v>
      </c>
      <c r="E122" s="30" t="s">
        <v>190</v>
      </c>
      <c r="F122" s="31" t="s">
        <v>69</v>
      </c>
      <c r="G122" s="32">
        <v>95</v>
      </c>
      <c r="H122" s="33">
        <v>0</v>
      </c>
      <c r="I122" s="34">
        <f>ROUND(ROUND(H122,2)*ROUND(G122,3),2)</f>
      </c>
      <c r="O122">
        <f>(I122*21)/100</f>
      </c>
      <c r="P122" t="s">
        <v>22</v>
      </c>
    </row>
    <row r="123" spans="1:5" ht="12.75" customHeight="1">
      <c r="A123" s="35" t="s">
        <v>49</v>
      </c>
      <c r="E123" s="36" t="s">
        <v>191</v>
      </c>
    </row>
    <row r="124" spans="1:5" ht="25.5" customHeight="1">
      <c r="A124" s="37" t="s">
        <v>51</v>
      </c>
      <c r="E124" s="38" t="s">
        <v>192</v>
      </c>
    </row>
    <row r="125" spans="1:5" ht="38.25" customHeight="1">
      <c r="A125" t="s">
        <v>53</v>
      </c>
      <c r="E125" s="36" t="s">
        <v>193</v>
      </c>
    </row>
    <row r="126" spans="1:16" ht="12.75" customHeight="1">
      <c r="A126" s="25" t="s">
        <v>44</v>
      </c>
      <c r="B126" s="29" t="s">
        <v>194</v>
      </c>
      <c r="C126" s="29" t="s">
        <v>195</v>
      </c>
      <c r="D126" s="25" t="s">
        <v>46</v>
      </c>
      <c r="E126" s="30" t="s">
        <v>196</v>
      </c>
      <c r="F126" s="31" t="s">
        <v>102</v>
      </c>
      <c r="G126" s="32">
        <v>950</v>
      </c>
      <c r="H126" s="33">
        <v>0</v>
      </c>
      <c r="I126" s="34">
        <f>ROUND(ROUND(H126,2)*ROUND(G126,3),2)</f>
      </c>
      <c r="O126">
        <f>(I126*21)/100</f>
      </c>
      <c r="P126" t="s">
        <v>22</v>
      </c>
    </row>
    <row r="127" spans="1:5" ht="12.75" customHeight="1">
      <c r="A127" s="35" t="s">
        <v>49</v>
      </c>
      <c r="E127" s="36" t="s">
        <v>46</v>
      </c>
    </row>
    <row r="128" spans="1:5" ht="25.5" customHeight="1">
      <c r="A128" s="37" t="s">
        <v>51</v>
      </c>
      <c r="E128" s="38" t="s">
        <v>197</v>
      </c>
    </row>
    <row r="129" spans="1:5" ht="12.75" customHeight="1">
      <c r="A129" t="s">
        <v>53</v>
      </c>
      <c r="E129" s="36" t="s">
        <v>198</v>
      </c>
    </row>
    <row r="130" spans="1:16" ht="12.75" customHeight="1">
      <c r="A130" s="25" t="s">
        <v>44</v>
      </c>
      <c r="B130" s="29" t="s">
        <v>199</v>
      </c>
      <c r="C130" s="29" t="s">
        <v>200</v>
      </c>
      <c r="D130" s="25" t="s">
        <v>46</v>
      </c>
      <c r="E130" s="30" t="s">
        <v>201</v>
      </c>
      <c r="F130" s="31" t="s">
        <v>102</v>
      </c>
      <c r="G130" s="32">
        <v>950</v>
      </c>
      <c r="H130" s="33">
        <v>0</v>
      </c>
      <c r="I130" s="34">
        <f>ROUND(ROUND(H130,2)*ROUND(G130,3),2)</f>
      </c>
      <c r="O130">
        <f>(I130*21)/100</f>
      </c>
      <c r="P130" t="s">
        <v>22</v>
      </c>
    </row>
    <row r="131" spans="1:5" ht="12.75" customHeight="1">
      <c r="A131" s="35" t="s">
        <v>49</v>
      </c>
      <c r="E131" s="36" t="s">
        <v>46</v>
      </c>
    </row>
    <row r="132" spans="1:5" ht="12.75" customHeight="1">
      <c r="A132" s="37" t="s">
        <v>51</v>
      </c>
      <c r="E132" s="38" t="s">
        <v>202</v>
      </c>
    </row>
    <row r="133" spans="1:5" ht="12.75" customHeight="1">
      <c r="A133" t="s">
        <v>53</v>
      </c>
      <c r="E133" s="36" t="s">
        <v>203</v>
      </c>
    </row>
    <row r="134" spans="1:16" ht="12.75" customHeight="1">
      <c r="A134" s="25" t="s">
        <v>44</v>
      </c>
      <c r="B134" s="29" t="s">
        <v>204</v>
      </c>
      <c r="C134" s="29" t="s">
        <v>205</v>
      </c>
      <c r="D134" s="25" t="s">
        <v>46</v>
      </c>
      <c r="E134" s="30" t="s">
        <v>206</v>
      </c>
      <c r="F134" s="31" t="s">
        <v>109</v>
      </c>
      <c r="G134" s="32">
        <v>8</v>
      </c>
      <c r="H134" s="33">
        <v>0</v>
      </c>
      <c r="I134" s="34">
        <f>ROUND(ROUND(H134,2)*ROUND(G134,3),2)</f>
      </c>
      <c r="O134">
        <f>(I134*21)/100</f>
      </c>
      <c r="P134" t="s">
        <v>22</v>
      </c>
    </row>
    <row r="135" spans="1:5" ht="12.75" customHeight="1">
      <c r="A135" s="35" t="s">
        <v>49</v>
      </c>
      <c r="E135" s="36" t="s">
        <v>46</v>
      </c>
    </row>
    <row r="136" spans="1:5" ht="12.75" customHeight="1">
      <c r="A136" s="37" t="s">
        <v>51</v>
      </c>
      <c r="E136" s="38" t="s">
        <v>207</v>
      </c>
    </row>
    <row r="137" spans="1:5" ht="25.5" customHeight="1">
      <c r="A137" t="s">
        <v>53</v>
      </c>
      <c r="E137" s="36" t="s">
        <v>208</v>
      </c>
    </row>
    <row r="138" spans="1:16" ht="12.75" customHeight="1">
      <c r="A138" s="25" t="s">
        <v>44</v>
      </c>
      <c r="B138" s="29" t="s">
        <v>209</v>
      </c>
      <c r="C138" s="29" t="s">
        <v>210</v>
      </c>
      <c r="D138" s="25" t="s">
        <v>46</v>
      </c>
      <c r="E138" s="30" t="s">
        <v>211</v>
      </c>
      <c r="F138" s="31" t="s">
        <v>69</v>
      </c>
      <c r="G138" s="32">
        <v>29.78</v>
      </c>
      <c r="H138" s="33">
        <v>0</v>
      </c>
      <c r="I138" s="34">
        <f>ROUND(ROUND(H138,2)*ROUND(G138,3),2)</f>
      </c>
      <c r="O138">
        <f>(I138*21)/100</f>
      </c>
      <c r="P138" t="s">
        <v>22</v>
      </c>
    </row>
    <row r="139" spans="1:5" ht="12.75" customHeight="1">
      <c r="A139" s="35" t="s">
        <v>49</v>
      </c>
      <c r="E139" s="36" t="s">
        <v>46</v>
      </c>
    </row>
    <row r="140" spans="1:5" ht="89.25" customHeight="1">
      <c r="A140" s="37" t="s">
        <v>51</v>
      </c>
      <c r="E140" s="38" t="s">
        <v>212</v>
      </c>
    </row>
    <row r="141" spans="1:5" ht="12.75" customHeight="1">
      <c r="A141" t="s">
        <v>53</v>
      </c>
      <c r="E141" s="36" t="s">
        <v>213</v>
      </c>
    </row>
    <row r="142" spans="1:9" ht="12.75" customHeight="1">
      <c r="A142" s="6" t="s">
        <v>42</v>
      </c>
      <c r="B142" s="6"/>
      <c r="C142" s="40" t="s">
        <v>22</v>
      </c>
      <c r="D142" s="6"/>
      <c r="E142" s="27" t="s">
        <v>214</v>
      </c>
      <c r="F142" s="6"/>
      <c r="G142" s="6"/>
      <c r="H142" s="6"/>
      <c r="I142" s="41">
        <f>0+I143+I147+I151+I155+I159+I163+I167</f>
      </c>
    </row>
    <row r="143" spans="1:16" ht="12.75" customHeight="1">
      <c r="A143" s="25" t="s">
        <v>44</v>
      </c>
      <c r="B143" s="29" t="s">
        <v>215</v>
      </c>
      <c r="C143" s="29" t="s">
        <v>216</v>
      </c>
      <c r="D143" s="25" t="s">
        <v>46</v>
      </c>
      <c r="E143" s="30" t="s">
        <v>217</v>
      </c>
      <c r="F143" s="31" t="s">
        <v>102</v>
      </c>
      <c r="G143" s="32">
        <v>194</v>
      </c>
      <c r="H143" s="33">
        <v>0</v>
      </c>
      <c r="I143" s="34">
        <f>ROUND(ROUND(H143,2)*ROUND(G143,3),2)</f>
      </c>
      <c r="O143">
        <f>(I143*21)/100</f>
      </c>
      <c r="P143" t="s">
        <v>22</v>
      </c>
    </row>
    <row r="144" spans="1:5" ht="12.75" customHeight="1">
      <c r="A144" s="35" t="s">
        <v>49</v>
      </c>
      <c r="E144" s="36" t="s">
        <v>218</v>
      </c>
    </row>
    <row r="145" spans="1:5" ht="12.75" customHeight="1">
      <c r="A145" s="37" t="s">
        <v>51</v>
      </c>
      <c r="E145" s="38" t="s">
        <v>219</v>
      </c>
    </row>
    <row r="146" spans="1:5" ht="12.75" customHeight="1">
      <c r="A146" t="s">
        <v>53</v>
      </c>
      <c r="E146" s="36" t="s">
        <v>220</v>
      </c>
    </row>
    <row r="147" spans="1:16" ht="12.75" customHeight="1">
      <c r="A147" s="25" t="s">
        <v>44</v>
      </c>
      <c r="B147" s="29" t="s">
        <v>221</v>
      </c>
      <c r="C147" s="29" t="s">
        <v>222</v>
      </c>
      <c r="D147" s="25" t="s">
        <v>46</v>
      </c>
      <c r="E147" s="30" t="s">
        <v>223</v>
      </c>
      <c r="F147" s="31" t="s">
        <v>131</v>
      </c>
      <c r="G147" s="32">
        <v>95</v>
      </c>
      <c r="H147" s="33">
        <v>0</v>
      </c>
      <c r="I147" s="34">
        <f>ROUND(ROUND(H147,2)*ROUND(G147,3),2)</f>
      </c>
      <c r="O147">
        <f>(I147*21)/100</f>
      </c>
      <c r="P147" t="s">
        <v>22</v>
      </c>
    </row>
    <row r="148" spans="1:5" ht="12.75" customHeight="1">
      <c r="A148" s="35" t="s">
        <v>49</v>
      </c>
      <c r="E148" s="36" t="s">
        <v>46</v>
      </c>
    </row>
    <row r="149" spans="1:5" ht="12.75" customHeight="1">
      <c r="A149" s="37" t="s">
        <v>51</v>
      </c>
      <c r="E149" s="38" t="s">
        <v>224</v>
      </c>
    </row>
    <row r="150" spans="1:5" ht="114.75" customHeight="1">
      <c r="A150" t="s">
        <v>53</v>
      </c>
      <c r="E150" s="36" t="s">
        <v>225</v>
      </c>
    </row>
    <row r="151" spans="1:16" ht="12.75" customHeight="1">
      <c r="A151" s="25" t="s">
        <v>44</v>
      </c>
      <c r="B151" s="29" t="s">
        <v>226</v>
      </c>
      <c r="C151" s="29" t="s">
        <v>227</v>
      </c>
      <c r="D151" s="25" t="s">
        <v>46</v>
      </c>
      <c r="E151" s="30" t="s">
        <v>228</v>
      </c>
      <c r="F151" s="31" t="s">
        <v>102</v>
      </c>
      <c r="G151" s="32">
        <v>50.25</v>
      </c>
      <c r="H151" s="33">
        <v>0</v>
      </c>
      <c r="I151" s="34">
        <f>ROUND(ROUND(H151,2)*ROUND(G151,3),2)</f>
      </c>
      <c r="O151">
        <f>(I151*21)/100</f>
      </c>
      <c r="P151" t="s">
        <v>22</v>
      </c>
    </row>
    <row r="152" spans="1:5" ht="12.75" customHeight="1">
      <c r="A152" s="35" t="s">
        <v>49</v>
      </c>
      <c r="E152" s="36" t="s">
        <v>229</v>
      </c>
    </row>
    <row r="153" spans="1:5" ht="25.5" customHeight="1">
      <c r="A153" s="37" t="s">
        <v>51</v>
      </c>
      <c r="E153" s="38" t="s">
        <v>230</v>
      </c>
    </row>
    <row r="154" spans="1:5" ht="38.25" customHeight="1">
      <c r="A154" t="s">
        <v>53</v>
      </c>
      <c r="E154" s="36" t="s">
        <v>231</v>
      </c>
    </row>
    <row r="155" spans="1:16" ht="12.75" customHeight="1">
      <c r="A155" s="25" t="s">
        <v>44</v>
      </c>
      <c r="B155" s="29" t="s">
        <v>232</v>
      </c>
      <c r="C155" s="29" t="s">
        <v>233</v>
      </c>
      <c r="D155" s="25" t="s">
        <v>46</v>
      </c>
      <c r="E155" s="30" t="s">
        <v>228</v>
      </c>
      <c r="F155" s="31" t="s">
        <v>102</v>
      </c>
      <c r="G155" s="32">
        <v>785.4</v>
      </c>
      <c r="H155" s="33">
        <v>0</v>
      </c>
      <c r="I155" s="34">
        <f>ROUND(ROUND(H155,2)*ROUND(G155,3),2)</f>
      </c>
      <c r="O155">
        <f>(I155*21)/100</f>
      </c>
      <c r="P155" t="s">
        <v>22</v>
      </c>
    </row>
    <row r="156" spans="1:5" ht="12.75" customHeight="1">
      <c r="A156" s="35" t="s">
        <v>49</v>
      </c>
      <c r="E156" s="36" t="s">
        <v>234</v>
      </c>
    </row>
    <row r="157" spans="1:5" ht="25.5" customHeight="1">
      <c r="A157" s="37" t="s">
        <v>51</v>
      </c>
      <c r="E157" s="38" t="s">
        <v>235</v>
      </c>
    </row>
    <row r="158" spans="1:5" ht="38.25" customHeight="1">
      <c r="A158" t="s">
        <v>53</v>
      </c>
      <c r="E158" s="36" t="s">
        <v>231</v>
      </c>
    </row>
    <row r="159" spans="1:16" ht="12.75" customHeight="1">
      <c r="A159" s="25" t="s">
        <v>44</v>
      </c>
      <c r="B159" s="29" t="s">
        <v>236</v>
      </c>
      <c r="C159" s="29" t="s">
        <v>237</v>
      </c>
      <c r="D159" s="25" t="s">
        <v>46</v>
      </c>
      <c r="E159" s="30" t="s">
        <v>238</v>
      </c>
      <c r="F159" s="31" t="s">
        <v>69</v>
      </c>
      <c r="G159" s="32">
        <v>385</v>
      </c>
      <c r="H159" s="33">
        <v>0</v>
      </c>
      <c r="I159" s="34">
        <f>ROUND(ROUND(H159,2)*ROUND(G159,3),2)</f>
      </c>
      <c r="O159">
        <f>(I159*21)/100</f>
      </c>
      <c r="P159" t="s">
        <v>22</v>
      </c>
    </row>
    <row r="160" spans="1:5" ht="12.75" customHeight="1">
      <c r="A160" s="35" t="s">
        <v>49</v>
      </c>
      <c r="E160" s="36" t="s">
        <v>239</v>
      </c>
    </row>
    <row r="161" spans="1:5" ht="25.5" customHeight="1">
      <c r="A161" s="37" t="s">
        <v>51</v>
      </c>
      <c r="E161" s="38" t="s">
        <v>240</v>
      </c>
    </row>
    <row r="162" spans="1:5" ht="25.5" customHeight="1">
      <c r="A162" t="s">
        <v>53</v>
      </c>
      <c r="E162" s="36" t="s">
        <v>241</v>
      </c>
    </row>
    <row r="163" spans="1:16" ht="12.75" customHeight="1">
      <c r="A163" s="25" t="s">
        <v>44</v>
      </c>
      <c r="B163" s="29" t="s">
        <v>242</v>
      </c>
      <c r="C163" s="29" t="s">
        <v>243</v>
      </c>
      <c r="D163" s="25" t="s">
        <v>46</v>
      </c>
      <c r="E163" s="30" t="s">
        <v>244</v>
      </c>
      <c r="F163" s="31" t="s">
        <v>102</v>
      </c>
      <c r="G163" s="32">
        <v>50.25</v>
      </c>
      <c r="H163" s="33">
        <v>0</v>
      </c>
      <c r="I163" s="34">
        <f>ROUND(ROUND(H163,2)*ROUND(G163,3),2)</f>
      </c>
      <c r="O163">
        <f>(I163*21)/100</f>
      </c>
      <c r="P163" t="s">
        <v>22</v>
      </c>
    </row>
    <row r="164" spans="1:5" ht="12.75" customHeight="1">
      <c r="A164" s="35" t="s">
        <v>49</v>
      </c>
      <c r="E164" s="36" t="s">
        <v>245</v>
      </c>
    </row>
    <row r="165" spans="1:5" ht="25.5" customHeight="1">
      <c r="A165" s="37" t="s">
        <v>51</v>
      </c>
      <c r="E165" s="38" t="s">
        <v>246</v>
      </c>
    </row>
    <row r="166" spans="1:5" ht="102" customHeight="1">
      <c r="A166" t="s">
        <v>53</v>
      </c>
      <c r="E166" s="36" t="s">
        <v>247</v>
      </c>
    </row>
    <row r="167" spans="1:16" ht="12.75" customHeight="1">
      <c r="A167" s="25" t="s">
        <v>44</v>
      </c>
      <c r="B167" s="29" t="s">
        <v>248</v>
      </c>
      <c r="C167" s="29" t="s">
        <v>249</v>
      </c>
      <c r="D167" s="25" t="s">
        <v>46</v>
      </c>
      <c r="E167" s="30" t="s">
        <v>244</v>
      </c>
      <c r="F167" s="31" t="s">
        <v>102</v>
      </c>
      <c r="G167" s="32">
        <v>16</v>
      </c>
      <c r="H167" s="33">
        <v>0</v>
      </c>
      <c r="I167" s="34">
        <f>ROUND(ROUND(H167,2)*ROUND(G167,3),2)</f>
      </c>
      <c r="O167">
        <f>(I167*21)/100</f>
      </c>
      <c r="P167" t="s">
        <v>22</v>
      </c>
    </row>
    <row r="168" spans="1:5" ht="12.75" customHeight="1">
      <c r="A168" s="35" t="s">
        <v>49</v>
      </c>
      <c r="E168" s="36" t="s">
        <v>250</v>
      </c>
    </row>
    <row r="169" spans="1:5" ht="12.75" customHeight="1">
      <c r="A169" s="37" t="s">
        <v>51</v>
      </c>
      <c r="E169" s="38" t="s">
        <v>251</v>
      </c>
    </row>
    <row r="170" spans="1:5" ht="102" customHeight="1">
      <c r="A170" t="s">
        <v>53</v>
      </c>
      <c r="E170" s="36" t="s">
        <v>252</v>
      </c>
    </row>
    <row r="171" spans="1:9" ht="12.75" customHeight="1">
      <c r="A171" s="6" t="s">
        <v>42</v>
      </c>
      <c r="B171" s="6"/>
      <c r="C171" s="40" t="s">
        <v>32</v>
      </c>
      <c r="D171" s="6"/>
      <c r="E171" s="27" t="s">
        <v>253</v>
      </c>
      <c r="F171" s="6"/>
      <c r="G171" s="6"/>
      <c r="H171" s="6"/>
      <c r="I171" s="41">
        <f>0+I172+I176+I180</f>
      </c>
    </row>
    <row r="172" spans="1:16" ht="12.75" customHeight="1">
      <c r="A172" s="25" t="s">
        <v>44</v>
      </c>
      <c r="B172" s="29" t="s">
        <v>254</v>
      </c>
      <c r="C172" s="29" t="s">
        <v>255</v>
      </c>
      <c r="D172" s="25" t="s">
        <v>46</v>
      </c>
      <c r="E172" s="30" t="s">
        <v>256</v>
      </c>
      <c r="F172" s="31" t="s">
        <v>69</v>
      </c>
      <c r="G172" s="32">
        <v>0.5</v>
      </c>
      <c r="H172" s="33">
        <v>0</v>
      </c>
      <c r="I172" s="34">
        <f>ROUND(ROUND(H172,2)*ROUND(G172,3),2)</f>
      </c>
      <c r="O172">
        <f>(I172*21)/100</f>
      </c>
      <c r="P172" t="s">
        <v>22</v>
      </c>
    </row>
    <row r="173" spans="1:5" ht="12.75" customHeight="1">
      <c r="A173" s="35" t="s">
        <v>49</v>
      </c>
      <c r="E173" s="36" t="s">
        <v>257</v>
      </c>
    </row>
    <row r="174" spans="1:5" ht="12.75" customHeight="1">
      <c r="A174" s="37" t="s">
        <v>51</v>
      </c>
      <c r="E174" s="38" t="s">
        <v>258</v>
      </c>
    </row>
    <row r="175" spans="1:5" ht="216.75" customHeight="1">
      <c r="A175" t="s">
        <v>53</v>
      </c>
      <c r="E175" s="36" t="s">
        <v>259</v>
      </c>
    </row>
    <row r="176" spans="1:16" ht="12.75" customHeight="1">
      <c r="A176" s="25" t="s">
        <v>44</v>
      </c>
      <c r="B176" s="29" t="s">
        <v>260</v>
      </c>
      <c r="C176" s="29" t="s">
        <v>261</v>
      </c>
      <c r="D176" s="25" t="s">
        <v>46</v>
      </c>
      <c r="E176" s="30" t="s">
        <v>262</v>
      </c>
      <c r="F176" s="31" t="s">
        <v>69</v>
      </c>
      <c r="G176" s="32">
        <v>2.5</v>
      </c>
      <c r="H176" s="33">
        <v>0</v>
      </c>
      <c r="I176" s="34">
        <f>ROUND(ROUND(H176,2)*ROUND(G176,3),2)</f>
      </c>
      <c r="O176">
        <f>(I176*21)/100</f>
      </c>
      <c r="P176" t="s">
        <v>22</v>
      </c>
    </row>
    <row r="177" spans="1:5" ht="12.75" customHeight="1">
      <c r="A177" s="35" t="s">
        <v>49</v>
      </c>
      <c r="E177" s="36" t="s">
        <v>263</v>
      </c>
    </row>
    <row r="178" spans="1:5" ht="12.75" customHeight="1">
      <c r="A178" s="37" t="s">
        <v>51</v>
      </c>
      <c r="E178" s="38" t="s">
        <v>264</v>
      </c>
    </row>
    <row r="179" spans="1:5" ht="25.5" customHeight="1">
      <c r="A179" t="s">
        <v>53</v>
      </c>
      <c r="E179" s="36" t="s">
        <v>241</v>
      </c>
    </row>
    <row r="180" spans="1:16" ht="12.75" customHeight="1">
      <c r="A180" s="25" t="s">
        <v>44</v>
      </c>
      <c r="B180" s="29" t="s">
        <v>265</v>
      </c>
      <c r="C180" s="29" t="s">
        <v>266</v>
      </c>
      <c r="D180" s="25" t="s">
        <v>46</v>
      </c>
      <c r="E180" s="30" t="s">
        <v>267</v>
      </c>
      <c r="F180" s="31" t="s">
        <v>69</v>
      </c>
      <c r="G180" s="32">
        <v>3</v>
      </c>
      <c r="H180" s="33">
        <v>0</v>
      </c>
      <c r="I180" s="34">
        <f>ROUND(ROUND(H180,2)*ROUND(G180,3),2)</f>
      </c>
      <c r="O180">
        <f>(I180*21)/100</f>
      </c>
      <c r="P180" t="s">
        <v>22</v>
      </c>
    </row>
    <row r="181" spans="1:5" ht="12.75" customHeight="1">
      <c r="A181" s="35" t="s">
        <v>49</v>
      </c>
      <c r="E181" s="36" t="s">
        <v>268</v>
      </c>
    </row>
    <row r="182" spans="1:5" ht="12.75" customHeight="1">
      <c r="A182" s="37" t="s">
        <v>51</v>
      </c>
      <c r="E182" s="38" t="s">
        <v>269</v>
      </c>
    </row>
    <row r="183" spans="1:5" ht="25.5" customHeight="1">
      <c r="A183" t="s">
        <v>53</v>
      </c>
      <c r="E183" s="36" t="s">
        <v>241</v>
      </c>
    </row>
    <row r="184" spans="1:9" ht="12.75" customHeight="1">
      <c r="A184" s="6" t="s">
        <v>42</v>
      </c>
      <c r="B184" s="6"/>
      <c r="C184" s="40" t="s">
        <v>34</v>
      </c>
      <c r="D184" s="6"/>
      <c r="E184" s="27" t="s">
        <v>270</v>
      </c>
      <c r="F184" s="6"/>
      <c r="G184" s="6"/>
      <c r="H184" s="6"/>
      <c r="I184" s="41">
        <f>0+I185+I189+I193+I197+I201+I205</f>
      </c>
    </row>
    <row r="185" spans="1:16" ht="12.75" customHeight="1">
      <c r="A185" s="25" t="s">
        <v>44</v>
      </c>
      <c r="B185" s="29" t="s">
        <v>271</v>
      </c>
      <c r="C185" s="29" t="s">
        <v>272</v>
      </c>
      <c r="D185" s="25" t="s">
        <v>46</v>
      </c>
      <c r="E185" s="30" t="s">
        <v>273</v>
      </c>
      <c r="F185" s="31" t="s">
        <v>102</v>
      </c>
      <c r="G185" s="32">
        <v>1331.2</v>
      </c>
      <c r="H185" s="33">
        <v>0</v>
      </c>
      <c r="I185" s="34">
        <f>ROUND(ROUND(H185,2)*ROUND(G185,3),2)</f>
      </c>
      <c r="O185">
        <f>(I185*21)/100</f>
      </c>
      <c r="P185" t="s">
        <v>22</v>
      </c>
    </row>
    <row r="186" spans="1:5" ht="12.75" customHeight="1">
      <c r="A186" s="35" t="s">
        <v>49</v>
      </c>
      <c r="E186" s="36" t="s">
        <v>274</v>
      </c>
    </row>
    <row r="187" spans="1:5" ht="25.5" customHeight="1">
      <c r="A187" s="37" t="s">
        <v>51</v>
      </c>
      <c r="E187" s="38" t="s">
        <v>275</v>
      </c>
    </row>
    <row r="188" spans="1:5" ht="51" customHeight="1">
      <c r="A188" t="s">
        <v>53</v>
      </c>
      <c r="E188" s="36" t="s">
        <v>276</v>
      </c>
    </row>
    <row r="189" spans="1:16" ht="12.75" customHeight="1">
      <c r="A189" s="25" t="s">
        <v>44</v>
      </c>
      <c r="B189" s="29" t="s">
        <v>277</v>
      </c>
      <c r="C189" s="29" t="s">
        <v>278</v>
      </c>
      <c r="D189" s="25" t="s">
        <v>46</v>
      </c>
      <c r="E189" s="30" t="s">
        <v>273</v>
      </c>
      <c r="F189" s="31" t="s">
        <v>102</v>
      </c>
      <c r="G189" s="32">
        <v>1382.4</v>
      </c>
      <c r="H189" s="33">
        <v>0</v>
      </c>
      <c r="I189" s="34">
        <f>ROUND(ROUND(H189,2)*ROUND(G189,3),2)</f>
      </c>
      <c r="O189">
        <f>(I189*21)/100</f>
      </c>
      <c r="P189" t="s">
        <v>22</v>
      </c>
    </row>
    <row r="190" spans="1:5" ht="12.75" customHeight="1">
      <c r="A190" s="35" t="s">
        <v>49</v>
      </c>
      <c r="E190" s="36" t="s">
        <v>279</v>
      </c>
    </row>
    <row r="191" spans="1:5" ht="25.5" customHeight="1">
      <c r="A191" s="37" t="s">
        <v>51</v>
      </c>
      <c r="E191" s="38" t="s">
        <v>280</v>
      </c>
    </row>
    <row r="192" spans="1:5" ht="51" customHeight="1">
      <c r="A192" t="s">
        <v>53</v>
      </c>
      <c r="E192" s="36" t="s">
        <v>276</v>
      </c>
    </row>
    <row r="193" spans="1:16" ht="12.75" customHeight="1">
      <c r="A193" s="25" t="s">
        <v>44</v>
      </c>
      <c r="B193" s="29" t="s">
        <v>281</v>
      </c>
      <c r="C193" s="29" t="s">
        <v>282</v>
      </c>
      <c r="D193" s="25" t="s">
        <v>46</v>
      </c>
      <c r="E193" s="30" t="s">
        <v>283</v>
      </c>
      <c r="F193" s="31" t="s">
        <v>102</v>
      </c>
      <c r="G193" s="32">
        <v>1331.2</v>
      </c>
      <c r="H193" s="33">
        <v>0</v>
      </c>
      <c r="I193" s="34">
        <f>ROUND(ROUND(H193,2)*ROUND(G193,3),2)</f>
      </c>
      <c r="O193">
        <f>(I193*21)/100</f>
      </c>
      <c r="P193" t="s">
        <v>22</v>
      </c>
    </row>
    <row r="194" spans="1:5" ht="12.75" customHeight="1">
      <c r="A194" s="35" t="s">
        <v>49</v>
      </c>
      <c r="E194" s="36" t="s">
        <v>284</v>
      </c>
    </row>
    <row r="195" spans="1:5" ht="25.5" customHeight="1">
      <c r="A195" s="37" t="s">
        <v>51</v>
      </c>
      <c r="E195" s="38" t="s">
        <v>275</v>
      </c>
    </row>
    <row r="196" spans="1:5" ht="51" customHeight="1">
      <c r="A196" t="s">
        <v>53</v>
      </c>
      <c r="E196" s="36" t="s">
        <v>285</v>
      </c>
    </row>
    <row r="197" spans="1:16" ht="12.75" customHeight="1">
      <c r="A197" s="25" t="s">
        <v>44</v>
      </c>
      <c r="B197" s="29" t="s">
        <v>286</v>
      </c>
      <c r="C197" s="29" t="s">
        <v>287</v>
      </c>
      <c r="D197" s="25" t="s">
        <v>46</v>
      </c>
      <c r="E197" s="30" t="s">
        <v>288</v>
      </c>
      <c r="F197" s="31" t="s">
        <v>102</v>
      </c>
      <c r="G197" s="32">
        <v>1280</v>
      </c>
      <c r="H197" s="33">
        <v>0</v>
      </c>
      <c r="I197" s="34">
        <f>ROUND(ROUND(H197,2)*ROUND(G197,3),2)</f>
      </c>
      <c r="O197">
        <f>(I197*21)/100</f>
      </c>
      <c r="P197" t="s">
        <v>22</v>
      </c>
    </row>
    <row r="198" spans="1:5" ht="12.75" customHeight="1">
      <c r="A198" s="35" t="s">
        <v>49</v>
      </c>
      <c r="E198" s="36" t="s">
        <v>289</v>
      </c>
    </row>
    <row r="199" spans="1:5" ht="25.5" customHeight="1">
      <c r="A199" s="37" t="s">
        <v>51</v>
      </c>
      <c r="E199" s="38" t="s">
        <v>186</v>
      </c>
    </row>
    <row r="200" spans="1:5" ht="51" customHeight="1">
      <c r="A200" t="s">
        <v>53</v>
      </c>
      <c r="E200" s="36" t="s">
        <v>285</v>
      </c>
    </row>
    <row r="201" spans="1:16" ht="12.75" customHeight="1">
      <c r="A201" s="25" t="s">
        <v>44</v>
      </c>
      <c r="B201" s="29" t="s">
        <v>290</v>
      </c>
      <c r="C201" s="29" t="s">
        <v>291</v>
      </c>
      <c r="D201" s="25" t="s">
        <v>46</v>
      </c>
      <c r="E201" s="30" t="s">
        <v>292</v>
      </c>
      <c r="F201" s="31" t="s">
        <v>102</v>
      </c>
      <c r="G201" s="32">
        <v>1280</v>
      </c>
      <c r="H201" s="33">
        <v>0</v>
      </c>
      <c r="I201" s="34">
        <f>ROUND(ROUND(H201,2)*ROUND(G201,3),2)</f>
      </c>
      <c r="O201">
        <f>(I201*21)/100</f>
      </c>
      <c r="P201" t="s">
        <v>22</v>
      </c>
    </row>
    <row r="202" spans="1:5" ht="12.75" customHeight="1">
      <c r="A202" s="35" t="s">
        <v>49</v>
      </c>
      <c r="E202" s="36" t="s">
        <v>46</v>
      </c>
    </row>
    <row r="203" spans="1:5" ht="25.5" customHeight="1">
      <c r="A203" s="37" t="s">
        <v>51</v>
      </c>
      <c r="E203" s="38" t="s">
        <v>186</v>
      </c>
    </row>
    <row r="204" spans="1:5" ht="89.25" customHeight="1">
      <c r="A204" t="s">
        <v>53</v>
      </c>
      <c r="E204" s="36" t="s">
        <v>293</v>
      </c>
    </row>
    <row r="205" spans="1:16" ht="12.75" customHeight="1">
      <c r="A205" s="25" t="s">
        <v>44</v>
      </c>
      <c r="B205" s="29" t="s">
        <v>294</v>
      </c>
      <c r="C205" s="29" t="s">
        <v>295</v>
      </c>
      <c r="D205" s="25" t="s">
        <v>46</v>
      </c>
      <c r="E205" s="30" t="s">
        <v>296</v>
      </c>
      <c r="F205" s="31" t="s">
        <v>102</v>
      </c>
      <c r="G205" s="32">
        <v>1280</v>
      </c>
      <c r="H205" s="33">
        <v>0</v>
      </c>
      <c r="I205" s="34">
        <f>ROUND(ROUND(H205,2)*ROUND(G205,3),2)</f>
      </c>
      <c r="O205">
        <f>(I205*21)/100</f>
      </c>
      <c r="P205" t="s">
        <v>22</v>
      </c>
    </row>
    <row r="206" spans="1:5" ht="12.75" customHeight="1">
      <c r="A206" s="35" t="s">
        <v>49</v>
      </c>
      <c r="E206" s="36" t="s">
        <v>297</v>
      </c>
    </row>
    <row r="207" spans="1:5" ht="25.5" customHeight="1">
      <c r="A207" s="37" t="s">
        <v>51</v>
      </c>
      <c r="E207" s="38" t="s">
        <v>186</v>
      </c>
    </row>
    <row r="208" spans="1:5" ht="89.25" customHeight="1">
      <c r="A208" t="s">
        <v>53</v>
      </c>
      <c r="E208" s="36" t="s">
        <v>293</v>
      </c>
    </row>
    <row r="209" spans="1:9" ht="12.75" customHeight="1">
      <c r="A209" s="6" t="s">
        <v>42</v>
      </c>
      <c r="B209" s="6"/>
      <c r="C209" s="40" t="s">
        <v>78</v>
      </c>
      <c r="D209" s="6"/>
      <c r="E209" s="27" t="s">
        <v>298</v>
      </c>
      <c r="F209" s="6"/>
      <c r="G209" s="6"/>
      <c r="H209" s="6"/>
      <c r="I209" s="41">
        <f>0+I210+I214+I218+I222+I226</f>
      </c>
    </row>
    <row r="210" spans="1:16" ht="12.75" customHeight="1">
      <c r="A210" s="25" t="s">
        <v>44</v>
      </c>
      <c r="B210" s="29" t="s">
        <v>299</v>
      </c>
      <c r="C210" s="29" t="s">
        <v>300</v>
      </c>
      <c r="D210" s="25" t="s">
        <v>46</v>
      </c>
      <c r="E210" s="30" t="s">
        <v>301</v>
      </c>
      <c r="F210" s="31" t="s">
        <v>131</v>
      </c>
      <c r="G210" s="32">
        <v>40</v>
      </c>
      <c r="H210" s="33">
        <v>0</v>
      </c>
      <c r="I210" s="34">
        <f>ROUND(ROUND(H210,2)*ROUND(G210,3),2)</f>
      </c>
      <c r="O210">
        <f>(I210*21)/100</f>
      </c>
      <c r="P210" t="s">
        <v>22</v>
      </c>
    </row>
    <row r="211" spans="1:5" ht="12.75" customHeight="1">
      <c r="A211" s="35" t="s">
        <v>49</v>
      </c>
      <c r="E211" s="36" t="s">
        <v>46</v>
      </c>
    </row>
    <row r="212" spans="1:5" ht="25.5" customHeight="1">
      <c r="A212" s="37" t="s">
        <v>51</v>
      </c>
      <c r="E212" s="38" t="s">
        <v>302</v>
      </c>
    </row>
    <row r="213" spans="1:5" ht="165.75" customHeight="1">
      <c r="A213" t="s">
        <v>53</v>
      </c>
      <c r="E213" s="36" t="s">
        <v>303</v>
      </c>
    </row>
    <row r="214" spans="1:16" ht="12.75" customHeight="1">
      <c r="A214" s="25" t="s">
        <v>44</v>
      </c>
      <c r="B214" s="29" t="s">
        <v>304</v>
      </c>
      <c r="C214" s="29" t="s">
        <v>305</v>
      </c>
      <c r="D214" s="25" t="s">
        <v>46</v>
      </c>
      <c r="E214" s="30" t="s">
        <v>306</v>
      </c>
      <c r="F214" s="31" t="s">
        <v>131</v>
      </c>
      <c r="G214" s="32">
        <v>103</v>
      </c>
      <c r="H214" s="33">
        <v>0</v>
      </c>
      <c r="I214" s="34">
        <f>ROUND(ROUND(H214,2)*ROUND(G214,3),2)</f>
      </c>
      <c r="O214">
        <f>(I214*21)/100</f>
      </c>
      <c r="P214" t="s">
        <v>22</v>
      </c>
    </row>
    <row r="215" spans="1:5" ht="12.75" customHeight="1">
      <c r="A215" s="35" t="s">
        <v>49</v>
      </c>
      <c r="E215" s="36" t="s">
        <v>307</v>
      </c>
    </row>
    <row r="216" spans="1:5" ht="38.25" customHeight="1">
      <c r="A216" s="37" t="s">
        <v>51</v>
      </c>
      <c r="E216" s="38" t="s">
        <v>308</v>
      </c>
    </row>
    <row r="217" spans="1:5" ht="140.25" customHeight="1">
      <c r="A217" t="s">
        <v>53</v>
      </c>
      <c r="E217" s="36" t="s">
        <v>309</v>
      </c>
    </row>
    <row r="218" spans="1:16" ht="12.75" customHeight="1">
      <c r="A218" s="25" t="s">
        <v>44</v>
      </c>
      <c r="B218" s="29" t="s">
        <v>310</v>
      </c>
      <c r="C218" s="29" t="s">
        <v>311</v>
      </c>
      <c r="D218" s="25" t="s">
        <v>46</v>
      </c>
      <c r="E218" s="30" t="s">
        <v>312</v>
      </c>
      <c r="F218" s="31" t="s">
        <v>109</v>
      </c>
      <c r="G218" s="32">
        <v>5</v>
      </c>
      <c r="H218" s="33">
        <v>0</v>
      </c>
      <c r="I218" s="34">
        <f>ROUND(ROUND(H218,2)*ROUND(G218,3),2)</f>
      </c>
      <c r="O218">
        <f>(I218*21)/100</f>
      </c>
      <c r="P218" t="s">
        <v>22</v>
      </c>
    </row>
    <row r="219" spans="1:5" ht="12.75" customHeight="1">
      <c r="A219" s="35" t="s">
        <v>49</v>
      </c>
      <c r="E219" s="36" t="s">
        <v>46</v>
      </c>
    </row>
    <row r="220" spans="1:5" ht="12.75" customHeight="1">
      <c r="A220" s="37" t="s">
        <v>51</v>
      </c>
      <c r="E220" s="38" t="s">
        <v>313</v>
      </c>
    </row>
    <row r="221" spans="1:5" ht="63.75" customHeight="1">
      <c r="A221" t="s">
        <v>53</v>
      </c>
      <c r="E221" s="36" t="s">
        <v>314</v>
      </c>
    </row>
    <row r="222" spans="1:16" ht="12.75" customHeight="1">
      <c r="A222" s="25" t="s">
        <v>44</v>
      </c>
      <c r="B222" s="29" t="s">
        <v>315</v>
      </c>
      <c r="C222" s="29" t="s">
        <v>316</v>
      </c>
      <c r="D222" s="25" t="s">
        <v>46</v>
      </c>
      <c r="E222" s="30" t="s">
        <v>317</v>
      </c>
      <c r="F222" s="31" t="s">
        <v>109</v>
      </c>
      <c r="G222" s="32">
        <v>1</v>
      </c>
      <c r="H222" s="33">
        <v>0</v>
      </c>
      <c r="I222" s="34">
        <f>ROUND(ROUND(H222,2)*ROUND(G222,3),2)</f>
      </c>
      <c r="O222">
        <f>(I222*21)/100</f>
      </c>
      <c r="P222" t="s">
        <v>22</v>
      </c>
    </row>
    <row r="223" spans="1:5" ht="12.75" customHeight="1">
      <c r="A223" s="35" t="s">
        <v>49</v>
      </c>
      <c r="E223" s="36" t="s">
        <v>318</v>
      </c>
    </row>
    <row r="224" spans="1:5" ht="12.75" customHeight="1">
      <c r="A224" s="37" t="s">
        <v>51</v>
      </c>
      <c r="E224" s="38" t="s">
        <v>319</v>
      </c>
    </row>
    <row r="225" spans="1:5" ht="12.75" customHeight="1">
      <c r="A225" t="s">
        <v>53</v>
      </c>
      <c r="E225" s="36" t="s">
        <v>320</v>
      </c>
    </row>
    <row r="226" spans="1:16" ht="12.75" customHeight="1">
      <c r="A226" s="25" t="s">
        <v>44</v>
      </c>
      <c r="B226" s="29" t="s">
        <v>321</v>
      </c>
      <c r="C226" s="29" t="s">
        <v>322</v>
      </c>
      <c r="D226" s="25" t="s">
        <v>46</v>
      </c>
      <c r="E226" s="30" t="s">
        <v>323</v>
      </c>
      <c r="F226" s="31" t="s">
        <v>109</v>
      </c>
      <c r="G226" s="32">
        <v>9</v>
      </c>
      <c r="H226" s="33">
        <v>0</v>
      </c>
      <c r="I226" s="34">
        <f>ROUND(ROUND(H226,2)*ROUND(G226,3),2)</f>
      </c>
      <c r="O226">
        <f>(I226*21)/100</f>
      </c>
      <c r="P226" t="s">
        <v>22</v>
      </c>
    </row>
    <row r="227" spans="1:5" ht="12.75" customHeight="1">
      <c r="A227" s="35" t="s">
        <v>49</v>
      </c>
      <c r="E227" s="36" t="s">
        <v>46</v>
      </c>
    </row>
    <row r="228" spans="1:5" ht="38.25" customHeight="1">
      <c r="A228" s="37" t="s">
        <v>51</v>
      </c>
      <c r="E228" s="38" t="s">
        <v>324</v>
      </c>
    </row>
    <row r="229" spans="1:5" ht="12.75" customHeight="1">
      <c r="A229" t="s">
        <v>53</v>
      </c>
      <c r="E229" s="36" t="s">
        <v>325</v>
      </c>
    </row>
    <row r="230" spans="1:9" ht="12.75" customHeight="1">
      <c r="A230" s="6" t="s">
        <v>42</v>
      </c>
      <c r="B230" s="6"/>
      <c r="C230" s="40" t="s">
        <v>39</v>
      </c>
      <c r="D230" s="6"/>
      <c r="E230" s="27" t="s">
        <v>326</v>
      </c>
      <c r="F230" s="6"/>
      <c r="G230" s="6"/>
      <c r="H230" s="6"/>
      <c r="I230" s="41">
        <f>0+I231+I235+I239+I243+I247+I251+I255+I259+I263+I267+I271+I275+I279+I283+I287+I291</f>
      </c>
    </row>
    <row r="231" spans="1:16" ht="12.75" customHeight="1">
      <c r="A231" s="25" t="s">
        <v>44</v>
      </c>
      <c r="B231" s="29" t="s">
        <v>327</v>
      </c>
      <c r="C231" s="29" t="s">
        <v>328</v>
      </c>
      <c r="D231" s="25" t="s">
        <v>46</v>
      </c>
      <c r="E231" s="30" t="s">
        <v>329</v>
      </c>
      <c r="F231" s="31" t="s">
        <v>109</v>
      </c>
      <c r="G231" s="32">
        <v>8</v>
      </c>
      <c r="H231" s="33">
        <v>0</v>
      </c>
      <c r="I231" s="34">
        <f>ROUND(ROUND(H231,2)*ROUND(G231,3),2)</f>
      </c>
      <c r="O231">
        <f>(I231*21)/100</f>
      </c>
      <c r="P231" t="s">
        <v>22</v>
      </c>
    </row>
    <row r="232" spans="1:5" ht="12.75" customHeight="1">
      <c r="A232" s="35" t="s">
        <v>49</v>
      </c>
      <c r="E232" s="36" t="s">
        <v>46</v>
      </c>
    </row>
    <row r="233" spans="1:5" ht="76.5" customHeight="1">
      <c r="A233" s="37" t="s">
        <v>51</v>
      </c>
      <c r="E233" s="38" t="s">
        <v>330</v>
      </c>
    </row>
    <row r="234" spans="1:5" ht="25.5" customHeight="1">
      <c r="A234" t="s">
        <v>53</v>
      </c>
      <c r="E234" s="36" t="s">
        <v>331</v>
      </c>
    </row>
    <row r="235" spans="1:16" ht="12.75" customHeight="1">
      <c r="A235" s="25" t="s">
        <v>44</v>
      </c>
      <c r="B235" s="29" t="s">
        <v>332</v>
      </c>
      <c r="C235" s="29" t="s">
        <v>333</v>
      </c>
      <c r="D235" s="25" t="s">
        <v>46</v>
      </c>
      <c r="E235" s="30" t="s">
        <v>334</v>
      </c>
      <c r="F235" s="31" t="s">
        <v>109</v>
      </c>
      <c r="G235" s="32">
        <v>2</v>
      </c>
      <c r="H235" s="33">
        <v>0</v>
      </c>
      <c r="I235" s="34">
        <f>ROUND(ROUND(H235,2)*ROUND(G235,3),2)</f>
      </c>
      <c r="O235">
        <f>(I235*21)/100</f>
      </c>
      <c r="P235" t="s">
        <v>22</v>
      </c>
    </row>
    <row r="236" spans="1:5" ht="12.75" customHeight="1">
      <c r="A236" s="35" t="s">
        <v>49</v>
      </c>
      <c r="E236" s="36" t="s">
        <v>46</v>
      </c>
    </row>
    <row r="237" spans="1:5" ht="38.25" customHeight="1">
      <c r="A237" s="37" t="s">
        <v>51</v>
      </c>
      <c r="E237" s="38" t="s">
        <v>335</v>
      </c>
    </row>
    <row r="238" spans="1:5" ht="25.5" customHeight="1">
      <c r="A238" t="s">
        <v>53</v>
      </c>
      <c r="E238" s="36" t="s">
        <v>336</v>
      </c>
    </row>
    <row r="239" spans="1:16" ht="12.75" customHeight="1">
      <c r="A239" s="25" t="s">
        <v>44</v>
      </c>
      <c r="B239" s="29" t="s">
        <v>337</v>
      </c>
      <c r="C239" s="29" t="s">
        <v>338</v>
      </c>
      <c r="D239" s="25" t="s">
        <v>46</v>
      </c>
      <c r="E239" s="30" t="s">
        <v>339</v>
      </c>
      <c r="F239" s="31" t="s">
        <v>102</v>
      </c>
      <c r="G239" s="32">
        <v>72.626</v>
      </c>
      <c r="H239" s="33">
        <v>0</v>
      </c>
      <c r="I239" s="34">
        <f>ROUND(ROUND(H239,2)*ROUND(G239,3),2)</f>
      </c>
      <c r="O239">
        <f>(I239*21)/100</f>
      </c>
      <c r="P239" t="s">
        <v>22</v>
      </c>
    </row>
    <row r="240" spans="1:5" ht="12.75" customHeight="1">
      <c r="A240" s="35" t="s">
        <v>49</v>
      </c>
      <c r="E240" s="36" t="s">
        <v>340</v>
      </c>
    </row>
    <row r="241" spans="1:5" ht="76.5" customHeight="1">
      <c r="A241" s="37" t="s">
        <v>51</v>
      </c>
      <c r="E241" s="38" t="s">
        <v>341</v>
      </c>
    </row>
    <row r="242" spans="1:5" ht="38.25" customHeight="1">
      <c r="A242" t="s">
        <v>53</v>
      </c>
      <c r="E242" s="36" t="s">
        <v>342</v>
      </c>
    </row>
    <row r="243" spans="1:16" ht="12.75" customHeight="1">
      <c r="A243" s="25" t="s">
        <v>44</v>
      </c>
      <c r="B243" s="29" t="s">
        <v>343</v>
      </c>
      <c r="C243" s="29" t="s">
        <v>344</v>
      </c>
      <c r="D243" s="25" t="s">
        <v>46</v>
      </c>
      <c r="E243" s="30" t="s">
        <v>339</v>
      </c>
      <c r="F243" s="31" t="s">
        <v>102</v>
      </c>
      <c r="G243" s="32">
        <v>4.313</v>
      </c>
      <c r="H243" s="33">
        <v>0</v>
      </c>
      <c r="I243" s="34">
        <f>ROUND(ROUND(H243,2)*ROUND(G243,3),2)</f>
      </c>
      <c r="O243">
        <f>(I243*21)/100</f>
      </c>
      <c r="P243" t="s">
        <v>22</v>
      </c>
    </row>
    <row r="244" spans="1:5" ht="12.75" customHeight="1">
      <c r="A244" s="35" t="s">
        <v>49</v>
      </c>
      <c r="E244" s="36" t="s">
        <v>345</v>
      </c>
    </row>
    <row r="245" spans="1:5" ht="12.75" customHeight="1">
      <c r="A245" s="37" t="s">
        <v>51</v>
      </c>
      <c r="E245" s="38" t="s">
        <v>346</v>
      </c>
    </row>
    <row r="246" spans="1:5" ht="38.25" customHeight="1">
      <c r="A246" t="s">
        <v>53</v>
      </c>
      <c r="E246" s="36" t="s">
        <v>342</v>
      </c>
    </row>
    <row r="247" spans="1:16" ht="12.75" customHeight="1">
      <c r="A247" s="25" t="s">
        <v>44</v>
      </c>
      <c r="B247" s="29" t="s">
        <v>347</v>
      </c>
      <c r="C247" s="29" t="s">
        <v>348</v>
      </c>
      <c r="D247" s="25" t="s">
        <v>46</v>
      </c>
      <c r="E247" s="30" t="s">
        <v>349</v>
      </c>
      <c r="F247" s="31" t="s">
        <v>102</v>
      </c>
      <c r="G247" s="32">
        <v>9.875</v>
      </c>
      <c r="H247" s="33">
        <v>0</v>
      </c>
      <c r="I247" s="34">
        <f>ROUND(ROUND(H247,2)*ROUND(G247,3),2)</f>
      </c>
      <c r="O247">
        <f>(I247*21)/100</f>
      </c>
      <c r="P247" t="s">
        <v>22</v>
      </c>
    </row>
    <row r="248" spans="1:5" ht="12.75" customHeight="1">
      <c r="A248" s="35" t="s">
        <v>49</v>
      </c>
      <c r="E248" s="36" t="s">
        <v>46</v>
      </c>
    </row>
    <row r="249" spans="1:5" ht="12.75" customHeight="1">
      <c r="A249" s="37" t="s">
        <v>51</v>
      </c>
      <c r="E249" s="38" t="s">
        <v>350</v>
      </c>
    </row>
    <row r="250" spans="1:5" ht="12.75" customHeight="1">
      <c r="A250" t="s">
        <v>53</v>
      </c>
      <c r="E250" s="36" t="s">
        <v>351</v>
      </c>
    </row>
    <row r="251" spans="1:16" ht="12.75" customHeight="1">
      <c r="A251" s="25" t="s">
        <v>44</v>
      </c>
      <c r="B251" s="29" t="s">
        <v>352</v>
      </c>
      <c r="C251" s="29" t="s">
        <v>353</v>
      </c>
      <c r="D251" s="25" t="s">
        <v>46</v>
      </c>
      <c r="E251" s="30" t="s">
        <v>354</v>
      </c>
      <c r="F251" s="31" t="s">
        <v>109</v>
      </c>
      <c r="G251" s="32">
        <v>8</v>
      </c>
      <c r="H251" s="33">
        <v>0</v>
      </c>
      <c r="I251" s="34">
        <f>ROUND(ROUND(H251,2)*ROUND(G251,3),2)</f>
      </c>
      <c r="O251">
        <f>(I251*21)/100</f>
      </c>
      <c r="P251" t="s">
        <v>22</v>
      </c>
    </row>
    <row r="252" spans="1:5" ht="12.75" customHeight="1">
      <c r="A252" s="35" t="s">
        <v>49</v>
      </c>
      <c r="E252" s="36" t="s">
        <v>46</v>
      </c>
    </row>
    <row r="253" spans="1:5" ht="38.25" customHeight="1">
      <c r="A253" s="37" t="s">
        <v>51</v>
      </c>
      <c r="E253" s="38" t="s">
        <v>355</v>
      </c>
    </row>
    <row r="254" spans="1:5" ht="38.25" customHeight="1">
      <c r="A254" t="s">
        <v>53</v>
      </c>
      <c r="E254" s="36" t="s">
        <v>356</v>
      </c>
    </row>
    <row r="255" spans="1:16" ht="12.75" customHeight="1">
      <c r="A255" s="25" t="s">
        <v>44</v>
      </c>
      <c r="B255" s="29" t="s">
        <v>357</v>
      </c>
      <c r="C255" s="29" t="s">
        <v>358</v>
      </c>
      <c r="D255" s="25" t="s">
        <v>46</v>
      </c>
      <c r="E255" s="30" t="s">
        <v>359</v>
      </c>
      <c r="F255" s="31" t="s">
        <v>109</v>
      </c>
      <c r="G255" s="32">
        <v>1</v>
      </c>
      <c r="H255" s="33">
        <v>0</v>
      </c>
      <c r="I255" s="34">
        <f>ROUND(ROUND(H255,2)*ROUND(G255,3),2)</f>
      </c>
      <c r="O255">
        <f>(I255*21)/100</f>
      </c>
      <c r="P255" t="s">
        <v>22</v>
      </c>
    </row>
    <row r="256" spans="1:5" ht="12.75" customHeight="1">
      <c r="A256" s="35" t="s">
        <v>49</v>
      </c>
      <c r="E256" s="36" t="s">
        <v>360</v>
      </c>
    </row>
    <row r="257" spans="1:5" ht="12.75" customHeight="1">
      <c r="A257" s="37" t="s">
        <v>51</v>
      </c>
      <c r="E257" s="38" t="s">
        <v>46</v>
      </c>
    </row>
    <row r="258" spans="1:5" ht="12.75" customHeight="1">
      <c r="A258" t="s">
        <v>53</v>
      </c>
      <c r="E258" s="36" t="s">
        <v>361</v>
      </c>
    </row>
    <row r="259" spans="1:16" ht="12.75" customHeight="1">
      <c r="A259" s="25" t="s">
        <v>44</v>
      </c>
      <c r="B259" s="29" t="s">
        <v>362</v>
      </c>
      <c r="C259" s="29" t="s">
        <v>363</v>
      </c>
      <c r="D259" s="25" t="s">
        <v>46</v>
      </c>
      <c r="E259" s="30" t="s">
        <v>364</v>
      </c>
      <c r="F259" s="31" t="s">
        <v>131</v>
      </c>
      <c r="G259" s="32">
        <v>81</v>
      </c>
      <c r="H259" s="33">
        <v>0</v>
      </c>
      <c r="I259" s="34">
        <f>ROUND(ROUND(H259,2)*ROUND(G259,3),2)</f>
      </c>
      <c r="O259">
        <f>(I259*21)/100</f>
      </c>
      <c r="P259" t="s">
        <v>22</v>
      </c>
    </row>
    <row r="260" spans="1:5" ht="12.75" customHeight="1">
      <c r="A260" s="35" t="s">
        <v>49</v>
      </c>
      <c r="E260" s="36" t="s">
        <v>365</v>
      </c>
    </row>
    <row r="261" spans="1:5" ht="12.75" customHeight="1">
      <c r="A261" s="37" t="s">
        <v>51</v>
      </c>
      <c r="E261" s="38" t="s">
        <v>366</v>
      </c>
    </row>
    <row r="262" spans="1:5" ht="38.25" customHeight="1">
      <c r="A262" t="s">
        <v>53</v>
      </c>
      <c r="E262" s="36" t="s">
        <v>367</v>
      </c>
    </row>
    <row r="263" spans="1:16" ht="12.75" customHeight="1">
      <c r="A263" s="25" t="s">
        <v>44</v>
      </c>
      <c r="B263" s="29" t="s">
        <v>368</v>
      </c>
      <c r="C263" s="29" t="s">
        <v>369</v>
      </c>
      <c r="D263" s="25" t="s">
        <v>46</v>
      </c>
      <c r="E263" s="30" t="s">
        <v>370</v>
      </c>
      <c r="F263" s="31" t="s">
        <v>131</v>
      </c>
      <c r="G263" s="32">
        <v>240</v>
      </c>
      <c r="H263" s="33">
        <v>0</v>
      </c>
      <c r="I263" s="34">
        <f>ROUND(ROUND(H263,2)*ROUND(G263,3),2)</f>
      </c>
      <c r="O263">
        <f>(I263*21)/100</f>
      </c>
      <c r="P263" t="s">
        <v>22</v>
      </c>
    </row>
    <row r="264" spans="1:5" ht="12.75" customHeight="1">
      <c r="A264" s="35" t="s">
        <v>49</v>
      </c>
      <c r="E264" s="36" t="s">
        <v>371</v>
      </c>
    </row>
    <row r="265" spans="1:5" ht="12.75" customHeight="1">
      <c r="A265" s="37" t="s">
        <v>51</v>
      </c>
      <c r="E265" s="38" t="s">
        <v>372</v>
      </c>
    </row>
    <row r="266" spans="1:5" ht="38.25" customHeight="1">
      <c r="A266" t="s">
        <v>53</v>
      </c>
      <c r="E266" s="36" t="s">
        <v>367</v>
      </c>
    </row>
    <row r="267" spans="1:16" ht="12.75" customHeight="1">
      <c r="A267" s="25" t="s">
        <v>44</v>
      </c>
      <c r="B267" s="29" t="s">
        <v>373</v>
      </c>
      <c r="C267" s="29" t="s">
        <v>374</v>
      </c>
      <c r="D267" s="25" t="s">
        <v>46</v>
      </c>
      <c r="E267" s="30" t="s">
        <v>375</v>
      </c>
      <c r="F267" s="31" t="s">
        <v>131</v>
      </c>
      <c r="G267" s="32">
        <v>578.8</v>
      </c>
      <c r="H267" s="33">
        <v>0</v>
      </c>
      <c r="I267" s="34">
        <f>ROUND(ROUND(H267,2)*ROUND(G267,3),2)</f>
      </c>
      <c r="O267">
        <f>(I267*21)/100</f>
      </c>
      <c r="P267" t="s">
        <v>22</v>
      </c>
    </row>
    <row r="268" spans="1:5" ht="12.75" customHeight="1">
      <c r="A268" s="35" t="s">
        <v>49</v>
      </c>
      <c r="E268" s="36" t="s">
        <v>46</v>
      </c>
    </row>
    <row r="269" spans="1:5" ht="114.75" customHeight="1">
      <c r="A269" s="37" t="s">
        <v>51</v>
      </c>
      <c r="E269" s="38" t="s">
        <v>376</v>
      </c>
    </row>
    <row r="270" spans="1:5" ht="12.75" customHeight="1">
      <c r="A270" t="s">
        <v>53</v>
      </c>
      <c r="E270" s="36" t="s">
        <v>377</v>
      </c>
    </row>
    <row r="271" spans="1:16" ht="12.75" customHeight="1">
      <c r="A271" s="25" t="s">
        <v>44</v>
      </c>
      <c r="B271" s="29" t="s">
        <v>378</v>
      </c>
      <c r="C271" s="29" t="s">
        <v>379</v>
      </c>
      <c r="D271" s="25" t="s">
        <v>46</v>
      </c>
      <c r="E271" s="30" t="s">
        <v>380</v>
      </c>
      <c r="F271" s="31" t="s">
        <v>131</v>
      </c>
      <c r="G271" s="32">
        <v>51</v>
      </c>
      <c r="H271" s="33">
        <v>0</v>
      </c>
      <c r="I271" s="34">
        <f>ROUND(ROUND(H271,2)*ROUND(G271,3),2)</f>
      </c>
      <c r="O271">
        <f>(I271*21)/100</f>
      </c>
      <c r="P271" t="s">
        <v>22</v>
      </c>
    </row>
    <row r="272" spans="1:5" ht="12.75" customHeight="1">
      <c r="A272" s="35" t="s">
        <v>49</v>
      </c>
      <c r="E272" s="36" t="s">
        <v>46</v>
      </c>
    </row>
    <row r="273" spans="1:5" ht="38.25" customHeight="1">
      <c r="A273" s="37" t="s">
        <v>51</v>
      </c>
      <c r="E273" s="38" t="s">
        <v>381</v>
      </c>
    </row>
    <row r="274" spans="1:5" ht="12.75" customHeight="1">
      <c r="A274" t="s">
        <v>53</v>
      </c>
      <c r="E274" s="36" t="s">
        <v>377</v>
      </c>
    </row>
    <row r="275" spans="1:16" ht="12.75" customHeight="1">
      <c r="A275" s="25" t="s">
        <v>44</v>
      </c>
      <c r="B275" s="29" t="s">
        <v>382</v>
      </c>
      <c r="C275" s="29" t="s">
        <v>383</v>
      </c>
      <c r="D275" s="25" t="s">
        <v>46</v>
      </c>
      <c r="E275" s="30" t="s">
        <v>384</v>
      </c>
      <c r="F275" s="31" t="s">
        <v>131</v>
      </c>
      <c r="G275" s="32">
        <v>453.8</v>
      </c>
      <c r="H275" s="33">
        <v>0</v>
      </c>
      <c r="I275" s="34">
        <f>ROUND(ROUND(H275,2)*ROUND(G275,3),2)</f>
      </c>
      <c r="O275">
        <f>(I275*21)/100</f>
      </c>
      <c r="P275" t="s">
        <v>22</v>
      </c>
    </row>
    <row r="276" spans="1:5" ht="12.75" customHeight="1">
      <c r="A276" s="35" t="s">
        <v>49</v>
      </c>
      <c r="E276" s="36" t="s">
        <v>385</v>
      </c>
    </row>
    <row r="277" spans="1:5" ht="76.5" customHeight="1">
      <c r="A277" s="37" t="s">
        <v>51</v>
      </c>
      <c r="E277" s="38" t="s">
        <v>386</v>
      </c>
    </row>
    <row r="278" spans="1:5" ht="25.5" customHeight="1">
      <c r="A278" t="s">
        <v>53</v>
      </c>
      <c r="E278" s="36" t="s">
        <v>387</v>
      </c>
    </row>
    <row r="279" spans="1:16" ht="12.75" customHeight="1">
      <c r="A279" s="25" t="s">
        <v>44</v>
      </c>
      <c r="B279" s="29" t="s">
        <v>388</v>
      </c>
      <c r="C279" s="29" t="s">
        <v>389</v>
      </c>
      <c r="D279" s="25" t="s">
        <v>46</v>
      </c>
      <c r="E279" s="30" t="s">
        <v>390</v>
      </c>
      <c r="F279" s="31" t="s">
        <v>102</v>
      </c>
      <c r="G279" s="32">
        <v>2295</v>
      </c>
      <c r="H279" s="33">
        <v>0</v>
      </c>
      <c r="I279" s="34">
        <f>ROUND(ROUND(H279,2)*ROUND(G279,3),2)</f>
      </c>
      <c r="O279">
        <f>(I279*21)/100</f>
      </c>
      <c r="P279" t="s">
        <v>22</v>
      </c>
    </row>
    <row r="280" spans="1:5" ht="12.75" customHeight="1">
      <c r="A280" s="35" t="s">
        <v>49</v>
      </c>
      <c r="E280" s="36" t="s">
        <v>46</v>
      </c>
    </row>
    <row r="281" spans="1:5" ht="25.5" customHeight="1">
      <c r="A281" s="37" t="s">
        <v>51</v>
      </c>
      <c r="E281" s="38" t="s">
        <v>391</v>
      </c>
    </row>
    <row r="282" spans="1:5" ht="12.75" customHeight="1">
      <c r="A282" t="s">
        <v>53</v>
      </c>
      <c r="E282" s="36" t="s">
        <v>392</v>
      </c>
    </row>
    <row r="283" spans="1:16" ht="12.75" customHeight="1">
      <c r="A283" s="25" t="s">
        <v>44</v>
      </c>
      <c r="B283" s="29" t="s">
        <v>393</v>
      </c>
      <c r="C283" s="29" t="s">
        <v>394</v>
      </c>
      <c r="D283" s="25" t="s">
        <v>46</v>
      </c>
      <c r="E283" s="30" t="s">
        <v>395</v>
      </c>
      <c r="F283" s="31" t="s">
        <v>102</v>
      </c>
      <c r="G283" s="32">
        <v>2295</v>
      </c>
      <c r="H283" s="33">
        <v>0</v>
      </c>
      <c r="I283" s="34">
        <f>ROUND(ROUND(H283,2)*ROUND(G283,3),2)</f>
      </c>
      <c r="O283">
        <f>(I283*21)/100</f>
      </c>
      <c r="P283" t="s">
        <v>22</v>
      </c>
    </row>
    <row r="284" spans="1:5" ht="12.75" customHeight="1">
      <c r="A284" s="35" t="s">
        <v>49</v>
      </c>
      <c r="E284" s="36" t="s">
        <v>46</v>
      </c>
    </row>
    <row r="285" spans="1:5" ht="25.5" customHeight="1">
      <c r="A285" s="37" t="s">
        <v>51</v>
      </c>
      <c r="E285" s="38" t="s">
        <v>391</v>
      </c>
    </row>
    <row r="286" spans="1:5" ht="12.75" customHeight="1">
      <c r="A286" t="s">
        <v>53</v>
      </c>
      <c r="E286" s="36" t="s">
        <v>392</v>
      </c>
    </row>
    <row r="287" spans="1:16" ht="12.75" customHeight="1">
      <c r="A287" s="25" t="s">
        <v>44</v>
      </c>
      <c r="B287" s="29" t="s">
        <v>396</v>
      </c>
      <c r="C287" s="29" t="s">
        <v>397</v>
      </c>
      <c r="D287" s="25" t="s">
        <v>46</v>
      </c>
      <c r="E287" s="30" t="s">
        <v>398</v>
      </c>
      <c r="F287" s="31" t="s">
        <v>109</v>
      </c>
      <c r="G287" s="32">
        <v>1</v>
      </c>
      <c r="H287" s="33">
        <v>0</v>
      </c>
      <c r="I287" s="34">
        <f>ROUND(ROUND(H287,2)*ROUND(G287,3),2)</f>
      </c>
      <c r="O287">
        <f>(I287*21)/100</f>
      </c>
      <c r="P287" t="s">
        <v>22</v>
      </c>
    </row>
    <row r="288" spans="1:5" ht="12.75" customHeight="1">
      <c r="A288" s="35" t="s">
        <v>49</v>
      </c>
      <c r="E288" s="36" t="s">
        <v>399</v>
      </c>
    </row>
    <row r="289" spans="1:5" ht="12.75" customHeight="1">
      <c r="A289" s="37" t="s">
        <v>51</v>
      </c>
      <c r="E289" s="38" t="s">
        <v>46</v>
      </c>
    </row>
    <row r="290" spans="1:5" ht="25.5" customHeight="1">
      <c r="A290" t="s">
        <v>53</v>
      </c>
      <c r="E290" s="36" t="s">
        <v>400</v>
      </c>
    </row>
    <row r="291" spans="1:16" ht="12.75" customHeight="1">
      <c r="A291" s="25" t="s">
        <v>44</v>
      </c>
      <c r="B291" s="29" t="s">
        <v>401</v>
      </c>
      <c r="C291" s="29" t="s">
        <v>402</v>
      </c>
      <c r="D291" s="25" t="s">
        <v>46</v>
      </c>
      <c r="E291" s="30" t="s">
        <v>403</v>
      </c>
      <c r="F291" s="31" t="s">
        <v>404</v>
      </c>
      <c r="G291" s="32">
        <v>119</v>
      </c>
      <c r="H291" s="33">
        <v>0</v>
      </c>
      <c r="I291" s="34">
        <f>ROUND(ROUND(H291,2)*ROUND(G291,3),2)</f>
      </c>
      <c r="O291">
        <f>(I291*21)/100</f>
      </c>
      <c r="P291" t="s">
        <v>22</v>
      </c>
    </row>
    <row r="292" spans="1:5" ht="12.75" customHeight="1">
      <c r="A292" s="35" t="s">
        <v>49</v>
      </c>
      <c r="E292" s="36" t="s">
        <v>405</v>
      </c>
    </row>
    <row r="293" spans="1:5" ht="12.75" customHeight="1">
      <c r="A293" s="37" t="s">
        <v>51</v>
      </c>
      <c r="E293" s="38" t="s">
        <v>406</v>
      </c>
    </row>
    <row r="294" spans="1:5" ht="165.75" customHeight="1">
      <c r="A294" t="s">
        <v>53</v>
      </c>
      <c r="E294" s="36" t="s">
        <v>407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P8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P2" t="s">
        <v>21</v>
      </c>
    </row>
    <row r="3" spans="1:16" ht="15" customHeight="1">
      <c r="A3" t="s">
        <v>11</v>
      </c>
      <c r="B3" s="12" t="s">
        <v>13</v>
      </c>
      <c r="C3" s="13" t="s">
        <v>14</v>
      </c>
      <c r="D3" s="1"/>
      <c r="E3" s="14" t="s">
        <v>15</v>
      </c>
      <c r="F3" s="1"/>
      <c r="G3" s="9"/>
      <c r="H3" s="8" t="s">
        <v>408</v>
      </c>
      <c r="I3" s="42">
        <f>0+I8+I13+I30+I39+I60+I81</f>
      </c>
      <c r="O3" t="s">
        <v>18</v>
      </c>
      <c r="P3" t="s">
        <v>22</v>
      </c>
    </row>
    <row r="4" spans="1:16" ht="15" customHeight="1">
      <c r="A4" t="s">
        <v>16</v>
      </c>
      <c r="B4" s="16" t="s">
        <v>17</v>
      </c>
      <c r="C4" s="17" t="s">
        <v>408</v>
      </c>
      <c r="D4" s="6"/>
      <c r="E4" s="18" t="s">
        <v>409</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9" ht="12.75" customHeight="1">
      <c r="A8" s="19" t="s">
        <v>42</v>
      </c>
      <c r="B8" s="19"/>
      <c r="C8" s="26" t="s">
        <v>26</v>
      </c>
      <c r="D8" s="19"/>
      <c r="E8" s="27" t="s">
        <v>43</v>
      </c>
      <c r="F8" s="19"/>
      <c r="G8" s="19"/>
      <c r="H8" s="19"/>
      <c r="I8" s="28">
        <f>0+I9</f>
      </c>
    </row>
    <row r="9" spans="1:16" ht="12.75" customHeight="1">
      <c r="A9" s="25" t="s">
        <v>44</v>
      </c>
      <c r="B9" s="29" t="s">
        <v>28</v>
      </c>
      <c r="C9" s="29" t="s">
        <v>45</v>
      </c>
      <c r="D9" s="25" t="s">
        <v>46</v>
      </c>
      <c r="E9" s="30" t="s">
        <v>47</v>
      </c>
      <c r="F9" s="31" t="s">
        <v>48</v>
      </c>
      <c r="G9" s="32">
        <v>251.777</v>
      </c>
      <c r="H9" s="33">
        <v>0</v>
      </c>
      <c r="I9" s="34">
        <f>ROUND(ROUND(H9,2)*ROUND(G9,3),2)</f>
      </c>
      <c r="O9">
        <f>(I9*21)/100</f>
      </c>
      <c r="P9" t="s">
        <v>22</v>
      </c>
    </row>
    <row r="10" spans="1:5" ht="12.75" customHeight="1">
      <c r="A10" s="35" t="s">
        <v>49</v>
      </c>
      <c r="E10" s="36" t="s">
        <v>50</v>
      </c>
    </row>
    <row r="11" spans="1:5" ht="12.75" customHeight="1">
      <c r="A11" s="37" t="s">
        <v>51</v>
      </c>
      <c r="E11" s="38" t="s">
        <v>410</v>
      </c>
    </row>
    <row r="12" spans="1:5" ht="12.75" customHeight="1">
      <c r="A12" t="s">
        <v>53</v>
      </c>
      <c r="E12" s="36" t="s">
        <v>54</v>
      </c>
    </row>
    <row r="13" spans="1:9" ht="12.75" customHeight="1">
      <c r="A13" s="6" t="s">
        <v>42</v>
      </c>
      <c r="B13" s="6"/>
      <c r="C13" s="40" t="s">
        <v>28</v>
      </c>
      <c r="D13" s="6"/>
      <c r="E13" s="27" t="s">
        <v>98</v>
      </c>
      <c r="F13" s="6"/>
      <c r="G13" s="6"/>
      <c r="H13" s="6"/>
      <c r="I13" s="41">
        <f>0+I14+I18+I22+I26</f>
      </c>
    </row>
    <row r="14" spans="1:16" ht="12.75" customHeight="1">
      <c r="A14" s="25" t="s">
        <v>44</v>
      </c>
      <c r="B14" s="29" t="s">
        <v>22</v>
      </c>
      <c r="C14" s="29" t="s">
        <v>157</v>
      </c>
      <c r="D14" s="25" t="s">
        <v>46</v>
      </c>
      <c r="E14" s="30" t="s">
        <v>158</v>
      </c>
      <c r="F14" s="31" t="s">
        <v>69</v>
      </c>
      <c r="G14" s="32">
        <v>839.013</v>
      </c>
      <c r="H14" s="33">
        <v>0</v>
      </c>
      <c r="I14" s="34">
        <f>ROUND(ROUND(H14,2)*ROUND(G14,3),2)</f>
      </c>
      <c r="O14">
        <f>(I14*21)/100</f>
      </c>
      <c r="P14" t="s">
        <v>22</v>
      </c>
    </row>
    <row r="15" spans="1:5" ht="12.75" customHeight="1">
      <c r="A15" s="35" t="s">
        <v>49</v>
      </c>
      <c r="E15" s="36" t="s">
        <v>153</v>
      </c>
    </row>
    <row r="16" spans="1:5" ht="140.25" customHeight="1">
      <c r="A16" s="37" t="s">
        <v>51</v>
      </c>
      <c r="E16" s="38" t="s">
        <v>411</v>
      </c>
    </row>
    <row r="17" spans="1:5" ht="255" customHeight="1">
      <c r="A17" t="s">
        <v>53</v>
      </c>
      <c r="E17" s="36" t="s">
        <v>155</v>
      </c>
    </row>
    <row r="18" spans="1:16" ht="12.75" customHeight="1">
      <c r="A18" s="25" t="s">
        <v>44</v>
      </c>
      <c r="B18" s="29" t="s">
        <v>21</v>
      </c>
      <c r="C18" s="29" t="s">
        <v>161</v>
      </c>
      <c r="D18" s="25" t="s">
        <v>46</v>
      </c>
      <c r="E18" s="30" t="s">
        <v>162</v>
      </c>
      <c r="F18" s="31" t="s">
        <v>69</v>
      </c>
      <c r="G18" s="32">
        <v>139.876</v>
      </c>
      <c r="H18" s="33">
        <v>0</v>
      </c>
      <c r="I18" s="34">
        <f>ROUND(ROUND(H18,2)*ROUND(G18,3),2)</f>
      </c>
      <c r="O18">
        <f>(I18*21)/100</f>
      </c>
      <c r="P18" t="s">
        <v>22</v>
      </c>
    </row>
    <row r="19" spans="1:5" ht="12.75" customHeight="1">
      <c r="A19" s="35" t="s">
        <v>49</v>
      </c>
      <c r="E19" s="36" t="s">
        <v>163</v>
      </c>
    </row>
    <row r="20" spans="1:5" ht="51" customHeight="1">
      <c r="A20" s="37" t="s">
        <v>51</v>
      </c>
      <c r="E20" s="38" t="s">
        <v>412</v>
      </c>
    </row>
    <row r="21" spans="1:5" ht="165.75" customHeight="1">
      <c r="A21" t="s">
        <v>53</v>
      </c>
      <c r="E21" s="36" t="s">
        <v>165</v>
      </c>
    </row>
    <row r="22" spans="1:16" ht="12.75" customHeight="1">
      <c r="A22" s="25" t="s">
        <v>44</v>
      </c>
      <c r="B22" s="29" t="s">
        <v>32</v>
      </c>
      <c r="C22" s="29" t="s">
        <v>172</v>
      </c>
      <c r="D22" s="25" t="s">
        <v>46</v>
      </c>
      <c r="E22" s="30" t="s">
        <v>173</v>
      </c>
      <c r="F22" s="31" t="s">
        <v>69</v>
      </c>
      <c r="G22" s="32">
        <v>699.137</v>
      </c>
      <c r="H22" s="33">
        <v>0</v>
      </c>
      <c r="I22" s="34">
        <f>ROUND(ROUND(H22,2)*ROUND(G22,3),2)</f>
      </c>
      <c r="O22">
        <f>(I22*21)/100</f>
      </c>
      <c r="P22" t="s">
        <v>22</v>
      </c>
    </row>
    <row r="23" spans="1:5" ht="12.75" customHeight="1">
      <c r="A23" s="35" t="s">
        <v>49</v>
      </c>
      <c r="E23" s="36" t="s">
        <v>174</v>
      </c>
    </row>
    <row r="24" spans="1:5" ht="178.5" customHeight="1">
      <c r="A24" s="37" t="s">
        <v>51</v>
      </c>
      <c r="E24" s="38" t="s">
        <v>413</v>
      </c>
    </row>
    <row r="25" spans="1:5" ht="191.25" customHeight="1">
      <c r="A25" t="s">
        <v>53</v>
      </c>
      <c r="E25" s="36" t="s">
        <v>176</v>
      </c>
    </row>
    <row r="26" spans="1:16" ht="12.75" customHeight="1">
      <c r="A26" s="25" t="s">
        <v>44</v>
      </c>
      <c r="B26" s="29" t="s">
        <v>34</v>
      </c>
      <c r="C26" s="29" t="s">
        <v>178</v>
      </c>
      <c r="D26" s="25" t="s">
        <v>46</v>
      </c>
      <c r="E26" s="30" t="s">
        <v>179</v>
      </c>
      <c r="F26" s="31" t="s">
        <v>69</v>
      </c>
      <c r="G26" s="32">
        <v>38.25</v>
      </c>
      <c r="H26" s="33">
        <v>0</v>
      </c>
      <c r="I26" s="34">
        <f>ROUND(ROUND(H26,2)*ROUND(G26,3),2)</f>
      </c>
      <c r="O26">
        <f>(I26*21)/100</f>
      </c>
      <c r="P26" t="s">
        <v>22</v>
      </c>
    </row>
    <row r="27" spans="1:5" ht="12.75" customHeight="1">
      <c r="A27" s="35" t="s">
        <v>49</v>
      </c>
      <c r="E27" s="36" t="s">
        <v>414</v>
      </c>
    </row>
    <row r="28" spans="1:5" ht="12.75" customHeight="1">
      <c r="A28" s="37" t="s">
        <v>51</v>
      </c>
      <c r="E28" s="38" t="s">
        <v>415</v>
      </c>
    </row>
    <row r="29" spans="1:5" ht="242.25" customHeight="1">
      <c r="A29" t="s">
        <v>53</v>
      </c>
      <c r="E29" s="36" t="s">
        <v>182</v>
      </c>
    </row>
    <row r="30" spans="1:9" ht="12.75" customHeight="1">
      <c r="A30" s="6" t="s">
        <v>42</v>
      </c>
      <c r="B30" s="6"/>
      <c r="C30" s="40" t="s">
        <v>21</v>
      </c>
      <c r="D30" s="6"/>
      <c r="E30" s="27" t="s">
        <v>416</v>
      </c>
      <c r="F30" s="6"/>
      <c r="G30" s="6"/>
      <c r="H30" s="6"/>
      <c r="I30" s="41">
        <f>0+I31+I35</f>
      </c>
    </row>
    <row r="31" spans="1:16" ht="12.75" customHeight="1">
      <c r="A31" s="25" t="s">
        <v>44</v>
      </c>
      <c r="B31" s="29" t="s">
        <v>36</v>
      </c>
      <c r="C31" s="29" t="s">
        <v>417</v>
      </c>
      <c r="D31" s="25" t="s">
        <v>418</v>
      </c>
      <c r="E31" s="30" t="s">
        <v>419</v>
      </c>
      <c r="F31" s="31" t="s">
        <v>109</v>
      </c>
      <c r="G31" s="32">
        <v>1</v>
      </c>
      <c r="H31" s="33">
        <v>0</v>
      </c>
      <c r="I31" s="34">
        <f>ROUND(ROUND(H31,2)*ROUND(G31,3),2)</f>
      </c>
      <c r="O31">
        <f>(I31*21)/100</f>
      </c>
      <c r="P31" t="s">
        <v>22</v>
      </c>
    </row>
    <row r="32" spans="1:5" ht="25.5" customHeight="1">
      <c r="A32" s="35" t="s">
        <v>49</v>
      </c>
      <c r="E32" s="36" t="s">
        <v>420</v>
      </c>
    </row>
    <row r="33" spans="1:5" ht="12.75" customHeight="1">
      <c r="A33" s="37" t="s">
        <v>51</v>
      </c>
      <c r="E33" s="38" t="s">
        <v>46</v>
      </c>
    </row>
    <row r="34" spans="1:5" ht="12.75" customHeight="1">
      <c r="A34" t="s">
        <v>53</v>
      </c>
      <c r="E34" s="36" t="s">
        <v>421</v>
      </c>
    </row>
    <row r="35" spans="1:16" ht="12.75" customHeight="1">
      <c r="A35" s="25" t="s">
        <v>44</v>
      </c>
      <c r="B35" s="29" t="s">
        <v>72</v>
      </c>
      <c r="C35" s="29" t="s">
        <v>422</v>
      </c>
      <c r="D35" s="25" t="s">
        <v>46</v>
      </c>
      <c r="E35" s="30" t="s">
        <v>423</v>
      </c>
      <c r="F35" s="31" t="s">
        <v>109</v>
      </c>
      <c r="G35" s="32">
        <v>1</v>
      </c>
      <c r="H35" s="33">
        <v>0</v>
      </c>
      <c r="I35" s="34">
        <f>ROUND(ROUND(H35,2)*ROUND(G35,3),2)</f>
      </c>
      <c r="O35">
        <f>(I35*21)/100</f>
      </c>
      <c r="P35" t="s">
        <v>22</v>
      </c>
    </row>
    <row r="36" spans="1:5" ht="25.5" customHeight="1">
      <c r="A36" s="35" t="s">
        <v>49</v>
      </c>
      <c r="E36" s="36" t="s">
        <v>424</v>
      </c>
    </row>
    <row r="37" spans="1:5" ht="12.75" customHeight="1">
      <c r="A37" s="37" t="s">
        <v>51</v>
      </c>
      <c r="E37" s="38" t="s">
        <v>319</v>
      </c>
    </row>
    <row r="38" spans="1:5" ht="12.75" customHeight="1">
      <c r="A38" t="s">
        <v>53</v>
      </c>
      <c r="E38" s="36" t="s">
        <v>421</v>
      </c>
    </row>
    <row r="39" spans="1:9" ht="12.75" customHeight="1">
      <c r="A39" s="6" t="s">
        <v>42</v>
      </c>
      <c r="B39" s="6"/>
      <c r="C39" s="40" t="s">
        <v>32</v>
      </c>
      <c r="D39" s="6"/>
      <c r="E39" s="27" t="s">
        <v>253</v>
      </c>
      <c r="F39" s="6"/>
      <c r="G39" s="6"/>
      <c r="H39" s="6"/>
      <c r="I39" s="41">
        <f>0+I40+I44+I48+I52+I56</f>
      </c>
    </row>
    <row r="40" spans="1:16" ht="12.75" customHeight="1">
      <c r="A40" s="25" t="s">
        <v>44</v>
      </c>
      <c r="B40" s="29" t="s">
        <v>78</v>
      </c>
      <c r="C40" s="29" t="s">
        <v>425</v>
      </c>
      <c r="D40" s="25" t="s">
        <v>46</v>
      </c>
      <c r="E40" s="30" t="s">
        <v>426</v>
      </c>
      <c r="F40" s="31" t="s">
        <v>69</v>
      </c>
      <c r="G40" s="32">
        <v>5.128</v>
      </c>
      <c r="H40" s="33">
        <v>0</v>
      </c>
      <c r="I40" s="34">
        <f>ROUND(ROUND(H40,2)*ROUND(G40,3),2)</f>
      </c>
      <c r="O40">
        <f>(I40*21)/100</f>
      </c>
      <c r="P40" t="s">
        <v>22</v>
      </c>
    </row>
    <row r="41" spans="1:5" ht="12.75" customHeight="1">
      <c r="A41" s="35" t="s">
        <v>49</v>
      </c>
      <c r="E41" s="36" t="s">
        <v>427</v>
      </c>
    </row>
    <row r="42" spans="1:5" ht="102" customHeight="1">
      <c r="A42" s="37" t="s">
        <v>51</v>
      </c>
      <c r="E42" s="38" t="s">
        <v>428</v>
      </c>
    </row>
    <row r="43" spans="1:5" ht="216.75" customHeight="1">
      <c r="A43" t="s">
        <v>53</v>
      </c>
      <c r="E43" s="36" t="s">
        <v>259</v>
      </c>
    </row>
    <row r="44" spans="1:16" ht="12.75" customHeight="1">
      <c r="A44" s="25" t="s">
        <v>44</v>
      </c>
      <c r="B44" s="29" t="s">
        <v>39</v>
      </c>
      <c r="C44" s="29" t="s">
        <v>261</v>
      </c>
      <c r="D44" s="25" t="s">
        <v>46</v>
      </c>
      <c r="E44" s="30" t="s">
        <v>262</v>
      </c>
      <c r="F44" s="31" t="s">
        <v>69</v>
      </c>
      <c r="G44" s="32">
        <v>7.136</v>
      </c>
      <c r="H44" s="33">
        <v>0</v>
      </c>
      <c r="I44" s="34">
        <f>ROUND(ROUND(H44,2)*ROUND(G44,3),2)</f>
      </c>
      <c r="O44">
        <f>(I44*21)/100</f>
      </c>
      <c r="P44" t="s">
        <v>22</v>
      </c>
    </row>
    <row r="45" spans="1:5" ht="12.75" customHeight="1">
      <c r="A45" s="35" t="s">
        <v>49</v>
      </c>
      <c r="E45" s="36" t="s">
        <v>429</v>
      </c>
    </row>
    <row r="46" spans="1:5" ht="38.25" customHeight="1">
      <c r="A46" s="37" t="s">
        <v>51</v>
      </c>
      <c r="E46" s="38" t="s">
        <v>430</v>
      </c>
    </row>
    <row r="47" spans="1:5" ht="25.5" customHeight="1">
      <c r="A47" t="s">
        <v>53</v>
      </c>
      <c r="E47" s="36" t="s">
        <v>241</v>
      </c>
    </row>
    <row r="48" spans="1:16" ht="12.75" customHeight="1">
      <c r="A48" s="25" t="s">
        <v>44</v>
      </c>
      <c r="B48" s="29" t="s">
        <v>41</v>
      </c>
      <c r="C48" s="29" t="s">
        <v>266</v>
      </c>
      <c r="D48" s="25" t="s">
        <v>46</v>
      </c>
      <c r="E48" s="30" t="s">
        <v>267</v>
      </c>
      <c r="F48" s="31" t="s">
        <v>69</v>
      </c>
      <c r="G48" s="32">
        <v>11.925</v>
      </c>
      <c r="H48" s="33">
        <v>0</v>
      </c>
      <c r="I48" s="34">
        <f>ROUND(ROUND(H48,2)*ROUND(G48,3),2)</f>
      </c>
      <c r="O48">
        <f>(I48*21)/100</f>
      </c>
      <c r="P48" t="s">
        <v>22</v>
      </c>
    </row>
    <row r="49" spans="1:5" ht="12.75" customHeight="1">
      <c r="A49" s="35" t="s">
        <v>49</v>
      </c>
      <c r="E49" s="36" t="s">
        <v>414</v>
      </c>
    </row>
    <row r="50" spans="1:5" ht="51" customHeight="1">
      <c r="A50" s="37" t="s">
        <v>51</v>
      </c>
      <c r="E50" s="38" t="s">
        <v>431</v>
      </c>
    </row>
    <row r="51" spans="1:5" ht="25.5" customHeight="1">
      <c r="A51" t="s">
        <v>53</v>
      </c>
      <c r="E51" s="36" t="s">
        <v>241</v>
      </c>
    </row>
    <row r="52" spans="1:16" ht="12.75" customHeight="1">
      <c r="A52" s="25" t="s">
        <v>44</v>
      </c>
      <c r="B52" s="29" t="s">
        <v>89</v>
      </c>
      <c r="C52" s="29" t="s">
        <v>432</v>
      </c>
      <c r="D52" s="25" t="s">
        <v>46</v>
      </c>
      <c r="E52" s="30" t="s">
        <v>433</v>
      </c>
      <c r="F52" s="31" t="s">
        <v>69</v>
      </c>
      <c r="G52" s="32">
        <v>2.72</v>
      </c>
      <c r="H52" s="33">
        <v>0</v>
      </c>
      <c r="I52" s="34">
        <f>ROUND(ROUND(H52,2)*ROUND(G52,3),2)</f>
      </c>
      <c r="O52">
        <f>(I52*21)/100</f>
      </c>
      <c r="P52" t="s">
        <v>22</v>
      </c>
    </row>
    <row r="53" spans="1:5" ht="12.75" customHeight="1">
      <c r="A53" s="35" t="s">
        <v>49</v>
      </c>
      <c r="E53" s="36" t="s">
        <v>434</v>
      </c>
    </row>
    <row r="54" spans="1:5" ht="12.75" customHeight="1">
      <c r="A54" s="37" t="s">
        <v>51</v>
      </c>
      <c r="E54" s="38" t="s">
        <v>435</v>
      </c>
    </row>
    <row r="55" spans="1:5" ht="38.25" customHeight="1">
      <c r="A55" t="s">
        <v>53</v>
      </c>
      <c r="E55" s="36" t="s">
        <v>436</v>
      </c>
    </row>
    <row r="56" spans="1:16" ht="12.75" customHeight="1">
      <c r="A56" s="25" t="s">
        <v>44</v>
      </c>
      <c r="B56" s="29" t="s">
        <v>93</v>
      </c>
      <c r="C56" s="29" t="s">
        <v>437</v>
      </c>
      <c r="D56" s="25" t="s">
        <v>46</v>
      </c>
      <c r="E56" s="30" t="s">
        <v>438</v>
      </c>
      <c r="F56" s="31" t="s">
        <v>69</v>
      </c>
      <c r="G56" s="32">
        <v>0.9</v>
      </c>
      <c r="H56" s="33">
        <v>0</v>
      </c>
      <c r="I56" s="34">
        <f>ROUND(ROUND(H56,2)*ROUND(G56,3),2)</f>
      </c>
      <c r="O56">
        <f>(I56*21)/100</f>
      </c>
      <c r="P56" t="s">
        <v>22</v>
      </c>
    </row>
    <row r="57" spans="1:5" ht="12.75" customHeight="1">
      <c r="A57" s="35" t="s">
        <v>49</v>
      </c>
      <c r="E57" s="36" t="s">
        <v>439</v>
      </c>
    </row>
    <row r="58" spans="1:5" ht="12.75" customHeight="1">
      <c r="A58" s="37" t="s">
        <v>51</v>
      </c>
      <c r="E58" s="38" t="s">
        <v>440</v>
      </c>
    </row>
    <row r="59" spans="1:5" ht="102" customHeight="1">
      <c r="A59" t="s">
        <v>53</v>
      </c>
      <c r="E59" s="36" t="s">
        <v>441</v>
      </c>
    </row>
    <row r="60" spans="1:9" ht="12.75" customHeight="1">
      <c r="A60" s="6" t="s">
        <v>42</v>
      </c>
      <c r="B60" s="6"/>
      <c r="C60" s="40" t="s">
        <v>78</v>
      </c>
      <c r="D60" s="6"/>
      <c r="E60" s="27" t="s">
        <v>298</v>
      </c>
      <c r="F60" s="6"/>
      <c r="G60" s="6"/>
      <c r="H60" s="6"/>
      <c r="I60" s="41">
        <f>0+I61+I65+I69+I73+I77</f>
      </c>
    </row>
    <row r="61" spans="1:16" ht="12.75" customHeight="1">
      <c r="A61" s="25" t="s">
        <v>44</v>
      </c>
      <c r="B61" s="29" t="s">
        <v>99</v>
      </c>
      <c r="C61" s="29" t="s">
        <v>442</v>
      </c>
      <c r="D61" s="25" t="s">
        <v>46</v>
      </c>
      <c r="E61" s="30" t="s">
        <v>443</v>
      </c>
      <c r="F61" s="31" t="s">
        <v>131</v>
      </c>
      <c r="G61" s="32">
        <v>112.5</v>
      </c>
      <c r="H61" s="33">
        <v>0</v>
      </c>
      <c r="I61" s="34">
        <f>ROUND(ROUND(H61,2)*ROUND(G61,3),2)</f>
      </c>
      <c r="O61">
        <f>(I61*21)/100</f>
      </c>
      <c r="P61" t="s">
        <v>22</v>
      </c>
    </row>
    <row r="62" spans="1:5" ht="12.75" customHeight="1">
      <c r="A62" s="35" t="s">
        <v>49</v>
      </c>
      <c r="E62" s="36" t="s">
        <v>444</v>
      </c>
    </row>
    <row r="63" spans="1:5" ht="12.75" customHeight="1">
      <c r="A63" s="37" t="s">
        <v>51</v>
      </c>
      <c r="E63" s="38" t="s">
        <v>445</v>
      </c>
    </row>
    <row r="64" spans="1:5" ht="165.75" customHeight="1">
      <c r="A64" t="s">
        <v>53</v>
      </c>
      <c r="E64" s="36" t="s">
        <v>303</v>
      </c>
    </row>
    <row r="65" spans="1:16" ht="12.75" customHeight="1">
      <c r="A65" s="25" t="s">
        <v>44</v>
      </c>
      <c r="B65" s="29" t="s">
        <v>106</v>
      </c>
      <c r="C65" s="29" t="s">
        <v>446</v>
      </c>
      <c r="D65" s="25" t="s">
        <v>46</v>
      </c>
      <c r="E65" s="30" t="s">
        <v>447</v>
      </c>
      <c r="F65" s="31" t="s">
        <v>109</v>
      </c>
      <c r="G65" s="32">
        <v>6</v>
      </c>
      <c r="H65" s="33">
        <v>0</v>
      </c>
      <c r="I65" s="34">
        <f>ROUND(ROUND(H65,2)*ROUND(G65,3),2)</f>
      </c>
      <c r="O65">
        <f>(I65*21)/100</f>
      </c>
      <c r="P65" t="s">
        <v>22</v>
      </c>
    </row>
    <row r="66" spans="1:5" ht="25.5" customHeight="1">
      <c r="A66" s="35" t="s">
        <v>49</v>
      </c>
      <c r="E66" s="36" t="s">
        <v>448</v>
      </c>
    </row>
    <row r="67" spans="1:5" ht="12.75" customHeight="1">
      <c r="A67" s="37" t="s">
        <v>51</v>
      </c>
      <c r="E67" s="38" t="s">
        <v>449</v>
      </c>
    </row>
    <row r="68" spans="1:5" ht="191.25" customHeight="1">
      <c r="A68" t="s">
        <v>53</v>
      </c>
      <c r="E68" s="36" t="s">
        <v>450</v>
      </c>
    </row>
    <row r="69" spans="1:16" ht="12.75" customHeight="1">
      <c r="A69" s="25" t="s">
        <v>44</v>
      </c>
      <c r="B69" s="29" t="s">
        <v>112</v>
      </c>
      <c r="C69" s="29" t="s">
        <v>451</v>
      </c>
      <c r="D69" s="25" t="s">
        <v>46</v>
      </c>
      <c r="E69" s="30" t="s">
        <v>452</v>
      </c>
      <c r="F69" s="31" t="s">
        <v>69</v>
      </c>
      <c r="G69" s="32">
        <v>0.03</v>
      </c>
      <c r="H69" s="33">
        <v>0</v>
      </c>
      <c r="I69" s="34">
        <f>ROUND(ROUND(H69,2)*ROUND(G69,3),2)</f>
      </c>
      <c r="O69">
        <f>(I69*21)/100</f>
      </c>
      <c r="P69" t="s">
        <v>22</v>
      </c>
    </row>
    <row r="70" spans="1:5" ht="12.75" customHeight="1">
      <c r="A70" s="35" t="s">
        <v>49</v>
      </c>
      <c r="E70" s="36" t="s">
        <v>453</v>
      </c>
    </row>
    <row r="71" spans="1:5" ht="12.75" customHeight="1">
      <c r="A71" s="37" t="s">
        <v>51</v>
      </c>
      <c r="E71" s="38" t="s">
        <v>454</v>
      </c>
    </row>
    <row r="72" spans="1:5" ht="216.75" customHeight="1">
      <c r="A72" t="s">
        <v>53</v>
      </c>
      <c r="E72" s="36" t="s">
        <v>455</v>
      </c>
    </row>
    <row r="73" spans="1:16" ht="12.75" customHeight="1">
      <c r="A73" s="25" t="s">
        <v>44</v>
      </c>
      <c r="B73" s="29" t="s">
        <v>118</v>
      </c>
      <c r="C73" s="29" t="s">
        <v>456</v>
      </c>
      <c r="D73" s="25" t="s">
        <v>46</v>
      </c>
      <c r="E73" s="30" t="s">
        <v>457</v>
      </c>
      <c r="F73" s="31" t="s">
        <v>131</v>
      </c>
      <c r="G73" s="32">
        <v>112.5</v>
      </c>
      <c r="H73" s="33">
        <v>0</v>
      </c>
      <c r="I73" s="34">
        <f>ROUND(ROUND(H73,2)*ROUND(G73,3),2)</f>
      </c>
      <c r="O73">
        <f>(I73*21)/100</f>
      </c>
      <c r="P73" t="s">
        <v>22</v>
      </c>
    </row>
    <row r="74" spans="1:5" ht="12.75" customHeight="1">
      <c r="A74" s="35" t="s">
        <v>49</v>
      </c>
      <c r="E74" s="36" t="s">
        <v>46</v>
      </c>
    </row>
    <row r="75" spans="1:5" ht="12.75" customHeight="1">
      <c r="A75" s="37" t="s">
        <v>51</v>
      </c>
      <c r="E75" s="38" t="s">
        <v>445</v>
      </c>
    </row>
    <row r="76" spans="1:5" ht="12.75" customHeight="1">
      <c r="A76" t="s">
        <v>53</v>
      </c>
      <c r="E76" s="36" t="s">
        <v>458</v>
      </c>
    </row>
    <row r="77" spans="1:16" ht="12.75" customHeight="1">
      <c r="A77" s="25" t="s">
        <v>44</v>
      </c>
      <c r="B77" s="29" t="s">
        <v>123</v>
      </c>
      <c r="C77" s="29" t="s">
        <v>459</v>
      </c>
      <c r="D77" s="25" t="s">
        <v>46</v>
      </c>
      <c r="E77" s="30" t="s">
        <v>460</v>
      </c>
      <c r="F77" s="31" t="s">
        <v>131</v>
      </c>
      <c r="G77" s="32">
        <v>112.5</v>
      </c>
      <c r="H77" s="33">
        <v>0</v>
      </c>
      <c r="I77" s="34">
        <f>ROUND(ROUND(H77,2)*ROUND(G77,3),2)</f>
      </c>
      <c r="O77">
        <f>(I77*21)/100</f>
      </c>
      <c r="P77" t="s">
        <v>22</v>
      </c>
    </row>
    <row r="78" spans="1:5" ht="12.75" customHeight="1">
      <c r="A78" s="35" t="s">
        <v>49</v>
      </c>
      <c r="E78" s="36" t="s">
        <v>46</v>
      </c>
    </row>
    <row r="79" spans="1:5" ht="12.75" customHeight="1">
      <c r="A79" s="37" t="s">
        <v>51</v>
      </c>
      <c r="E79" s="38" t="s">
        <v>445</v>
      </c>
    </row>
    <row r="80" spans="1:5" ht="12.75" customHeight="1">
      <c r="A80" t="s">
        <v>53</v>
      </c>
      <c r="E80" s="36" t="s">
        <v>461</v>
      </c>
    </row>
    <row r="81" spans="1:9" ht="12.75" customHeight="1">
      <c r="A81" s="6" t="s">
        <v>42</v>
      </c>
      <c r="B81" s="6"/>
      <c r="C81" s="40" t="s">
        <v>39</v>
      </c>
      <c r="D81" s="6"/>
      <c r="E81" s="27" t="s">
        <v>326</v>
      </c>
      <c r="F81" s="6"/>
      <c r="G81" s="6"/>
      <c r="H81" s="6"/>
      <c r="I81" s="41">
        <f>0+I82+I86</f>
      </c>
    </row>
    <row r="82" spans="1:16" ht="12.75" customHeight="1">
      <c r="A82" s="25" t="s">
        <v>44</v>
      </c>
      <c r="B82" s="29" t="s">
        <v>128</v>
      </c>
      <c r="C82" s="29" t="s">
        <v>462</v>
      </c>
      <c r="D82" s="25" t="s">
        <v>46</v>
      </c>
      <c r="E82" s="30" t="s">
        <v>463</v>
      </c>
      <c r="F82" s="31" t="s">
        <v>109</v>
      </c>
      <c r="G82" s="32">
        <v>1</v>
      </c>
      <c r="H82" s="33">
        <v>0</v>
      </c>
      <c r="I82" s="34">
        <f>ROUND(ROUND(H82,2)*ROUND(G82,3),2)</f>
      </c>
      <c r="O82">
        <f>(I82*21)/100</f>
      </c>
      <c r="P82" t="s">
        <v>22</v>
      </c>
    </row>
    <row r="83" spans="1:5" ht="12.75" customHeight="1">
      <c r="A83" s="35" t="s">
        <v>49</v>
      </c>
      <c r="E83" s="36" t="s">
        <v>464</v>
      </c>
    </row>
    <row r="84" spans="1:5" ht="12.75" customHeight="1">
      <c r="A84" s="37" t="s">
        <v>51</v>
      </c>
      <c r="E84" s="38" t="s">
        <v>46</v>
      </c>
    </row>
    <row r="85" spans="1:5" ht="89.25" customHeight="1">
      <c r="A85" t="s">
        <v>53</v>
      </c>
      <c r="E85" s="36" t="s">
        <v>465</v>
      </c>
    </row>
    <row r="86" spans="1:16" ht="12.75" customHeight="1">
      <c r="A86" s="25" t="s">
        <v>44</v>
      </c>
      <c r="B86" s="29" t="s">
        <v>133</v>
      </c>
      <c r="C86" s="29" t="s">
        <v>466</v>
      </c>
      <c r="D86" s="25" t="s">
        <v>46</v>
      </c>
      <c r="E86" s="30" t="s">
        <v>467</v>
      </c>
      <c r="F86" s="31" t="s">
        <v>109</v>
      </c>
      <c r="G86" s="32">
        <v>1</v>
      </c>
      <c r="H86" s="33">
        <v>0</v>
      </c>
      <c r="I86" s="34">
        <f>ROUND(ROUND(H86,2)*ROUND(G86,3),2)</f>
      </c>
      <c r="O86">
        <f>(I86*21)/100</f>
      </c>
      <c r="P86" t="s">
        <v>22</v>
      </c>
    </row>
    <row r="87" spans="1:5" ht="12.75" customHeight="1">
      <c r="A87" s="35" t="s">
        <v>49</v>
      </c>
      <c r="E87" s="36" t="s">
        <v>419</v>
      </c>
    </row>
    <row r="88" spans="1:5" ht="12.75" customHeight="1">
      <c r="A88" s="37" t="s">
        <v>51</v>
      </c>
      <c r="E88" s="38" t="s">
        <v>46</v>
      </c>
    </row>
    <row r="89" spans="1:5" ht="89.25" customHeight="1">
      <c r="A89" t="s">
        <v>53</v>
      </c>
      <c r="E89" s="36" t="s">
        <v>465</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P1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P2" t="s">
        <v>21</v>
      </c>
    </row>
    <row r="3" spans="1:16" ht="15" customHeight="1">
      <c r="A3" t="s">
        <v>11</v>
      </c>
      <c r="B3" s="12" t="s">
        <v>13</v>
      </c>
      <c r="C3" s="13" t="s">
        <v>14</v>
      </c>
      <c r="D3" s="1"/>
      <c r="E3" s="14" t="s">
        <v>15</v>
      </c>
      <c r="F3" s="1"/>
      <c r="G3" s="9"/>
      <c r="H3" s="8" t="s">
        <v>468</v>
      </c>
      <c r="I3" s="42">
        <f>0+I8+I25+I42+I47+I52</f>
      </c>
      <c r="O3" t="s">
        <v>18</v>
      </c>
      <c r="P3" t="s">
        <v>22</v>
      </c>
    </row>
    <row r="4" spans="1:16" ht="15" customHeight="1">
      <c r="A4" t="s">
        <v>16</v>
      </c>
      <c r="B4" s="16" t="s">
        <v>17</v>
      </c>
      <c r="C4" s="17" t="s">
        <v>468</v>
      </c>
      <c r="D4" s="6"/>
      <c r="E4" s="18" t="s">
        <v>469</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9" ht="12.75" customHeight="1">
      <c r="A8" s="19" t="s">
        <v>42</v>
      </c>
      <c r="B8" s="19"/>
      <c r="C8" s="26" t="s">
        <v>26</v>
      </c>
      <c r="D8" s="19"/>
      <c r="E8" s="27" t="s">
        <v>43</v>
      </c>
      <c r="F8" s="19"/>
      <c r="G8" s="19"/>
      <c r="H8" s="19"/>
      <c r="I8" s="28">
        <f>0+I9+I13+I17+I21</f>
      </c>
    </row>
    <row r="9" spans="1:16" ht="12.75" customHeight="1">
      <c r="A9" s="25" t="s">
        <v>44</v>
      </c>
      <c r="B9" s="29" t="s">
        <v>28</v>
      </c>
      <c r="C9" s="29" t="s">
        <v>45</v>
      </c>
      <c r="D9" s="25" t="s">
        <v>46</v>
      </c>
      <c r="E9" s="30" t="s">
        <v>47</v>
      </c>
      <c r="F9" s="31" t="s">
        <v>48</v>
      </c>
      <c r="G9" s="32">
        <v>23.926</v>
      </c>
      <c r="H9" s="33">
        <v>0</v>
      </c>
      <c r="I9" s="34">
        <f>ROUND(ROUND(H9,2)*ROUND(G9,3),2)</f>
      </c>
      <c r="O9">
        <f>(I9*21)/100</f>
      </c>
      <c r="P9" t="s">
        <v>22</v>
      </c>
    </row>
    <row r="10" spans="1:5" ht="12.75" customHeight="1">
      <c r="A10" s="35" t="s">
        <v>49</v>
      </c>
      <c r="E10" s="36" t="s">
        <v>50</v>
      </c>
    </row>
    <row r="11" spans="1:5" ht="12.75" customHeight="1">
      <c r="A11" s="37" t="s">
        <v>51</v>
      </c>
      <c r="E11" s="38" t="s">
        <v>470</v>
      </c>
    </row>
    <row r="12" spans="1:5" ht="12.75" customHeight="1">
      <c r="A12" t="s">
        <v>53</v>
      </c>
      <c r="E12" s="36" t="s">
        <v>54</v>
      </c>
    </row>
    <row r="13" spans="1:16" ht="12.75" customHeight="1">
      <c r="A13" s="25" t="s">
        <v>44</v>
      </c>
      <c r="B13" s="29" t="s">
        <v>22</v>
      </c>
      <c r="C13" s="29" t="s">
        <v>83</v>
      </c>
      <c r="D13" s="25" t="s">
        <v>46</v>
      </c>
      <c r="E13" s="30" t="s">
        <v>84</v>
      </c>
      <c r="F13" s="31" t="s">
        <v>75</v>
      </c>
      <c r="G13" s="32">
        <v>1</v>
      </c>
      <c r="H13" s="33">
        <v>0</v>
      </c>
      <c r="I13" s="34">
        <f>ROUND(ROUND(H13,2)*ROUND(G13,3),2)</f>
      </c>
      <c r="O13">
        <f>(I13*21)/100</f>
      </c>
      <c r="P13" t="s">
        <v>22</v>
      </c>
    </row>
    <row r="14" spans="1:5" ht="12.75" customHeight="1">
      <c r="A14" s="35" t="s">
        <v>49</v>
      </c>
      <c r="E14" s="36" t="s">
        <v>471</v>
      </c>
    </row>
    <row r="15" spans="1:5" ht="12.75" customHeight="1">
      <c r="A15" s="37" t="s">
        <v>51</v>
      </c>
      <c r="E15" s="38" t="s">
        <v>46</v>
      </c>
    </row>
    <row r="16" spans="1:5" ht="12.75" customHeight="1">
      <c r="A16" t="s">
        <v>53</v>
      </c>
      <c r="E16" s="36" t="s">
        <v>82</v>
      </c>
    </row>
    <row r="17" spans="1:16" ht="12.75" customHeight="1">
      <c r="A17" s="25" t="s">
        <v>44</v>
      </c>
      <c r="B17" s="29" t="s">
        <v>21</v>
      </c>
      <c r="C17" s="29" t="s">
        <v>90</v>
      </c>
      <c r="D17" s="25" t="s">
        <v>46</v>
      </c>
      <c r="E17" s="30" t="s">
        <v>91</v>
      </c>
      <c r="F17" s="31" t="s">
        <v>75</v>
      </c>
      <c r="G17" s="32">
        <v>1</v>
      </c>
      <c r="H17" s="33">
        <v>0</v>
      </c>
      <c r="I17" s="34">
        <f>ROUND(ROUND(H17,2)*ROUND(G17,3),2)</f>
      </c>
      <c r="O17">
        <f>(I17*21)/100</f>
      </c>
      <c r="P17" t="s">
        <v>22</v>
      </c>
    </row>
    <row r="18" spans="1:5" ht="12.75" customHeight="1">
      <c r="A18" s="35" t="s">
        <v>49</v>
      </c>
      <c r="E18" s="36" t="s">
        <v>92</v>
      </c>
    </row>
    <row r="19" spans="1:5" ht="12.75" customHeight="1">
      <c r="A19" s="37" t="s">
        <v>51</v>
      </c>
      <c r="E19" s="38" t="s">
        <v>46</v>
      </c>
    </row>
    <row r="20" spans="1:5" ht="12.75" customHeight="1">
      <c r="A20" t="s">
        <v>53</v>
      </c>
      <c r="E20" s="36" t="s">
        <v>82</v>
      </c>
    </row>
    <row r="21" spans="1:16" ht="12.75" customHeight="1">
      <c r="A21" s="25" t="s">
        <v>44</v>
      </c>
      <c r="B21" s="29" t="s">
        <v>32</v>
      </c>
      <c r="C21" s="29" t="s">
        <v>472</v>
      </c>
      <c r="D21" s="25" t="s">
        <v>46</v>
      </c>
      <c r="E21" s="30" t="s">
        <v>473</v>
      </c>
      <c r="F21" s="31" t="s">
        <v>75</v>
      </c>
      <c r="G21" s="32">
        <v>1</v>
      </c>
      <c r="H21" s="33">
        <v>0</v>
      </c>
      <c r="I21" s="34">
        <f>ROUND(ROUND(H21,2)*ROUND(G21,3),2)</f>
      </c>
      <c r="O21">
        <f>(I21*21)/100</f>
      </c>
      <c r="P21" t="s">
        <v>22</v>
      </c>
    </row>
    <row r="22" spans="1:5" ht="12.75" customHeight="1">
      <c r="A22" s="35" t="s">
        <v>49</v>
      </c>
      <c r="E22" s="36" t="s">
        <v>474</v>
      </c>
    </row>
    <row r="23" spans="1:5" ht="12.75" customHeight="1">
      <c r="A23" s="37" t="s">
        <v>51</v>
      </c>
      <c r="E23" s="38" t="s">
        <v>46</v>
      </c>
    </row>
    <row r="24" spans="1:5" ht="12.75" customHeight="1">
      <c r="A24" t="s">
        <v>53</v>
      </c>
      <c r="E24" s="36" t="s">
        <v>82</v>
      </c>
    </row>
    <row r="25" spans="1:9" ht="12.75" customHeight="1">
      <c r="A25" s="6" t="s">
        <v>42</v>
      </c>
      <c r="B25" s="6"/>
      <c r="C25" s="40" t="s">
        <v>28</v>
      </c>
      <c r="D25" s="6"/>
      <c r="E25" s="27" t="s">
        <v>98</v>
      </c>
      <c r="F25" s="6"/>
      <c r="G25" s="6"/>
      <c r="H25" s="6"/>
      <c r="I25" s="41">
        <f>0+I26+I30+I34+I38</f>
      </c>
    </row>
    <row r="26" spans="1:16" ht="12.75" customHeight="1">
      <c r="A26" s="25" t="s">
        <v>44</v>
      </c>
      <c r="B26" s="29" t="s">
        <v>34</v>
      </c>
      <c r="C26" s="29" t="s">
        <v>151</v>
      </c>
      <c r="D26" s="25" t="s">
        <v>46</v>
      </c>
      <c r="E26" s="30" t="s">
        <v>152</v>
      </c>
      <c r="F26" s="31" t="s">
        <v>69</v>
      </c>
      <c r="G26" s="32">
        <v>4.992</v>
      </c>
      <c r="H26" s="33">
        <v>0</v>
      </c>
      <c r="I26" s="34">
        <f>ROUND(ROUND(H26,2)*ROUND(G26,3),2)</f>
      </c>
      <c r="O26">
        <f>(I26*21)/100</f>
      </c>
      <c r="P26" t="s">
        <v>22</v>
      </c>
    </row>
    <row r="27" spans="1:5" ht="12.75" customHeight="1">
      <c r="A27" s="35" t="s">
        <v>49</v>
      </c>
      <c r="E27" s="36" t="s">
        <v>153</v>
      </c>
    </row>
    <row r="28" spans="1:5" ht="12.75" customHeight="1">
      <c r="A28" s="37" t="s">
        <v>51</v>
      </c>
      <c r="E28" s="38" t="s">
        <v>475</v>
      </c>
    </row>
    <row r="29" spans="1:5" ht="255" customHeight="1">
      <c r="A29" t="s">
        <v>53</v>
      </c>
      <c r="E29" s="36" t="s">
        <v>476</v>
      </c>
    </row>
    <row r="30" spans="1:16" ht="12.75" customHeight="1">
      <c r="A30" s="25" t="s">
        <v>44</v>
      </c>
      <c r="B30" s="29" t="s">
        <v>36</v>
      </c>
      <c r="C30" s="29" t="s">
        <v>157</v>
      </c>
      <c r="D30" s="25" t="s">
        <v>46</v>
      </c>
      <c r="E30" s="30" t="s">
        <v>158</v>
      </c>
      <c r="F30" s="31" t="s">
        <v>69</v>
      </c>
      <c r="G30" s="32">
        <v>31.7</v>
      </c>
      <c r="H30" s="33">
        <v>0</v>
      </c>
      <c r="I30" s="34">
        <f>ROUND(ROUND(H30,2)*ROUND(G30,3),2)</f>
      </c>
      <c r="O30">
        <f>(I30*21)/100</f>
      </c>
      <c r="P30" t="s">
        <v>22</v>
      </c>
    </row>
    <row r="31" spans="1:5" ht="12.75" customHeight="1">
      <c r="A31" s="35" t="s">
        <v>49</v>
      </c>
      <c r="E31" s="36" t="s">
        <v>477</v>
      </c>
    </row>
    <row r="32" spans="1:5" ht="51" customHeight="1">
      <c r="A32" s="37" t="s">
        <v>51</v>
      </c>
      <c r="E32" s="38" t="s">
        <v>478</v>
      </c>
    </row>
    <row r="33" spans="1:5" ht="255" customHeight="1">
      <c r="A33" t="s">
        <v>53</v>
      </c>
      <c r="E33" s="36" t="s">
        <v>476</v>
      </c>
    </row>
    <row r="34" spans="1:16" ht="12.75" customHeight="1">
      <c r="A34" s="25" t="s">
        <v>44</v>
      </c>
      <c r="B34" s="29" t="s">
        <v>72</v>
      </c>
      <c r="C34" s="29" t="s">
        <v>479</v>
      </c>
      <c r="D34" s="25" t="s">
        <v>46</v>
      </c>
      <c r="E34" s="30" t="s">
        <v>162</v>
      </c>
      <c r="F34" s="31" t="s">
        <v>69</v>
      </c>
      <c r="G34" s="32">
        <v>13.292</v>
      </c>
      <c r="H34" s="33">
        <v>0</v>
      </c>
      <c r="I34" s="34">
        <f>ROUND(ROUND(H34,2)*ROUND(G34,3),2)</f>
      </c>
      <c r="O34">
        <f>(I34*21)/100</f>
      </c>
      <c r="P34" t="s">
        <v>22</v>
      </c>
    </row>
    <row r="35" spans="1:5" ht="12.75" customHeight="1">
      <c r="A35" s="35" t="s">
        <v>49</v>
      </c>
      <c r="E35" s="36" t="s">
        <v>163</v>
      </c>
    </row>
    <row r="36" spans="1:5" ht="63.75" customHeight="1">
      <c r="A36" s="37" t="s">
        <v>51</v>
      </c>
      <c r="E36" s="38" t="s">
        <v>480</v>
      </c>
    </row>
    <row r="37" spans="1:5" ht="165.75" customHeight="1">
      <c r="A37" t="s">
        <v>53</v>
      </c>
      <c r="E37" s="36" t="s">
        <v>165</v>
      </c>
    </row>
    <row r="38" spans="1:16" ht="12.75" customHeight="1">
      <c r="A38" s="25" t="s">
        <v>44</v>
      </c>
      <c r="B38" s="29" t="s">
        <v>78</v>
      </c>
      <c r="C38" s="29" t="s">
        <v>172</v>
      </c>
      <c r="D38" s="25" t="s">
        <v>46</v>
      </c>
      <c r="E38" s="30" t="s">
        <v>173</v>
      </c>
      <c r="F38" s="31" t="s">
        <v>69</v>
      </c>
      <c r="G38" s="32">
        <v>23.4</v>
      </c>
      <c r="H38" s="33">
        <v>0</v>
      </c>
      <c r="I38" s="34">
        <f>ROUND(ROUND(H38,2)*ROUND(G38,3),2)</f>
      </c>
      <c r="O38">
        <f>(I38*21)/100</f>
      </c>
      <c r="P38" t="s">
        <v>22</v>
      </c>
    </row>
    <row r="39" spans="1:5" ht="12.75" customHeight="1">
      <c r="A39" s="35" t="s">
        <v>49</v>
      </c>
      <c r="E39" s="36" t="s">
        <v>481</v>
      </c>
    </row>
    <row r="40" spans="1:5" ht="63.75" customHeight="1">
      <c r="A40" s="37" t="s">
        <v>51</v>
      </c>
      <c r="E40" s="38" t="s">
        <v>482</v>
      </c>
    </row>
    <row r="41" spans="1:5" ht="191.25" customHeight="1">
      <c r="A41" t="s">
        <v>53</v>
      </c>
      <c r="E41" s="36" t="s">
        <v>483</v>
      </c>
    </row>
    <row r="42" spans="1:9" ht="12.75" customHeight="1">
      <c r="A42" s="6" t="s">
        <v>42</v>
      </c>
      <c r="B42" s="6"/>
      <c r="C42" s="40" t="s">
        <v>22</v>
      </c>
      <c r="D42" s="6"/>
      <c r="E42" s="27" t="s">
        <v>214</v>
      </c>
      <c r="F42" s="6"/>
      <c r="G42" s="6"/>
      <c r="H42" s="6"/>
      <c r="I42" s="41">
        <f>0+I43</f>
      </c>
    </row>
    <row r="43" spans="1:16" ht="12.75" customHeight="1">
      <c r="A43" s="25" t="s">
        <v>44</v>
      </c>
      <c r="B43" s="29" t="s">
        <v>39</v>
      </c>
      <c r="C43" s="29" t="s">
        <v>484</v>
      </c>
      <c r="D43" s="25" t="s">
        <v>46</v>
      </c>
      <c r="E43" s="30" t="s">
        <v>485</v>
      </c>
      <c r="F43" s="31" t="s">
        <v>69</v>
      </c>
      <c r="G43" s="32">
        <v>4.992</v>
      </c>
      <c r="H43" s="33">
        <v>0</v>
      </c>
      <c r="I43" s="34">
        <f>ROUND(ROUND(H43,2)*ROUND(G43,3),2)</f>
      </c>
      <c r="O43">
        <f>(I43*21)/100</f>
      </c>
      <c r="P43" t="s">
        <v>22</v>
      </c>
    </row>
    <row r="44" spans="1:5" ht="12.75" customHeight="1">
      <c r="A44" s="35" t="s">
        <v>49</v>
      </c>
      <c r="E44" s="36" t="s">
        <v>46</v>
      </c>
    </row>
    <row r="45" spans="1:5" ht="12.75" customHeight="1">
      <c r="A45" s="37" t="s">
        <v>51</v>
      </c>
      <c r="E45" s="38" t="s">
        <v>486</v>
      </c>
    </row>
    <row r="46" spans="1:5" ht="216.75" customHeight="1">
      <c r="A46" t="s">
        <v>53</v>
      </c>
      <c r="E46" s="36" t="s">
        <v>487</v>
      </c>
    </row>
    <row r="47" spans="1:9" ht="12.75" customHeight="1">
      <c r="A47" s="6" t="s">
        <v>42</v>
      </c>
      <c r="B47" s="6"/>
      <c r="C47" s="40" t="s">
        <v>32</v>
      </c>
      <c r="D47" s="6"/>
      <c r="E47" s="27" t="s">
        <v>253</v>
      </c>
      <c r="F47" s="6"/>
      <c r="G47" s="6"/>
      <c r="H47" s="6"/>
      <c r="I47" s="41">
        <f>0+I48</f>
      </c>
    </row>
    <row r="48" spans="1:16" ht="12.75" customHeight="1">
      <c r="A48" s="25" t="s">
        <v>44</v>
      </c>
      <c r="B48" s="29" t="s">
        <v>41</v>
      </c>
      <c r="C48" s="29" t="s">
        <v>266</v>
      </c>
      <c r="D48" s="25" t="s">
        <v>46</v>
      </c>
      <c r="E48" s="30" t="s">
        <v>267</v>
      </c>
      <c r="F48" s="31" t="s">
        <v>69</v>
      </c>
      <c r="G48" s="32">
        <v>7.3</v>
      </c>
      <c r="H48" s="33">
        <v>0</v>
      </c>
      <c r="I48" s="34">
        <f>ROUND(ROUND(H48,2)*ROUND(G48,3),2)</f>
      </c>
      <c r="O48">
        <f>(I48*21)/100</f>
      </c>
      <c r="P48" t="s">
        <v>22</v>
      </c>
    </row>
    <row r="49" spans="1:5" ht="12.75" customHeight="1">
      <c r="A49" s="35" t="s">
        <v>49</v>
      </c>
      <c r="E49" s="36" t="s">
        <v>46</v>
      </c>
    </row>
    <row r="50" spans="1:5" ht="51" customHeight="1">
      <c r="A50" s="37" t="s">
        <v>51</v>
      </c>
      <c r="E50" s="38" t="s">
        <v>488</v>
      </c>
    </row>
    <row r="51" spans="1:5" ht="25.5" customHeight="1">
      <c r="A51" t="s">
        <v>53</v>
      </c>
      <c r="E51" s="36" t="s">
        <v>241</v>
      </c>
    </row>
    <row r="52" spans="1:9" ht="12.75" customHeight="1">
      <c r="A52" s="6" t="s">
        <v>42</v>
      </c>
      <c r="B52" s="6"/>
      <c r="C52" s="40" t="s">
        <v>72</v>
      </c>
      <c r="D52" s="6"/>
      <c r="E52" s="27" t="s">
        <v>489</v>
      </c>
      <c r="F52" s="6"/>
      <c r="G52" s="6"/>
      <c r="H52" s="6"/>
      <c r="I52" s="41">
        <f>0+I53+I57+I61+I65+I69+I73+I77+I81+I85+I89+I93+I97+I101+I105+I109</f>
      </c>
    </row>
    <row r="53" spans="1:16" ht="12.75" customHeight="1">
      <c r="A53" s="25" t="s">
        <v>44</v>
      </c>
      <c r="B53" s="29" t="s">
        <v>89</v>
      </c>
      <c r="C53" s="29" t="s">
        <v>490</v>
      </c>
      <c r="D53" s="25" t="s">
        <v>46</v>
      </c>
      <c r="E53" s="30" t="s">
        <v>491</v>
      </c>
      <c r="F53" s="31" t="s">
        <v>131</v>
      </c>
      <c r="G53" s="32">
        <v>125</v>
      </c>
      <c r="H53" s="33">
        <v>0</v>
      </c>
      <c r="I53" s="34">
        <f>ROUND(ROUND(H53,2)*ROUND(G53,3),2)</f>
      </c>
      <c r="O53">
        <f>(I53*21)/100</f>
      </c>
      <c r="P53" t="s">
        <v>22</v>
      </c>
    </row>
    <row r="54" spans="1:5" ht="12.75" customHeight="1">
      <c r="A54" s="35" t="s">
        <v>49</v>
      </c>
      <c r="E54" s="36" t="s">
        <v>492</v>
      </c>
    </row>
    <row r="55" spans="1:5" ht="12.75" customHeight="1">
      <c r="A55" s="37" t="s">
        <v>51</v>
      </c>
      <c r="E55" s="38" t="s">
        <v>493</v>
      </c>
    </row>
    <row r="56" spans="1:5" ht="102" customHeight="1">
      <c r="A56" t="s">
        <v>53</v>
      </c>
      <c r="E56" s="36" t="s">
        <v>494</v>
      </c>
    </row>
    <row r="57" spans="1:16" ht="12.75" customHeight="1">
      <c r="A57" s="25" t="s">
        <v>44</v>
      </c>
      <c r="B57" s="29" t="s">
        <v>93</v>
      </c>
      <c r="C57" s="29" t="s">
        <v>495</v>
      </c>
      <c r="D57" s="25" t="s">
        <v>46</v>
      </c>
      <c r="E57" s="30" t="s">
        <v>496</v>
      </c>
      <c r="F57" s="31" t="s">
        <v>131</v>
      </c>
      <c r="G57" s="32">
        <v>100</v>
      </c>
      <c r="H57" s="33">
        <v>0</v>
      </c>
      <c r="I57" s="34">
        <f>ROUND(ROUND(H57,2)*ROUND(G57,3),2)</f>
      </c>
      <c r="O57">
        <f>(I57*21)/100</f>
      </c>
      <c r="P57" t="s">
        <v>22</v>
      </c>
    </row>
    <row r="58" spans="1:5" ht="12.75" customHeight="1">
      <c r="A58" s="35" t="s">
        <v>49</v>
      </c>
      <c r="E58" s="36" t="s">
        <v>497</v>
      </c>
    </row>
    <row r="59" spans="1:5" ht="12.75" customHeight="1">
      <c r="A59" s="37" t="s">
        <v>51</v>
      </c>
      <c r="E59" s="38" t="s">
        <v>498</v>
      </c>
    </row>
    <row r="60" spans="1:5" ht="76.5" customHeight="1">
      <c r="A60" t="s">
        <v>53</v>
      </c>
      <c r="E60" s="36" t="s">
        <v>499</v>
      </c>
    </row>
    <row r="61" spans="1:16" ht="12.75" customHeight="1">
      <c r="A61" s="25" t="s">
        <v>44</v>
      </c>
      <c r="B61" s="29" t="s">
        <v>99</v>
      </c>
      <c r="C61" s="29" t="s">
        <v>500</v>
      </c>
      <c r="D61" s="25" t="s">
        <v>46</v>
      </c>
      <c r="E61" s="30" t="s">
        <v>501</v>
      </c>
      <c r="F61" s="31" t="s">
        <v>131</v>
      </c>
      <c r="G61" s="32">
        <v>100</v>
      </c>
      <c r="H61" s="33">
        <v>0</v>
      </c>
      <c r="I61" s="34">
        <f>ROUND(ROUND(H61,2)*ROUND(G61,3),2)</f>
      </c>
      <c r="O61">
        <f>(I61*21)/100</f>
      </c>
      <c r="P61" t="s">
        <v>22</v>
      </c>
    </row>
    <row r="62" spans="1:5" ht="12.75" customHeight="1">
      <c r="A62" s="35" t="s">
        <v>49</v>
      </c>
      <c r="E62" s="36" t="s">
        <v>46</v>
      </c>
    </row>
    <row r="63" spans="1:5" ht="12.75" customHeight="1">
      <c r="A63" s="37" t="s">
        <v>51</v>
      </c>
      <c r="E63" s="38" t="s">
        <v>502</v>
      </c>
    </row>
    <row r="64" spans="1:5" ht="114.75" customHeight="1">
      <c r="A64" t="s">
        <v>53</v>
      </c>
      <c r="E64" s="36" t="s">
        <v>503</v>
      </c>
    </row>
    <row r="65" spans="1:16" ht="12.75" customHeight="1">
      <c r="A65" s="25" t="s">
        <v>44</v>
      </c>
      <c r="B65" s="29" t="s">
        <v>106</v>
      </c>
      <c r="C65" s="29" t="s">
        <v>504</v>
      </c>
      <c r="D65" s="25" t="s">
        <v>46</v>
      </c>
      <c r="E65" s="30" t="s">
        <v>505</v>
      </c>
      <c r="F65" s="31" t="s">
        <v>131</v>
      </c>
      <c r="G65" s="32">
        <v>125</v>
      </c>
      <c r="H65" s="33">
        <v>0</v>
      </c>
      <c r="I65" s="34">
        <f>ROUND(ROUND(H65,2)*ROUND(G65,3),2)</f>
      </c>
      <c r="O65">
        <f>(I65*21)/100</f>
      </c>
      <c r="P65" t="s">
        <v>22</v>
      </c>
    </row>
    <row r="66" spans="1:5" ht="12.75" customHeight="1">
      <c r="A66" s="35" t="s">
        <v>49</v>
      </c>
      <c r="E66" s="36" t="s">
        <v>506</v>
      </c>
    </row>
    <row r="67" spans="1:5" ht="12.75" customHeight="1">
      <c r="A67" s="37" t="s">
        <v>51</v>
      </c>
      <c r="E67" s="38" t="s">
        <v>507</v>
      </c>
    </row>
    <row r="68" spans="1:5" ht="102" customHeight="1">
      <c r="A68" t="s">
        <v>53</v>
      </c>
      <c r="E68" s="36" t="s">
        <v>508</v>
      </c>
    </row>
    <row r="69" spans="1:16" ht="12.75" customHeight="1">
      <c r="A69" s="25" t="s">
        <v>44</v>
      </c>
      <c r="B69" s="29" t="s">
        <v>112</v>
      </c>
      <c r="C69" s="29" t="s">
        <v>509</v>
      </c>
      <c r="D69" s="25" t="s">
        <v>46</v>
      </c>
      <c r="E69" s="30" t="s">
        <v>505</v>
      </c>
      <c r="F69" s="31" t="s">
        <v>131</v>
      </c>
      <c r="G69" s="32">
        <v>12</v>
      </c>
      <c r="H69" s="33">
        <v>0</v>
      </c>
      <c r="I69" s="34">
        <f>ROUND(ROUND(H69,2)*ROUND(G69,3),2)</f>
      </c>
      <c r="O69">
        <f>(I69*21)/100</f>
      </c>
      <c r="P69" t="s">
        <v>22</v>
      </c>
    </row>
    <row r="70" spans="1:5" ht="12.75" customHeight="1">
      <c r="A70" s="35" t="s">
        <v>49</v>
      </c>
      <c r="E70" s="36" t="s">
        <v>510</v>
      </c>
    </row>
    <row r="71" spans="1:5" ht="12.75" customHeight="1">
      <c r="A71" s="37" t="s">
        <v>51</v>
      </c>
      <c r="E71" s="38" t="s">
        <v>511</v>
      </c>
    </row>
    <row r="72" spans="1:5" ht="102" customHeight="1">
      <c r="A72" t="s">
        <v>53</v>
      </c>
      <c r="E72" s="36" t="s">
        <v>508</v>
      </c>
    </row>
    <row r="73" spans="1:16" ht="12.75" customHeight="1">
      <c r="A73" s="25" t="s">
        <v>44</v>
      </c>
      <c r="B73" s="29" t="s">
        <v>118</v>
      </c>
      <c r="C73" s="29" t="s">
        <v>512</v>
      </c>
      <c r="D73" s="25" t="s">
        <v>46</v>
      </c>
      <c r="E73" s="30" t="s">
        <v>513</v>
      </c>
      <c r="F73" s="31" t="s">
        <v>109</v>
      </c>
      <c r="G73" s="32">
        <v>6</v>
      </c>
      <c r="H73" s="33">
        <v>0</v>
      </c>
      <c r="I73" s="34">
        <f>ROUND(ROUND(H73,2)*ROUND(G73,3),2)</f>
      </c>
      <c r="O73">
        <f>(I73*21)/100</f>
      </c>
      <c r="P73" t="s">
        <v>22</v>
      </c>
    </row>
    <row r="74" spans="1:5" ht="12.75" customHeight="1">
      <c r="A74" s="35" t="s">
        <v>49</v>
      </c>
      <c r="E74" s="36" t="s">
        <v>46</v>
      </c>
    </row>
    <row r="75" spans="1:5" ht="12.75" customHeight="1">
      <c r="A75" s="37" t="s">
        <v>51</v>
      </c>
      <c r="E75" s="38" t="s">
        <v>514</v>
      </c>
    </row>
    <row r="76" spans="1:5" ht="76.5" customHeight="1">
      <c r="A76" t="s">
        <v>53</v>
      </c>
      <c r="E76" s="36" t="s">
        <v>515</v>
      </c>
    </row>
    <row r="77" spans="1:16" ht="12.75" customHeight="1">
      <c r="A77" s="25" t="s">
        <v>44</v>
      </c>
      <c r="B77" s="29" t="s">
        <v>123</v>
      </c>
      <c r="C77" s="29" t="s">
        <v>516</v>
      </c>
      <c r="D77" s="25" t="s">
        <v>46</v>
      </c>
      <c r="E77" s="30" t="s">
        <v>517</v>
      </c>
      <c r="F77" s="31" t="s">
        <v>131</v>
      </c>
      <c r="G77" s="32">
        <v>125</v>
      </c>
      <c r="H77" s="33">
        <v>0</v>
      </c>
      <c r="I77" s="34">
        <f>ROUND(ROUND(H77,2)*ROUND(G77,3),2)</f>
      </c>
      <c r="O77">
        <f>(I77*21)/100</f>
      </c>
      <c r="P77" t="s">
        <v>22</v>
      </c>
    </row>
    <row r="78" spans="1:5" ht="12.75" customHeight="1">
      <c r="A78" s="35" t="s">
        <v>49</v>
      </c>
      <c r="E78" s="36" t="s">
        <v>518</v>
      </c>
    </row>
    <row r="79" spans="1:5" ht="12.75" customHeight="1">
      <c r="A79" s="37" t="s">
        <v>51</v>
      </c>
      <c r="E79" s="38" t="s">
        <v>507</v>
      </c>
    </row>
    <row r="80" spans="1:5" ht="76.5" customHeight="1">
      <c r="A80" t="s">
        <v>53</v>
      </c>
      <c r="E80" s="36" t="s">
        <v>519</v>
      </c>
    </row>
    <row r="81" spans="1:16" ht="12.75" customHeight="1">
      <c r="A81" s="25" t="s">
        <v>44</v>
      </c>
      <c r="B81" s="29" t="s">
        <v>128</v>
      </c>
      <c r="C81" s="29" t="s">
        <v>520</v>
      </c>
      <c r="D81" s="25" t="s">
        <v>418</v>
      </c>
      <c r="E81" s="30" t="s">
        <v>521</v>
      </c>
      <c r="F81" s="31" t="s">
        <v>109</v>
      </c>
      <c r="G81" s="32">
        <v>8</v>
      </c>
      <c r="H81" s="33">
        <v>0</v>
      </c>
      <c r="I81" s="34">
        <f>ROUND(ROUND(H81,2)*ROUND(G81,3),2)</f>
      </c>
      <c r="O81">
        <f>(I81*21)/100</f>
      </c>
      <c r="P81" t="s">
        <v>22</v>
      </c>
    </row>
    <row r="82" spans="1:5" ht="12.75" customHeight="1">
      <c r="A82" s="35" t="s">
        <v>49</v>
      </c>
      <c r="E82" s="36" t="s">
        <v>46</v>
      </c>
    </row>
    <row r="83" spans="1:5" ht="12.75" customHeight="1">
      <c r="A83" s="37" t="s">
        <v>51</v>
      </c>
      <c r="E83" s="38" t="s">
        <v>522</v>
      </c>
    </row>
    <row r="84" spans="1:5" ht="76.5" customHeight="1">
      <c r="A84" t="s">
        <v>53</v>
      </c>
      <c r="E84" s="36" t="s">
        <v>523</v>
      </c>
    </row>
    <row r="85" spans="1:16" ht="12.75" customHeight="1">
      <c r="A85" s="25" t="s">
        <v>44</v>
      </c>
      <c r="B85" s="29" t="s">
        <v>133</v>
      </c>
      <c r="C85" s="29" t="s">
        <v>524</v>
      </c>
      <c r="D85" s="25" t="s">
        <v>46</v>
      </c>
      <c r="E85" s="30" t="s">
        <v>525</v>
      </c>
      <c r="F85" s="31" t="s">
        <v>109</v>
      </c>
      <c r="G85" s="32">
        <v>10</v>
      </c>
      <c r="H85" s="33">
        <v>0</v>
      </c>
      <c r="I85" s="34">
        <f>ROUND(ROUND(H85,2)*ROUND(G85,3),2)</f>
      </c>
      <c r="O85">
        <f>(I85*21)/100</f>
      </c>
      <c r="P85" t="s">
        <v>22</v>
      </c>
    </row>
    <row r="86" spans="1:5" ht="12.75" customHeight="1">
      <c r="A86" s="35" t="s">
        <v>49</v>
      </c>
      <c r="E86" s="36" t="s">
        <v>526</v>
      </c>
    </row>
    <row r="87" spans="1:5" ht="12.75" customHeight="1">
      <c r="A87" s="37" t="s">
        <v>51</v>
      </c>
      <c r="E87" s="38" t="s">
        <v>527</v>
      </c>
    </row>
    <row r="88" spans="1:5" ht="89.25" customHeight="1">
      <c r="A88" t="s">
        <v>53</v>
      </c>
      <c r="E88" s="36" t="s">
        <v>528</v>
      </c>
    </row>
    <row r="89" spans="1:16" ht="12.75" customHeight="1">
      <c r="A89" s="25" t="s">
        <v>44</v>
      </c>
      <c r="B89" s="29" t="s">
        <v>139</v>
      </c>
      <c r="C89" s="29" t="s">
        <v>529</v>
      </c>
      <c r="D89" s="25" t="s">
        <v>46</v>
      </c>
      <c r="E89" s="30" t="s">
        <v>530</v>
      </c>
      <c r="F89" s="31" t="s">
        <v>109</v>
      </c>
      <c r="G89" s="32">
        <v>6</v>
      </c>
      <c r="H89" s="33">
        <v>0</v>
      </c>
      <c r="I89" s="34">
        <f>ROUND(ROUND(H89,2)*ROUND(G89,3),2)</f>
      </c>
      <c r="O89">
        <f>(I89*21)/100</f>
      </c>
      <c r="P89" t="s">
        <v>22</v>
      </c>
    </row>
    <row r="90" spans="1:5" ht="12.75" customHeight="1">
      <c r="A90" s="35" t="s">
        <v>49</v>
      </c>
      <c r="E90" s="36" t="s">
        <v>531</v>
      </c>
    </row>
    <row r="91" spans="1:5" ht="12.75" customHeight="1">
      <c r="A91" s="37" t="s">
        <v>51</v>
      </c>
      <c r="E91" s="38" t="s">
        <v>449</v>
      </c>
    </row>
    <row r="92" spans="1:5" ht="102" customHeight="1">
      <c r="A92" t="s">
        <v>53</v>
      </c>
      <c r="E92" s="36" t="s">
        <v>532</v>
      </c>
    </row>
    <row r="93" spans="1:16" ht="12.75" customHeight="1">
      <c r="A93" s="25" t="s">
        <v>44</v>
      </c>
      <c r="B93" s="29" t="s">
        <v>145</v>
      </c>
      <c r="C93" s="29" t="s">
        <v>533</v>
      </c>
      <c r="D93" s="25" t="s">
        <v>46</v>
      </c>
      <c r="E93" s="30" t="s">
        <v>534</v>
      </c>
      <c r="F93" s="31" t="s">
        <v>109</v>
      </c>
      <c r="G93" s="32">
        <v>3</v>
      </c>
      <c r="H93" s="33">
        <v>0</v>
      </c>
      <c r="I93" s="34">
        <f>ROUND(ROUND(H93,2)*ROUND(G93,3),2)</f>
      </c>
      <c r="O93">
        <f>(I93*21)/100</f>
      </c>
      <c r="P93" t="s">
        <v>22</v>
      </c>
    </row>
    <row r="94" spans="1:5" ht="12.75" customHeight="1">
      <c r="A94" s="35" t="s">
        <v>49</v>
      </c>
      <c r="E94" s="36" t="s">
        <v>535</v>
      </c>
    </row>
    <row r="95" spans="1:5" ht="12.75" customHeight="1">
      <c r="A95" s="37" t="s">
        <v>51</v>
      </c>
      <c r="E95" s="38" t="s">
        <v>536</v>
      </c>
    </row>
    <row r="96" spans="1:5" ht="89.25" customHeight="1">
      <c r="A96" t="s">
        <v>53</v>
      </c>
      <c r="E96" s="36" t="s">
        <v>537</v>
      </c>
    </row>
    <row r="97" spans="1:16" ht="12.75" customHeight="1">
      <c r="A97" s="25" t="s">
        <v>44</v>
      </c>
      <c r="B97" s="29" t="s">
        <v>150</v>
      </c>
      <c r="C97" s="29" t="s">
        <v>538</v>
      </c>
      <c r="D97" s="25" t="s">
        <v>46</v>
      </c>
      <c r="E97" s="30" t="s">
        <v>539</v>
      </c>
      <c r="F97" s="31" t="s">
        <v>109</v>
      </c>
      <c r="G97" s="32">
        <v>2</v>
      </c>
      <c r="H97" s="33">
        <v>0</v>
      </c>
      <c r="I97" s="34">
        <f>ROUND(ROUND(H97,2)*ROUND(G97,3),2)</f>
      </c>
      <c r="O97">
        <f>(I97*21)/100</f>
      </c>
      <c r="P97" t="s">
        <v>22</v>
      </c>
    </row>
    <row r="98" spans="1:5" ht="12.75" customHeight="1">
      <c r="A98" s="35" t="s">
        <v>49</v>
      </c>
      <c r="E98" s="36" t="s">
        <v>540</v>
      </c>
    </row>
    <row r="99" spans="1:5" ht="12.75" customHeight="1">
      <c r="A99" s="37" t="s">
        <v>51</v>
      </c>
      <c r="E99" s="38" t="s">
        <v>541</v>
      </c>
    </row>
    <row r="100" spans="1:5" ht="89.25" customHeight="1">
      <c r="A100" t="s">
        <v>53</v>
      </c>
      <c r="E100" s="36" t="s">
        <v>542</v>
      </c>
    </row>
    <row r="101" spans="1:16" ht="12.75" customHeight="1">
      <c r="A101" s="25" t="s">
        <v>44</v>
      </c>
      <c r="B101" s="29" t="s">
        <v>156</v>
      </c>
      <c r="C101" s="29" t="s">
        <v>543</v>
      </c>
      <c r="D101" s="25" t="s">
        <v>46</v>
      </c>
      <c r="E101" s="30" t="s">
        <v>539</v>
      </c>
      <c r="F101" s="31" t="s">
        <v>109</v>
      </c>
      <c r="G101" s="32">
        <v>1</v>
      </c>
      <c r="H101" s="33">
        <v>0</v>
      </c>
      <c r="I101" s="34">
        <f>ROUND(ROUND(H101,2)*ROUND(G101,3),2)</f>
      </c>
      <c r="O101">
        <f>(I101*21)/100</f>
      </c>
      <c r="P101" t="s">
        <v>22</v>
      </c>
    </row>
    <row r="102" spans="1:5" ht="12.75" customHeight="1">
      <c r="A102" s="35" t="s">
        <v>49</v>
      </c>
      <c r="E102" s="36" t="s">
        <v>544</v>
      </c>
    </row>
    <row r="103" spans="1:5" ht="12.75" customHeight="1">
      <c r="A103" s="37" t="s">
        <v>51</v>
      </c>
      <c r="E103" s="38" t="s">
        <v>319</v>
      </c>
    </row>
    <row r="104" spans="1:5" ht="89.25" customHeight="1">
      <c r="A104" t="s">
        <v>53</v>
      </c>
      <c r="E104" s="36" t="s">
        <v>542</v>
      </c>
    </row>
    <row r="105" spans="1:16" ht="12.75" customHeight="1">
      <c r="A105" s="25" t="s">
        <v>44</v>
      </c>
      <c r="B105" s="29" t="s">
        <v>160</v>
      </c>
      <c r="C105" s="29" t="s">
        <v>545</v>
      </c>
      <c r="D105" s="25" t="s">
        <v>46</v>
      </c>
      <c r="E105" s="30" t="s">
        <v>546</v>
      </c>
      <c r="F105" s="31" t="s">
        <v>109</v>
      </c>
      <c r="G105" s="32">
        <v>9</v>
      </c>
      <c r="H105" s="33">
        <v>0</v>
      </c>
      <c r="I105" s="34">
        <f>ROUND(ROUND(H105,2)*ROUND(G105,3),2)</f>
      </c>
      <c r="O105">
        <f>(I105*21)/100</f>
      </c>
      <c r="P105" t="s">
        <v>22</v>
      </c>
    </row>
    <row r="106" spans="1:5" ht="12.75" customHeight="1">
      <c r="A106" s="35" t="s">
        <v>49</v>
      </c>
      <c r="E106" s="36" t="s">
        <v>547</v>
      </c>
    </row>
    <row r="107" spans="1:5" ht="12.75" customHeight="1">
      <c r="A107" s="37" t="s">
        <v>51</v>
      </c>
      <c r="E107" s="38" t="s">
        <v>548</v>
      </c>
    </row>
    <row r="108" spans="1:5" ht="89.25" customHeight="1">
      <c r="A108" t="s">
        <v>53</v>
      </c>
      <c r="E108" s="36" t="s">
        <v>549</v>
      </c>
    </row>
    <row r="109" spans="1:16" ht="12.75" customHeight="1">
      <c r="A109" s="25" t="s">
        <v>44</v>
      </c>
      <c r="B109" s="29" t="s">
        <v>166</v>
      </c>
      <c r="C109" s="29" t="s">
        <v>550</v>
      </c>
      <c r="D109" s="25" t="s">
        <v>46</v>
      </c>
      <c r="E109" s="30" t="s">
        <v>551</v>
      </c>
      <c r="F109" s="31" t="s">
        <v>109</v>
      </c>
      <c r="G109" s="32">
        <v>3</v>
      </c>
      <c r="H109" s="33">
        <v>0</v>
      </c>
      <c r="I109" s="34">
        <f>ROUND(ROUND(H109,2)*ROUND(G109,3),2)</f>
      </c>
      <c r="O109">
        <f>(I109*21)/100</f>
      </c>
      <c r="P109" t="s">
        <v>22</v>
      </c>
    </row>
    <row r="110" spans="1:5" ht="12.75" customHeight="1">
      <c r="A110" s="35" t="s">
        <v>49</v>
      </c>
      <c r="E110" s="36" t="s">
        <v>552</v>
      </c>
    </row>
    <row r="111" spans="1:5" ht="12.75" customHeight="1">
      <c r="A111" s="37" t="s">
        <v>51</v>
      </c>
      <c r="E111" s="38" t="s">
        <v>536</v>
      </c>
    </row>
    <row r="112" spans="1:5" ht="102" customHeight="1">
      <c r="A112" t="s">
        <v>53</v>
      </c>
      <c r="E112" s="36" t="s">
        <v>553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