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160223a - IO 01 odvodně..." sheetId="2" r:id="rId2"/>
    <sheet name="20160223b - IO 02 stavebn..." sheetId="3" r:id="rId3"/>
    <sheet name="Pokyny pro vyplnění" sheetId="4" r:id="rId4"/>
  </sheets>
  <definedNames>
    <definedName name="_xlnm._FilterDatabase" localSheetId="1" hidden="1">'20160223a - IO 01 odvodně...'!$C$84:$K$84</definedName>
    <definedName name="_xlnm._FilterDatabase" localSheetId="2" hidden="1">'20160223b - IO 02 stavebn...'!$C$82:$K$82</definedName>
    <definedName name="_xlnm.Print_Titles" localSheetId="1">'20160223a - IO 01 odvodně...'!$84:$84</definedName>
    <definedName name="_xlnm.Print_Titles" localSheetId="2">'20160223b - IO 02 stavebn...'!$82:$82</definedName>
    <definedName name="_xlnm.Print_Titles" localSheetId="0">'Rekapitulace stavby'!$49:$49</definedName>
    <definedName name="_xlnm.Print_Area" localSheetId="1">'20160223a - IO 01 odvodně...'!$C$4:$J$36,'20160223a - IO 01 odvodně...'!$C$42:$J$66,'20160223a - IO 01 odvodně...'!$C$72:$K$274</definedName>
    <definedName name="_xlnm.Print_Area" localSheetId="2">'20160223b - IO 02 stavebn...'!$C$4:$J$36,'20160223b - IO 02 stavebn...'!$C$42:$J$64,'20160223b - IO 02 stavebn...'!$C$70:$K$122</definedName>
    <definedName name="_xlnm.Print_Area" localSheetId="3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stavby'!$C$39:$AQ$54</definedName>
  </definedNames>
  <calcPr fullCalcOnLoad="1"/>
</workbook>
</file>

<file path=xl/sharedStrings.xml><?xml version="1.0" encoding="utf-8"?>
<sst xmlns="http://schemas.openxmlformats.org/spreadsheetml/2006/main" count="3457" uniqueCount="814">
  <si>
    <t>Export VZ</t>
  </si>
  <si>
    <t>List obsahuje:</t>
  </si>
  <si>
    <t>3.0</t>
  </si>
  <si>
    <t>ZAMOK</t>
  </si>
  <si>
    <t>False</t>
  </si>
  <si>
    <t>{00c533eb-a604-44a4-ab80-c3aeb1c68f73}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</si>
  <si>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</si>
  <si>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</si>
  <si>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</si>
  <si>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</si>
  <si>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</si>
  <si>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</si>
  <si>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</si>
  <si>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</si>
  <si>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20160223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</si>
  <si>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</si>
  <si>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</si>
  <si>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odvodnění komunikace Kubelíkova</t>
  </si>
  <si>
    <t>0,1</t>
  </si>
  <si>
    <t>KSO:</t>
  </si>
  <si>
    <t/>
  </si>
  <si>
    <t>CC-CZ:</t>
  </si>
  <si>
    <t>1</t>
  </si>
  <si>
    <t>Místo:</t>
  </si>
  <si>
    <t>Varnsdorf</t>
  </si>
  <si>
    <t>Datum:</t>
  </si>
  <si>
    <t>23.2.2016</t>
  </si>
  <si>
    <t>10</t>
  </si>
  <si>
    <t>100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</si>
  <si>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</si>
  <si>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</si>
  <si>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</si>
  <si>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</si>
  <si>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</si>
  <si>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</si>
  <si>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</si>
  <si>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</si>
  <si>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</si>
  <si>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</si>
  <si>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</si>
  <si>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</si>
  <si>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</si>
  <si>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</si>
  <si>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</si>
  <si>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</si>
  <si>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</si>
  <si>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</si>
  <si>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</si>
  <si>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</si>
  <si>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</si>
  <si>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</si>
  <si>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</si>
  <si>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</si>
  <si>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</si>
  <si>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</si>
  <si>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</si>
  <si>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</si>
  <si>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</si>
  <si>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</si>
  <si>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</si>
  <si>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</si>
  <si>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</si>
  <si>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</si>
  <si>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</si>
  <si>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</si>
  <si>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</si>
  <si>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</si>
  <si>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</si>
  <si>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</si>
  <si>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</si>
  <si>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</si>
  <si>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</si>
  <si>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</si>
  <si>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</si>
  <si>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</si>
  <si>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</si>
  <si>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20160223a</t>
  </si>
  <si>
    <t>IO 01 odvodnění komunikace</t>
  </si>
  <si>
    <t>STA</t>
  </si>
  <si>
    <t>{1ec3c935-5873-4a64-91dd-8bd53147f200}</t>
  </si>
  <si>
    <t>2</t>
  </si>
  <si>
    <t>20160223b</t>
  </si>
  <si>
    <t>IO 02 stavební úpravy příkopu</t>
  </si>
  <si>
    <t>{e5e515ea-a766-4516-bd61-896bd0985d8b}</t>
  </si>
  <si>
    <t>Zpět na list:</t>
  </si>
  <si>
    <t>KRYCÍ LIST SOUPISU</t>
  </si>
  <si>
    <t>Objekt:</t>
  </si>
  <si>
    <t>20160223a - IO 01 odvodnění komunikace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</si>
  <si>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</si>
  <si>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</si>
  <si>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</si>
  <si>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</si>
  <si>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</si>
  <si>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</si>
  <si>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</si>
  <si>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</si>
  <si>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</si>
  <si>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</si>
  <si>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</si>
  <si>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</si>
  <si>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</si>
  <si>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</si>
  <si>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</si>
  <si>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</si>
  <si>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</si>
  <si>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</si>
  <si>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</si>
  <si>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</si>
  <si>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</si>
  <si>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</si>
  <si>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</si>
  <si>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</si>
  <si>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</si>
  <si>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</si>
  <si>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</si>
  <si>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</si>
  <si>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</si>
  <si>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</si>
  <si>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</si>
  <si>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</si>
  <si>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</si>
  <si>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113107223</t>
  </si>
  <si>
    <t>Odstranění podkladu pl přes 200 m2 z kameniva drceného tl 300 mm</t>
  </si>
  <si>
    <t>m2</t>
  </si>
  <si>
    <t>CS ÚRS 2016 01</t>
  </si>
  <si>
    <t>4</t>
  </si>
  <si>
    <t>-1882681460</t>
  </si>
  <si>
    <t>VV</t>
  </si>
  <si>
    <t>(90*1,2+64*1+43*1+2*1+3*1) "použit k zásypu"</t>
  </si>
  <si>
    <t>113107241</t>
  </si>
  <si>
    <t>Odstranění podkladu pl přes 200 m2 živičných tl 50 mm</t>
  </si>
  <si>
    <t>-1063676614</t>
  </si>
  <si>
    <t>90*1,85+(446-90*2,25)/2,05*1,65</t>
  </si>
  <si>
    <t>90*1,55+(446-90*2,25)/2,05*1,35 "obalované kamenivo"</t>
  </si>
  <si>
    <t>Součet</t>
  </si>
  <si>
    <t>3</t>
  </si>
  <si>
    <t>113154233</t>
  </si>
  <si>
    <t>Frézování živičného krytu tl 50 mm pruh š 2 m pl do 1000 m2 bez překážek v trase</t>
  </si>
  <si>
    <t>29458079</t>
  </si>
  <si>
    <t>446</t>
  </si>
  <si>
    <t>119001401</t>
  </si>
  <si>
    <t>Dočasné zajištění potrubí ocelového nebo litinového DN do 200</t>
  </si>
  <si>
    <t>m</t>
  </si>
  <si>
    <t>-1792856554</t>
  </si>
  <si>
    <t>5</t>
  </si>
  <si>
    <t>119001412</t>
  </si>
  <si>
    <t>Dočasné zajištění potrubí betonového, ŽB nebo kameninového DN do 500</t>
  </si>
  <si>
    <t>-756366450</t>
  </si>
  <si>
    <t>6</t>
  </si>
  <si>
    <t>119001421</t>
  </si>
  <si>
    <t>Dočasné zajištění kabelů a kabelových tratí ze 3 volně ložených kabelů</t>
  </si>
  <si>
    <t>-2069784094</t>
  </si>
  <si>
    <t>7</t>
  </si>
  <si>
    <t>130001101</t>
  </si>
  <si>
    <t>Příplatek za ztížení vykopávky v blízkosti podzemního vedení</t>
  </si>
  <si>
    <t>m3</t>
  </si>
  <si>
    <t>850444726</t>
  </si>
  <si>
    <t>8*1*2,0*1,5</t>
  </si>
  <si>
    <t>8</t>
  </si>
  <si>
    <t>132201202</t>
  </si>
  <si>
    <t>Hloubení rýh š do 2000 mm v hornině tř. 3 objemu do 1000 m3</t>
  </si>
  <si>
    <t>1730947516</t>
  </si>
  <si>
    <t>90*1,2*(1,83+2,02+1,8+1,68)/4</t>
  </si>
  <si>
    <t>64*1*(1,68+1,71+1,66+1,24)/4</t>
  </si>
  <si>
    <t>2*1*1,5</t>
  </si>
  <si>
    <t>43*1*(1,24+0,95+1,01+1)/4</t>
  </si>
  <si>
    <t>2*1,1*1</t>
  </si>
  <si>
    <t>3*1*(1,8+1,53)/2</t>
  </si>
  <si>
    <t>353,895*0,5 'Přepočtené koeficientem množství</t>
  </si>
  <si>
    <t>9</t>
  </si>
  <si>
    <t>132201209</t>
  </si>
  <si>
    <t>Příplatek za lepivost k hloubení rýh š do 2000 mm v hornině tř. 3</t>
  </si>
  <si>
    <t>-608887935</t>
  </si>
  <si>
    <t>176,948*0,3</t>
  </si>
  <si>
    <t>132301202</t>
  </si>
  <si>
    <t>Hloubení rýh š do 2000 mm v hornině tř. 4 objemu do 1000 m3</t>
  </si>
  <si>
    <t>1546674753</t>
  </si>
  <si>
    <t>176,948</t>
  </si>
  <si>
    <t>11</t>
  </si>
  <si>
    <t>132301209</t>
  </si>
  <si>
    <t>Příplatek za lepivost k hloubení rýh š do 2000 mm v hornině tř. 4</t>
  </si>
  <si>
    <t>757246024</t>
  </si>
  <si>
    <t>12</t>
  </si>
  <si>
    <t>133302011</t>
  </si>
  <si>
    <t>Hloubení šachet ručním nebo pneum nářadím v soudržných horninách tř. 4, plocha výkopu do 4 m2</t>
  </si>
  <si>
    <t>423674210</t>
  </si>
  <si>
    <t>1*2*1,7 "sonda"</t>
  </si>
  <si>
    <t>13</t>
  </si>
  <si>
    <t>151101101</t>
  </si>
  <si>
    <t>Zřízení příložného pažení a rozepření stěn rýh hl do 2 m</t>
  </si>
  <si>
    <t>-1131239103</t>
  </si>
  <si>
    <t>(154+43+2+3)*1,6*2</t>
  </si>
  <si>
    <t>14</t>
  </si>
  <si>
    <t>151101111</t>
  </si>
  <si>
    <t>Odstranění příložného pažení a rozepření stěn rýh hl do 2 m</t>
  </si>
  <si>
    <t>281262524</t>
  </si>
  <si>
    <t>161101101</t>
  </si>
  <si>
    <t>Svislé přemístění výkopku z horniny tř. 1 až 4 hl výkopu do 2,5 m</t>
  </si>
  <si>
    <t>-620429663</t>
  </si>
  <si>
    <t>176,948*2*0,55</t>
  </si>
  <si>
    <t>16</t>
  </si>
  <si>
    <t xml:space="preserve">162301101 </t>
  </si>
  <si>
    <t>Vodorovné přemístění do 500 m výkopku/sypaniny z horniny tř. 1 až 4</t>
  </si>
  <si>
    <t>-1387386438</t>
  </si>
  <si>
    <t>"zásyp z podkladu z kameniva"220*0,25*2</t>
  </si>
  <si>
    <t>"zásyp doplněný nový "186,003</t>
  </si>
  <si>
    <t>"obsyp"145,893</t>
  </si>
  <si>
    <t>"lože pod potrubí" 22</t>
  </si>
  <si>
    <t>17</t>
  </si>
  <si>
    <t>162701105</t>
  </si>
  <si>
    <t>Vodorovné přemístění do 10000 m výkopku/sypaniny z horniny tř. 1 až 4</t>
  </si>
  <si>
    <t>-1770272052</t>
  </si>
  <si>
    <t>176,948*2</t>
  </si>
  <si>
    <t>18</t>
  </si>
  <si>
    <t>162701109</t>
  </si>
  <si>
    <t>Příplatek k vodorovnému přemístění výkopku/sypaniny z horniny tř. 1 až 4 ZKD 1000 m přes 10000 m</t>
  </si>
  <si>
    <t>1230990996</t>
  </si>
  <si>
    <t>"Skládka Rožany do 23 km"353,896*13</t>
  </si>
  <si>
    <t>19</t>
  </si>
  <si>
    <t>167101102</t>
  </si>
  <si>
    <t>Nakládání výkopku z hornin tř. 1 až 4 přes 100 m3</t>
  </si>
  <si>
    <t>896096095</t>
  </si>
  <si>
    <t>"zásyp z podkladu z kameniva"220*0,25</t>
  </si>
  <si>
    <t>20</t>
  </si>
  <si>
    <t>171201201</t>
  </si>
  <si>
    <t>Uložení sypaniny na skládky</t>
  </si>
  <si>
    <t>1846379548</t>
  </si>
  <si>
    <t>171201211</t>
  </si>
  <si>
    <t>Poplatek za uložení odpadu ze sypaniny na skládce (skládkovné)</t>
  </si>
  <si>
    <t>t</t>
  </si>
  <si>
    <t>-1767530662</t>
  </si>
  <si>
    <t>423,782</t>
  </si>
  <si>
    <t>423,782*2 'Přepočtené koeficientem množství</t>
  </si>
  <si>
    <t>22</t>
  </si>
  <si>
    <t>174101101</t>
  </si>
  <si>
    <t>Zásyp jam, šachet rýh nebo kolem objektů sypaninou se zhutněním</t>
  </si>
  <si>
    <t>648210037</t>
  </si>
  <si>
    <t>176,948*2-22-145,893</t>
  </si>
  <si>
    <t>23</t>
  </si>
  <si>
    <t>M</t>
  </si>
  <si>
    <t>583312000</t>
  </si>
  <si>
    <t>štěrkopísek (Bratčice) netříděný zásypový materiál</t>
  </si>
  <si>
    <t>1620045218</t>
  </si>
  <si>
    <t>"zásyp doplněný nový "355,504-217,1</t>
  </si>
  <si>
    <t>138,404*1,8 'Přepočtené koeficientem množství</t>
  </si>
  <si>
    <t>24</t>
  </si>
  <si>
    <t>175111101</t>
  </si>
  <si>
    <t>Obsypání potrubí ručně sypaninou bez prohození, uloženou do 3 m</t>
  </si>
  <si>
    <t>1616374922</t>
  </si>
  <si>
    <t>90*1,2*1,128</t>
  </si>
  <si>
    <t>-(PI*0,364*0,364*90)</t>
  </si>
  <si>
    <t>(64+3)*1*0,655</t>
  </si>
  <si>
    <t>-(PI*0,1775*0,1775*67)</t>
  </si>
  <si>
    <t>43*1*0,542</t>
  </si>
  <si>
    <t>2*1*0,486</t>
  </si>
  <si>
    <t>25</t>
  </si>
  <si>
    <t>583312010</t>
  </si>
  <si>
    <t>štěrkopísek netříděný stabilizační zemina</t>
  </si>
  <si>
    <t>-1383365148</t>
  </si>
  <si>
    <t>145,893*2 'Přepočtené koeficientem množství</t>
  </si>
  <si>
    <t>26</t>
  </si>
  <si>
    <t>181301102</t>
  </si>
  <si>
    <t>Rozprostření ornice tl vrstvy do 150 mm pl do 500 m2 v rovině nebo ve svahu do 1:5</t>
  </si>
  <si>
    <t>1621697593</t>
  </si>
  <si>
    <t>27</t>
  </si>
  <si>
    <t>181411122</t>
  </si>
  <si>
    <t>Založení lučního trávníku výsevem plochy do 1000 m2 ve svahu do 1:2</t>
  </si>
  <si>
    <t>-1697606715</t>
  </si>
  <si>
    <t>28</t>
  </si>
  <si>
    <t>005721000</t>
  </si>
  <si>
    <t>osivo jetelotráva intenzivní víceletá 25 kg bal</t>
  </si>
  <si>
    <t>kg</t>
  </si>
  <si>
    <t>303500936</t>
  </si>
  <si>
    <t>8*0,015 'Přepočtené koeficientem množství</t>
  </si>
  <si>
    <t>Svislé a kompletní konstrukce</t>
  </si>
  <si>
    <t>29</t>
  </si>
  <si>
    <t>359901211</t>
  </si>
  <si>
    <t>Monitoring stoky jakékoli výšky na nové kanalizaci</t>
  </si>
  <si>
    <t>-992471326</t>
  </si>
  <si>
    <t>84+72+46</t>
  </si>
  <si>
    <t>Vodorovné konstrukce</t>
  </si>
  <si>
    <t>30</t>
  </si>
  <si>
    <t>451573111</t>
  </si>
  <si>
    <t>Lože pod potrubí otevřený výkop ze štěrkopísku</t>
  </si>
  <si>
    <t>1890466344</t>
  </si>
  <si>
    <t>90*1,2*0,1+64*1*0,1+48*1*0,1</t>
  </si>
  <si>
    <t>31</t>
  </si>
  <si>
    <t>452112111</t>
  </si>
  <si>
    <t>Osazení betonových prstenců nebo rámů v do 100 mm</t>
  </si>
  <si>
    <t>kus</t>
  </si>
  <si>
    <t>-1659974258</t>
  </si>
  <si>
    <t>32</t>
  </si>
  <si>
    <t>592243210</t>
  </si>
  <si>
    <t>prstenec šachetní betonový vyrovnávací TBW-Q.1 63/8 62,5 x 12 x 8 cm</t>
  </si>
  <si>
    <t>-166883920</t>
  </si>
  <si>
    <t>33</t>
  </si>
  <si>
    <t>592243200</t>
  </si>
  <si>
    <t>prstenec šachetní betonový vyrovnávací TBW-Q.1 63/6 62,5 x 12 x 6 cm</t>
  </si>
  <si>
    <t>-1799198690</t>
  </si>
  <si>
    <t>34</t>
  </si>
  <si>
    <t>592243230</t>
  </si>
  <si>
    <t>prstenec šachetní betonový vyrovnávací TBW-Q.1 63/10 62,5 x 12 x 10 cm</t>
  </si>
  <si>
    <t>-1058165171</t>
  </si>
  <si>
    <t>Komunikace pozemní</t>
  </si>
  <si>
    <t>35</t>
  </si>
  <si>
    <t>566901234</t>
  </si>
  <si>
    <t>Vyspravení podkladu po překopech ing sítí plochy přes 15 m2 štěrkodrtí tl. 250 mm</t>
  </si>
  <si>
    <t>-722154388</t>
  </si>
  <si>
    <t>220+20</t>
  </si>
  <si>
    <t>36</t>
  </si>
  <si>
    <t>566901261</t>
  </si>
  <si>
    <t>Vyspravení podkladu po překopech ing sítí plochy přes 15 m2 obalovaným kamenivem ACP (OK) tl. 100 mm</t>
  </si>
  <si>
    <t>-1162485590</t>
  </si>
  <si>
    <t>299,854 "tloušťka 50mm koeficient množství 0,5"</t>
  </si>
  <si>
    <t>319,854*0,5 'Přepočtené koeficientem množství</t>
  </si>
  <si>
    <t>37</t>
  </si>
  <si>
    <t>572341111</t>
  </si>
  <si>
    <t>Vyspravení krytu komunikací po překopech plochy přes 15 m2 asfalt betonem ACO (AB) tl 50 mm</t>
  </si>
  <si>
    <t>1335067659</t>
  </si>
  <si>
    <t>38</t>
  </si>
  <si>
    <t>572341112</t>
  </si>
  <si>
    <t>Vyspravení krytu komunikací po překopech plochy přes 15 m2 asfalt betonem ACO (AB) tl 70 mm</t>
  </si>
  <si>
    <t>1496220002</t>
  </si>
  <si>
    <t>Trubní vedení</t>
  </si>
  <si>
    <t>39</t>
  </si>
  <si>
    <t>831312121</t>
  </si>
  <si>
    <t>Montáž potrubí z trub kameninových hrdlových s integrovaným těsněním výkop sklon do 20 % DN 150</t>
  </si>
  <si>
    <t>2144370313</t>
  </si>
  <si>
    <t>40</t>
  </si>
  <si>
    <t>597106320</t>
  </si>
  <si>
    <t>trouba kameninová glazovaná DN150mm L1,00m spojovací systém F</t>
  </si>
  <si>
    <t>2102057425</t>
  </si>
  <si>
    <t>5*1,015 'Přepočtené koeficientem množství</t>
  </si>
  <si>
    <t>41</t>
  </si>
  <si>
    <t>831352121</t>
  </si>
  <si>
    <t>Montáž potrubí z trub kameninových hrdlových s integrovaným těsněním výkop sklon do 20 % DN 200</t>
  </si>
  <si>
    <t>-1816334820</t>
  </si>
  <si>
    <t>42</t>
  </si>
  <si>
    <t>597107040</t>
  </si>
  <si>
    <t>trouba kameninová glazovaná pouze uvnitř DN200mm L2,50m spojovací systém C Třída 240</t>
  </si>
  <si>
    <t>13858981</t>
  </si>
  <si>
    <t>46*1,015 'Přepočtené koeficientem množství</t>
  </si>
  <si>
    <t>43</t>
  </si>
  <si>
    <t>831372121</t>
  </si>
  <si>
    <t>Montáž potrubí z trub kameninových hrdlových s integrovaným těsněním výkop sklon do 20 % DN 300</t>
  </si>
  <si>
    <t>-779559887</t>
  </si>
  <si>
    <t>44</t>
  </si>
  <si>
    <t>597107110</t>
  </si>
  <si>
    <t>trouba kameninová glazovaná DN300mm L2,50m spojovací systém C Třída 160</t>
  </si>
  <si>
    <t>-444760254</t>
  </si>
  <si>
    <t>72*1,015 'Přepočtené koeficientem množství</t>
  </si>
  <si>
    <t>45</t>
  </si>
  <si>
    <t>831442121</t>
  </si>
  <si>
    <t>Montáž potrubí z trub kameninových hrdlových s integrovaným těsněním výkop sklon do 20 % DN 600</t>
  </si>
  <si>
    <t>800850916</t>
  </si>
  <si>
    <t>46</t>
  </si>
  <si>
    <t>597107100</t>
  </si>
  <si>
    <t>trouba kameninová glazovaná DN600mm L2,50m spojovací systém C Třída 160</t>
  </si>
  <si>
    <t>1465316814</t>
  </si>
  <si>
    <t>84*1,015 'Přepočtené koeficientem množství</t>
  </si>
  <si>
    <t>47</t>
  </si>
  <si>
    <t>837312221</t>
  </si>
  <si>
    <t>Montáž kameninových tvarovek jednoosých s integrovaným těsněním otevřený výkop DN 150</t>
  </si>
  <si>
    <t>1798067052</t>
  </si>
  <si>
    <t>48</t>
  </si>
  <si>
    <t>597108420</t>
  </si>
  <si>
    <t>trouba kameninová glazovaná zkrácená GZ DN150mm L60(75)cm spojovací systém F</t>
  </si>
  <si>
    <t>1068770549</t>
  </si>
  <si>
    <t>4*1,015 'Přepočtené koeficientem množství</t>
  </si>
  <si>
    <t>49</t>
  </si>
  <si>
    <t>837351221</t>
  </si>
  <si>
    <t>Montáž kameninových tvarovek odbočných s integrovaným těsněním otevřený výkop DN 200</t>
  </si>
  <si>
    <t>-721389553</t>
  </si>
  <si>
    <t>50</t>
  </si>
  <si>
    <t>597117450</t>
  </si>
  <si>
    <t>odbočka kameninová glazovaná jednoduchá kolmá DN200/200 L60cm spojovací systém F/F tř.160/160</t>
  </si>
  <si>
    <t>1476653803</t>
  </si>
  <si>
    <t>1*1,015 'Přepočtené koeficientem množství</t>
  </si>
  <si>
    <t>51</t>
  </si>
  <si>
    <t>837352221</t>
  </si>
  <si>
    <t>Montáž kameninových tvarovek jednoosých s integrovaným těsněním otevřený výkop DN 200</t>
  </si>
  <si>
    <t>-1149601769</t>
  </si>
  <si>
    <t>52</t>
  </si>
  <si>
    <t>597108430</t>
  </si>
  <si>
    <t>trouba kameninová glazovaná zkrácená GZ DN200mm L60(75)cm třída 160 spojovací systém F,C</t>
  </si>
  <si>
    <t>1105682450</t>
  </si>
  <si>
    <t>53</t>
  </si>
  <si>
    <t>597109860</t>
  </si>
  <si>
    <t>koleno kameninové glazované DN200mm 45° spojovací systém F tř. 160</t>
  </si>
  <si>
    <t>659760619</t>
  </si>
  <si>
    <t>2*1,015 'Přepočtené koeficientem množství</t>
  </si>
  <si>
    <t>54</t>
  </si>
  <si>
    <t>837362221</t>
  </si>
  <si>
    <t>Montáž kameninových tvarovek jednoosých s integrovaným těsněním otevřený výkop DN 250</t>
  </si>
  <si>
    <t>1261180311</t>
  </si>
  <si>
    <t>55</t>
  </si>
  <si>
    <t>5971154R</t>
  </si>
  <si>
    <t>vírový ventil RVKL 5-9</t>
  </si>
  <si>
    <t>-674925606</t>
  </si>
  <si>
    <t>56</t>
  </si>
  <si>
    <t>837372221</t>
  </si>
  <si>
    <t>Montáž kameninových tvarovek jednoosých s integrovaným těsněním otevřený výkop DN 300</t>
  </si>
  <si>
    <t>1549698586</t>
  </si>
  <si>
    <t>7+1</t>
  </si>
  <si>
    <t>57</t>
  </si>
  <si>
    <t>597108490</t>
  </si>
  <si>
    <t>trouba kameninová glazovaná zkrácená GZ DN300mm L60(75)cm třída 160 spojovací systém C</t>
  </si>
  <si>
    <t>1726922859</t>
  </si>
  <si>
    <t>58</t>
  </si>
  <si>
    <t>597108790</t>
  </si>
  <si>
    <t>trouba kameninová glazovaná zkrácená GA DN300mm L60(75)cm třída 160 spojovací systém C</t>
  </si>
  <si>
    <t>-1152116874</t>
  </si>
  <si>
    <t>3*1,015 'Přepočtené koeficientem množství</t>
  </si>
  <si>
    <t>59</t>
  </si>
  <si>
    <t>837442221</t>
  </si>
  <si>
    <t>Montáž kameninových tvarovek jednoosých s integrovaným těsněním otevřený výkop DN 600</t>
  </si>
  <si>
    <t>-1347309363</t>
  </si>
  <si>
    <t>60</t>
  </si>
  <si>
    <t>597108900</t>
  </si>
  <si>
    <t>trouba kameninová glazovaná zkrácená GA DN600mm L60(75)cm třída 160 spojovací systém C</t>
  </si>
  <si>
    <t>-1876884536</t>
  </si>
  <si>
    <t>61</t>
  </si>
  <si>
    <t>597108600</t>
  </si>
  <si>
    <t>trouba kameninová glazovaná zkrácená GZ DN600mm L60(75)cm třída 160 spojovací systém C</t>
  </si>
  <si>
    <t>-956191832</t>
  </si>
  <si>
    <t>62</t>
  </si>
  <si>
    <t>892372121</t>
  </si>
  <si>
    <t>Tlaková zkouška vzduchem potrubí DN 300 těsnícím vakem ucpávkovým</t>
  </si>
  <si>
    <t>úsek</t>
  </si>
  <si>
    <t>1606058017</t>
  </si>
  <si>
    <t>63</t>
  </si>
  <si>
    <t>892442121</t>
  </si>
  <si>
    <t>Tlaková zkouška vzduchem potrubí DN 600 těsnícím vakem ucpávkovým</t>
  </si>
  <si>
    <t>741252309</t>
  </si>
  <si>
    <t>64</t>
  </si>
  <si>
    <t>894401211</t>
  </si>
  <si>
    <t>Osazení betonových dílců pro šachty skruží rovných</t>
  </si>
  <si>
    <t>-1952465190</t>
  </si>
  <si>
    <t>65</t>
  </si>
  <si>
    <t>592241600</t>
  </si>
  <si>
    <t>skruž betonová s ocelová se stupadly +PE povlakem TBS-Q 1000/250/120 SP 100x25x12 cm</t>
  </si>
  <si>
    <t>-779249363</t>
  </si>
  <si>
    <t>66</t>
  </si>
  <si>
    <t>592243480</t>
  </si>
  <si>
    <t>těsnění elastomerové pro spojení šachetních dílů EMT DN 1000</t>
  </si>
  <si>
    <t>440196258</t>
  </si>
  <si>
    <t>67</t>
  </si>
  <si>
    <t>592241610</t>
  </si>
  <si>
    <t>skruž betonová s ocelová se stupadly +PE povlakem TBH TBS-Q 1000/500/120 SP 100x50x12 cm</t>
  </si>
  <si>
    <t>1876489906</t>
  </si>
  <si>
    <t>68</t>
  </si>
  <si>
    <t>894402211</t>
  </si>
  <si>
    <t>Osazení betonových dílců pro šachty skruží přechodových</t>
  </si>
  <si>
    <t>-1538978427</t>
  </si>
  <si>
    <t>69</t>
  </si>
  <si>
    <t>592243120</t>
  </si>
  <si>
    <t>konus šachetní betonový TBR-Q.1 100-63/58/12 KPS 100x62,5x58 cm</t>
  </si>
  <si>
    <t>-830365115</t>
  </si>
  <si>
    <t>70</t>
  </si>
  <si>
    <t>894414111</t>
  </si>
  <si>
    <t>Osazení železobetonových dílců pro šachty skruží základových</t>
  </si>
  <si>
    <t>2139252210</t>
  </si>
  <si>
    <t>71</t>
  </si>
  <si>
    <t>592243390.</t>
  </si>
  <si>
    <t>dno betonové šachty kanalizační přímé TBZ-Q. 300-785 DN potrubí 300 mm</t>
  </si>
  <si>
    <t>1294526015</t>
  </si>
  <si>
    <t>72</t>
  </si>
  <si>
    <t>592243393.</t>
  </si>
  <si>
    <t>dno betonové šachty kanalizační přímé TBZ-Q. 600-1085 DN potrubí 600 mm</t>
  </si>
  <si>
    <t>918909909</t>
  </si>
  <si>
    <t>73</t>
  </si>
  <si>
    <t>895931111</t>
  </si>
  <si>
    <t>Vpusti kanalizačních horské z betonu prostého C12/15 velikosti 1200/600 mm</t>
  </si>
  <si>
    <t>669589079</t>
  </si>
  <si>
    <t>74</t>
  </si>
  <si>
    <t>592238210R</t>
  </si>
  <si>
    <t>Horská vpust  s mříží</t>
  </si>
  <si>
    <t>75325077</t>
  </si>
  <si>
    <t>75</t>
  </si>
  <si>
    <t>895941111</t>
  </si>
  <si>
    <t>Zřízení vpusti kanalizační uliční z betonových dílců typ UV-50 normální</t>
  </si>
  <si>
    <t>1837145896</t>
  </si>
  <si>
    <t>76</t>
  </si>
  <si>
    <t>592238500</t>
  </si>
  <si>
    <t>dno betonové pro uliční vpusť s výtokovým otvorem TBV-Q 450/330/1a 45x33x5 cm</t>
  </si>
  <si>
    <t>-1710269086</t>
  </si>
  <si>
    <t>77</t>
  </si>
  <si>
    <t>592238560</t>
  </si>
  <si>
    <t>skruž betonová pro uliční vpusť horní TBV-Q 450/195/5c, 45x20x5 cm</t>
  </si>
  <si>
    <t>-1064855954</t>
  </si>
  <si>
    <t>78</t>
  </si>
  <si>
    <t>899102111</t>
  </si>
  <si>
    <t>Osazení poklopů litinových nebo ocelových včetně rámů hmotnosti nad 50 do 100 kg</t>
  </si>
  <si>
    <t>-2136375250</t>
  </si>
  <si>
    <t>79</t>
  </si>
  <si>
    <t>552410140</t>
  </si>
  <si>
    <t>poklop šachtový třída D 400, kruhový rám 785, vstup 600 mm, REXESS bez ventilace</t>
  </si>
  <si>
    <t>-364729954</t>
  </si>
  <si>
    <t>Ostatní konstrukce a práce, bourání</t>
  </si>
  <si>
    <t>80</t>
  </si>
  <si>
    <t>910000000.</t>
  </si>
  <si>
    <t>Hutnící zkoušky dle TP 146</t>
  </si>
  <si>
    <t>-1468755852</t>
  </si>
  <si>
    <t>81</t>
  </si>
  <si>
    <t>919121213</t>
  </si>
  <si>
    <t>Těsnění spár zálivkou za studena pro komůrky š 10 mm hl 25 mm bez těsnicího profilu</t>
  </si>
  <si>
    <t>2036334807</t>
  </si>
  <si>
    <t>154*2*2+4*2*2</t>
  </si>
  <si>
    <t>(43+2+3)*2*2+2*2*2</t>
  </si>
  <si>
    <t>82</t>
  </si>
  <si>
    <t>919735111</t>
  </si>
  <si>
    <t>Řezání stávajícího živičného krytu hl do 50 mm</t>
  </si>
  <si>
    <t>1294401116</t>
  </si>
  <si>
    <t>832</t>
  </si>
  <si>
    <t>83</t>
  </si>
  <si>
    <t>592238600</t>
  </si>
  <si>
    <t>skruž betonová pro uliční vpusť středová TBV-Q 450/195/6b, 45x20x5 cm</t>
  </si>
  <si>
    <t>-1300866063</t>
  </si>
  <si>
    <t>84</t>
  </si>
  <si>
    <t>592238640</t>
  </si>
  <si>
    <t>prstenec betonový pro uliční vpusť vyrovnávací TBV-Q 390/60/10a, 39x6x5 cm</t>
  </si>
  <si>
    <t>-565915070</t>
  </si>
  <si>
    <t>85</t>
  </si>
  <si>
    <t>592238780</t>
  </si>
  <si>
    <t>mříž M1 D400 DIN 19583-13, 500/500 mm</t>
  </si>
  <si>
    <t>1822519152</t>
  </si>
  <si>
    <t>86</t>
  </si>
  <si>
    <t>592238760</t>
  </si>
  <si>
    <t>rám zabetonovaný DIN 19583-9 500/500 mm</t>
  </si>
  <si>
    <t>592212967</t>
  </si>
  <si>
    <t>87</t>
  </si>
  <si>
    <t>592238740</t>
  </si>
  <si>
    <t>koš pozink. C3 DIN 4052, vysoký, pro rám 500/300</t>
  </si>
  <si>
    <t>1271114284</t>
  </si>
  <si>
    <t>997</t>
  </si>
  <si>
    <t>Přesun sutě</t>
  </si>
  <si>
    <t>88</t>
  </si>
  <si>
    <t>997013501</t>
  </si>
  <si>
    <t>Odvoz suti a vybouraných hmot na skládku nebo meziskládku do 1 km se složením</t>
  </si>
  <si>
    <t>-343389913</t>
  </si>
  <si>
    <t>"asfaltové podklady"64,9</t>
  </si>
  <si>
    <t>89</t>
  </si>
  <si>
    <t>997013509</t>
  </si>
  <si>
    <t>Příplatek k odvozu suti a vybouraných hmot na skládku ZKD 1 km přes 1 km</t>
  </si>
  <si>
    <t>600168349</t>
  </si>
  <si>
    <t>"Skládka Rožany do 23 km"64,9*22</t>
  </si>
  <si>
    <t>90</t>
  </si>
  <si>
    <t>997221551</t>
  </si>
  <si>
    <t>Vodorovná doprava suti ze sypkých materiálů do 1 km</t>
  </si>
  <si>
    <t>1569919965</t>
  </si>
  <si>
    <t>57,1</t>
  </si>
  <si>
    <t>91</t>
  </si>
  <si>
    <t>997221559</t>
  </si>
  <si>
    <t>Příplatek ZKD 1 km u vodorovné dopravy suti ze sypkých materiálů</t>
  </si>
  <si>
    <t>596152782</t>
  </si>
  <si>
    <t>"Skládka Rožany do 23 km"27,1*22</t>
  </si>
  <si>
    <t>92</t>
  </si>
  <si>
    <t>997221845</t>
  </si>
  <si>
    <t>Poplatek za uložení odpadu z asfaltových povrchů na skládce (skládkovné)</t>
  </si>
  <si>
    <t>1911693374</t>
  </si>
  <si>
    <t>57,1+64,9</t>
  </si>
  <si>
    <t>998</t>
  </si>
  <si>
    <t>Přesun hmot</t>
  </si>
  <si>
    <t>93</t>
  </si>
  <si>
    <t>998275101</t>
  </si>
  <si>
    <t>Přesun hmot pro trubní vedení z trub kameninových otevřený výkop</t>
  </si>
  <si>
    <t>1084804579</t>
  </si>
  <si>
    <t>20160223b - IO 02 stavební úpravy příkopu</t>
  </si>
  <si>
    <t>121101101</t>
  </si>
  <si>
    <t>Sejmutí ornice s přemístěním na vzdálenost do 50 m</t>
  </si>
  <si>
    <t>1273754866</t>
  </si>
  <si>
    <t>20*3*0,15+26,8*2,5*0,15</t>
  </si>
  <si>
    <t>180405112</t>
  </si>
  <si>
    <t>Založení trávníku ve vegetačních prefabrikátech výsevem semene ve svahu do 1:2</t>
  </si>
  <si>
    <t>864772750</t>
  </si>
  <si>
    <t>20+26,8*2,6</t>
  </si>
  <si>
    <t>-540603242</t>
  </si>
  <si>
    <t>89,68*0,015 'Přepočtené koeficientem množství</t>
  </si>
  <si>
    <t>-271870258</t>
  </si>
  <si>
    <t>20*1</t>
  </si>
  <si>
    <t>26,8*1</t>
  </si>
  <si>
    <t>181951102</t>
  </si>
  <si>
    <t>Úprava pláně v hornině tř. 1 až 4 se zhutněním</t>
  </si>
  <si>
    <t>-375081611</t>
  </si>
  <si>
    <t>20*3+26,8*2,2</t>
  </si>
  <si>
    <t>321213113</t>
  </si>
  <si>
    <t>Zdivo nadzákladové z lomového kamene vodních staveb výplňové na maltu MC 15</t>
  </si>
  <si>
    <t>1203221361</t>
  </si>
  <si>
    <t>463212111</t>
  </si>
  <si>
    <t>Rovnanina z lomového kamene upraveného s vyklínováním spár úlomky kamene</t>
  </si>
  <si>
    <t>-1761576765</t>
  </si>
  <si>
    <t>20*2*0,25</t>
  </si>
  <si>
    <t>463212191</t>
  </si>
  <si>
    <t>Příplatek za vypracováni líce rovnaniny</t>
  </si>
  <si>
    <t>1160733207</t>
  </si>
  <si>
    <t>20*2</t>
  </si>
  <si>
    <t>596411111</t>
  </si>
  <si>
    <t>Kladení dlažby z vegetačních tvárnic komunikací pro pěší tl 80 mm pl do 50 m2</t>
  </si>
  <si>
    <t>-1076746813</t>
  </si>
  <si>
    <t>26,8*0,8*2</t>
  </si>
  <si>
    <t>592282290</t>
  </si>
  <si>
    <t>dlažba vegetační  60 x 40 x 8 cm</t>
  </si>
  <si>
    <t>-1434213797</t>
  </si>
  <si>
    <t>26,8/0,6*4</t>
  </si>
  <si>
    <t>916131113</t>
  </si>
  <si>
    <t>Osazení silničního obrubníku betonového ležatého s boční opěrou do lože z betonu prostého</t>
  </si>
  <si>
    <t>1955923382</t>
  </si>
  <si>
    <t>592174680</t>
  </si>
  <si>
    <t>obrubník betonový silniční nájezdový Standard 100x15x15 cm</t>
  </si>
  <si>
    <t>5395673</t>
  </si>
  <si>
    <t>916131213</t>
  </si>
  <si>
    <t>Osazení silničního obrubníku betonového stojatého s boční opěrou do lože z betonu prostého</t>
  </si>
  <si>
    <t>-1381713045</t>
  </si>
  <si>
    <t>592174920</t>
  </si>
  <si>
    <t>obrubník betonový silniční ABO 15-30 100x10x30 cm</t>
  </si>
  <si>
    <t>-838325189</t>
  </si>
  <si>
    <t>935111911</t>
  </si>
  <si>
    <t>Příplatek ZKD tl 10 mm lože přes 100 mm u příkopového žlabu osazeného do štěrkopísku</t>
  </si>
  <si>
    <t>1890456493</t>
  </si>
  <si>
    <t>26,800*1,1</t>
  </si>
  <si>
    <t>935112211</t>
  </si>
  <si>
    <t>Osazení příkopového žlabu do betonu tl 100 mm z betonových tvárnic š 800 mm</t>
  </si>
  <si>
    <t>-258558007</t>
  </si>
  <si>
    <t>26,8</t>
  </si>
  <si>
    <t>592274960</t>
  </si>
  <si>
    <t>žlabovka betonová TBM 8-60 33x59x8 cm</t>
  </si>
  <si>
    <t>-432549189</t>
  </si>
  <si>
    <t>26,800*3</t>
  </si>
  <si>
    <t>998223011</t>
  </si>
  <si>
    <t>Přesun hmot pro pozemní komunikace s krytem dlážděným</t>
  </si>
  <si>
    <t>-653082009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</si>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</sst>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56"/>
      <name val="Cambria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sz val="10"/>
      <name val="Trebuchet MS"/>
      <family val="2"/>
    </font>
    <font>
      <u val="single"/>
      <sz val="10"/>
      <color indexed="12"/>
      <name val="Trebuchet MS"/>
      <family val="2"/>
    </font>
    <font>
      <sz val="8"/>
      <name val="Segoe UI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b/>
      <sz val="8"/>
      <color rgb="FF969696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170" fontId="59" fillId="0" borderId="0" applyFont="0" applyFill="0" applyBorder="0" applyAlignment="0" applyProtection="0"/>
    <xf numFmtId="168" fontId="59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0" borderId="2" applyNumberFormat="0" applyAlignment="0" applyProtection="0"/>
    <xf numFmtId="171" fontId="59" fillId="0" borderId="0" applyFont="0" applyFill="0" applyBorder="0" applyAlignment="0" applyProtection="0"/>
    <xf numFmtId="169" fontId="59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1" borderId="0" applyNumberFormat="0" applyBorder="0" applyAlignment="0" applyProtection="0"/>
    <xf numFmtId="0" fontId="4" fillId="0" borderId="0" applyAlignment="0">
      <protection locked="0"/>
    </xf>
    <xf numFmtId="0" fontId="69" fillId="0" borderId="0" applyNumberFormat="0" applyFill="0" applyBorder="0" applyAlignment="0" applyProtection="0"/>
    <xf numFmtId="0" fontId="59" fillId="22" borderId="6" applyNumberFormat="0" applyFont="0" applyAlignment="0" applyProtection="0"/>
    <xf numFmtId="9" fontId="59" fillId="0" borderId="0" applyFont="0" applyFill="0" applyBorder="0" applyAlignment="0" applyProtection="0"/>
    <xf numFmtId="0" fontId="70" fillId="0" borderId="7" applyNumberFormat="0" applyFill="0" applyAlignment="0" applyProtection="0"/>
    <xf numFmtId="0" fontId="71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5" borderId="8" applyNumberFormat="0" applyAlignment="0" applyProtection="0"/>
    <xf numFmtId="0" fontId="75" fillId="26" borderId="8" applyNumberFormat="0" applyAlignment="0" applyProtection="0"/>
    <xf numFmtId="0" fontId="76" fillId="26" borderId="9" applyNumberFormat="0" applyAlignment="0" applyProtection="0"/>
    <xf numFmtId="0" fontId="77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356"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79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81" fillId="0" borderId="0" xfId="0" applyFont="1" applyAlignment="1">
      <alignment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8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/>
    </xf>
    <xf numFmtId="0" fontId="85" fillId="0" borderId="0" xfId="0" applyFont="1" applyAlignment="1">
      <alignment horizontal="left" vertical="center"/>
    </xf>
    <xf numFmtId="0" fontId="86" fillId="0" borderId="0" xfId="0" applyFont="1" applyAlignment="1">
      <alignment horizontal="left" vertical="center"/>
    </xf>
    <xf numFmtId="0" fontId="87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87" fillId="0" borderId="0" xfId="0" applyFont="1" applyBorder="1" applyAlignment="1">
      <alignment horizontal="left" vertical="center"/>
    </xf>
    <xf numFmtId="0" fontId="5" fillId="22" borderId="0" xfId="0" applyFont="1" applyFill="1" applyBorder="1" applyAlignment="1" applyProtection="1">
      <alignment horizontal="left" vertical="center"/>
      <protection locked="0"/>
    </xf>
    <xf numFmtId="49" fontId="5" fillId="22" borderId="0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78" fillId="0" borderId="0" xfId="0" applyFont="1" applyBorder="1" applyAlignment="1">
      <alignment horizontal="right" vertical="center"/>
    </xf>
    <xf numFmtId="0" fontId="78" fillId="0" borderId="13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8" fillId="0" borderId="0" xfId="0" applyFont="1" applyBorder="1" applyAlignment="1">
      <alignment horizontal="left" vertical="center"/>
    </xf>
    <xf numFmtId="0" fontId="78" fillId="0" borderId="14" xfId="0" applyFont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0" fontId="6" fillId="34" borderId="18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87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5" fillId="35" borderId="25" xfId="0" applyFont="1" applyFill="1" applyBorder="1" applyAlignment="1">
      <alignment horizontal="center" vertical="center"/>
    </xf>
    <xf numFmtId="0" fontId="87" fillId="0" borderId="26" xfId="0" applyFont="1" applyBorder="1" applyAlignment="1">
      <alignment horizontal="center" vertical="center" wrapText="1"/>
    </xf>
    <xf numFmtId="0" fontId="87" fillId="0" borderId="27" xfId="0" applyFont="1" applyBorder="1" applyAlignment="1">
      <alignment horizontal="center" vertical="center" wrapText="1"/>
    </xf>
    <xf numFmtId="0" fontId="87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vertical="center"/>
    </xf>
    <xf numFmtId="0" fontId="88" fillId="0" borderId="0" xfId="0" applyFont="1" applyAlignment="1">
      <alignment horizontal="left" vertical="center"/>
    </xf>
    <xf numFmtId="0" fontId="8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89" fillId="0" borderId="30" xfId="0" applyNumberFormat="1" applyFont="1" applyBorder="1" applyAlignment="1">
      <alignment vertical="center"/>
    </xf>
    <xf numFmtId="4" fontId="89" fillId="0" borderId="0" xfId="0" applyNumberFormat="1" applyFont="1" applyBorder="1" applyAlignment="1">
      <alignment vertical="center"/>
    </xf>
    <xf numFmtId="174" fontId="89" fillId="0" borderId="0" xfId="0" applyNumberFormat="1" applyFont="1" applyBorder="1" applyAlignment="1">
      <alignment vertical="center"/>
    </xf>
    <xf numFmtId="4" fontId="89" fillId="0" borderId="24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4" fontId="92" fillId="0" borderId="30" xfId="0" applyNumberFormat="1" applyFont="1" applyBorder="1" applyAlignment="1">
      <alignment vertical="center"/>
    </xf>
    <xf numFmtId="4" fontId="92" fillId="0" borderId="0" xfId="0" applyNumberFormat="1" applyFont="1" applyBorder="1" applyAlignment="1">
      <alignment vertical="center"/>
    </xf>
    <xf numFmtId="174" fontId="92" fillId="0" borderId="0" xfId="0" applyNumberFormat="1" applyFont="1" applyBorder="1" applyAlignment="1">
      <alignment vertical="center"/>
    </xf>
    <xf numFmtId="4" fontId="92" fillId="0" borderId="24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92" fillId="0" borderId="31" xfId="0" applyNumberFormat="1" applyFont="1" applyBorder="1" applyAlignment="1">
      <alignment vertical="center"/>
    </xf>
    <xf numFmtId="4" fontId="92" fillId="0" borderId="32" xfId="0" applyNumberFormat="1" applyFont="1" applyBorder="1" applyAlignment="1">
      <alignment vertical="center"/>
    </xf>
    <xf numFmtId="174" fontId="92" fillId="0" borderId="32" xfId="0" applyNumberFormat="1" applyFont="1" applyBorder="1" applyAlignment="1">
      <alignment vertical="center"/>
    </xf>
    <xf numFmtId="4" fontId="92" fillId="0" borderId="33" xfId="0" applyNumberFormat="1" applyFont="1" applyBorder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87" fillId="0" borderId="0" xfId="0" applyFont="1" applyBorder="1" applyAlignment="1" applyProtection="1">
      <alignment horizontal="left" vertical="center"/>
      <protection locked="0"/>
    </xf>
    <xf numFmtId="173" fontId="5" fillId="0" borderId="0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 vertical="center" wrapText="1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34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" fontId="88" fillId="0" borderId="0" xfId="0" applyNumberFormat="1" applyFont="1" applyBorder="1" applyAlignment="1">
      <alignment vertical="center"/>
    </xf>
    <xf numFmtId="0" fontId="78" fillId="0" borderId="0" xfId="0" applyFont="1" applyBorder="1" applyAlignment="1" applyProtection="1">
      <alignment horizontal="right" vertical="center"/>
      <protection locked="0"/>
    </xf>
    <xf numFmtId="4" fontId="78" fillId="0" borderId="0" xfId="0" applyNumberFormat="1" applyFont="1" applyBorder="1" applyAlignment="1">
      <alignment vertical="center"/>
    </xf>
    <xf numFmtId="172" fontId="78" fillId="0" borderId="0" xfId="0" applyNumberFormat="1" applyFont="1" applyBorder="1" applyAlignment="1" applyProtection="1">
      <alignment horizontal="right" vertical="center"/>
      <protection locked="0"/>
    </xf>
    <xf numFmtId="0" fontId="4" fillId="35" borderId="0" xfId="0" applyFont="1" applyFill="1" applyBorder="1" applyAlignment="1">
      <alignment vertical="center"/>
    </xf>
    <xf numFmtId="0" fontId="6" fillId="35" borderId="17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right" vertical="center"/>
    </xf>
    <xf numFmtId="0" fontId="6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 applyProtection="1">
      <alignment vertical="center"/>
      <protection locked="0"/>
    </xf>
    <xf numFmtId="4" fontId="6" fillId="35" borderId="18" xfId="0" applyNumberFormat="1" applyFont="1" applyFill="1" applyBorder="1" applyAlignment="1">
      <alignment vertical="center"/>
    </xf>
    <xf numFmtId="0" fontId="4" fillId="35" borderId="35" xfId="0" applyFont="1" applyFill="1" applyBorder="1" applyAlignment="1">
      <alignment vertical="center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/>
    </xf>
    <xf numFmtId="0" fontId="5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 applyProtection="1">
      <alignment vertical="center"/>
      <protection locked="0"/>
    </xf>
    <xf numFmtId="0" fontId="5" fillId="35" borderId="0" xfId="0" applyFont="1" applyFill="1" applyBorder="1" applyAlignment="1">
      <alignment horizontal="right" vertical="center"/>
    </xf>
    <xf numFmtId="0" fontId="4" fillId="35" borderId="14" xfId="0" applyFont="1" applyFill="1" applyBorder="1" applyAlignment="1">
      <alignment vertical="center"/>
    </xf>
    <xf numFmtId="0" fontId="93" fillId="0" borderId="0" xfId="0" applyFont="1" applyBorder="1" applyAlignment="1">
      <alignment horizontal="left" vertical="center"/>
    </xf>
    <xf numFmtId="0" fontId="79" fillId="0" borderId="13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32" xfId="0" applyFont="1" applyBorder="1" applyAlignment="1">
      <alignment horizontal="left" vertical="center"/>
    </xf>
    <xf numFmtId="0" fontId="79" fillId="0" borderId="32" xfId="0" applyFont="1" applyBorder="1" applyAlignment="1">
      <alignment vertical="center"/>
    </xf>
    <xf numFmtId="0" fontId="79" fillId="0" borderId="32" xfId="0" applyFont="1" applyBorder="1" applyAlignment="1" applyProtection="1">
      <alignment vertical="center"/>
      <protection locked="0"/>
    </xf>
    <xf numFmtId="4" fontId="79" fillId="0" borderId="32" xfId="0" applyNumberFormat="1" applyFont="1" applyBorder="1" applyAlignment="1">
      <alignment vertical="center"/>
    </xf>
    <xf numFmtId="0" fontId="79" fillId="0" borderId="14" xfId="0" applyFont="1" applyBorder="1" applyAlignment="1">
      <alignment vertical="center"/>
    </xf>
    <xf numFmtId="0" fontId="80" fillId="0" borderId="13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32" xfId="0" applyFont="1" applyBorder="1" applyAlignment="1">
      <alignment horizontal="left" vertical="center"/>
    </xf>
    <xf numFmtId="0" fontId="80" fillId="0" borderId="32" xfId="0" applyFont="1" applyBorder="1" applyAlignment="1">
      <alignment vertical="center"/>
    </xf>
    <xf numFmtId="0" fontId="80" fillId="0" borderId="32" xfId="0" applyFont="1" applyBorder="1" applyAlignment="1" applyProtection="1">
      <alignment vertical="center"/>
      <protection locked="0"/>
    </xf>
    <xf numFmtId="4" fontId="80" fillId="0" borderId="32" xfId="0" applyNumberFormat="1" applyFont="1" applyBorder="1" applyAlignment="1">
      <alignment vertical="center"/>
    </xf>
    <xf numFmtId="0" fontId="80" fillId="0" borderId="14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87" fillId="0" borderId="0" xfId="0" applyFont="1" applyAlignment="1" applyProtection="1">
      <alignment horizontal="left" vertic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5" fillId="35" borderId="26" xfId="0" applyFont="1" applyFill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94" fillId="35" borderId="27" xfId="0" applyFont="1" applyFill="1" applyBorder="1" applyAlignment="1" applyProtection="1">
      <alignment horizontal="center" vertical="center" wrapText="1"/>
      <protection locked="0"/>
    </xf>
    <xf numFmtId="0" fontId="5" fillId="35" borderId="28" xfId="0" applyFont="1" applyFill="1" applyBorder="1" applyAlignment="1">
      <alignment horizontal="center" vertical="center" wrapText="1"/>
    </xf>
    <xf numFmtId="4" fontId="88" fillId="0" borderId="0" xfId="0" applyNumberFormat="1" applyFont="1" applyAlignment="1">
      <alignment/>
    </xf>
    <xf numFmtId="174" fontId="95" fillId="0" borderId="22" xfId="0" applyNumberFormat="1" applyFont="1" applyBorder="1" applyAlignment="1">
      <alignment/>
    </xf>
    <xf numFmtId="174" fontId="95" fillId="0" borderId="23" xfId="0" applyNumberFormat="1" applyFont="1" applyBorder="1" applyAlignment="1">
      <alignment/>
    </xf>
    <xf numFmtId="4" fontId="13" fillId="0" borderId="0" xfId="0" applyNumberFormat="1" applyFont="1" applyAlignment="1">
      <alignment vertical="center"/>
    </xf>
    <xf numFmtId="0" fontId="81" fillId="0" borderId="13" xfId="0" applyFont="1" applyBorder="1" applyAlignment="1">
      <alignment/>
    </xf>
    <xf numFmtId="0" fontId="81" fillId="0" borderId="0" xfId="0" applyFont="1" applyAlignment="1">
      <alignment horizontal="left"/>
    </xf>
    <xf numFmtId="0" fontId="79" fillId="0" borderId="0" xfId="0" applyFont="1" applyAlignment="1">
      <alignment horizontal="left"/>
    </xf>
    <xf numFmtId="0" fontId="81" fillId="0" borderId="0" xfId="0" applyFont="1" applyAlignment="1" applyProtection="1">
      <alignment/>
      <protection locked="0"/>
    </xf>
    <xf numFmtId="4" fontId="79" fillId="0" borderId="0" xfId="0" applyNumberFormat="1" applyFont="1" applyAlignment="1">
      <alignment/>
    </xf>
    <xf numFmtId="0" fontId="81" fillId="0" borderId="30" xfId="0" applyFont="1" applyBorder="1" applyAlignment="1">
      <alignment/>
    </xf>
    <xf numFmtId="0" fontId="81" fillId="0" borderId="0" xfId="0" applyFont="1" applyBorder="1" applyAlignment="1">
      <alignment/>
    </xf>
    <xf numFmtId="174" fontId="81" fillId="0" borderId="0" xfId="0" applyNumberFormat="1" applyFont="1" applyBorder="1" applyAlignment="1">
      <alignment/>
    </xf>
    <xf numFmtId="174" fontId="81" fillId="0" borderId="24" xfId="0" applyNumberFormat="1" applyFont="1" applyBorder="1" applyAlignment="1">
      <alignment/>
    </xf>
    <xf numFmtId="0" fontId="81" fillId="0" borderId="0" xfId="0" applyFont="1" applyAlignment="1">
      <alignment horizontal="center"/>
    </xf>
    <xf numFmtId="4" fontId="81" fillId="0" borderId="0" xfId="0" applyNumberFormat="1" applyFont="1" applyAlignment="1">
      <alignment vertical="center"/>
    </xf>
    <xf numFmtId="0" fontId="81" fillId="0" borderId="0" xfId="0" applyFont="1" applyBorder="1" applyAlignment="1">
      <alignment horizontal="left"/>
    </xf>
    <xf numFmtId="0" fontId="80" fillId="0" borderId="0" xfId="0" applyFont="1" applyBorder="1" applyAlignment="1">
      <alignment horizontal="left"/>
    </xf>
    <xf numFmtId="4" fontId="80" fillId="0" borderId="0" xfId="0" applyNumberFormat="1" applyFont="1" applyBorder="1" applyAlignment="1">
      <alignment/>
    </xf>
    <xf numFmtId="0" fontId="4" fillId="0" borderId="13" xfId="0" applyFont="1" applyBorder="1" applyAlignment="1" applyProtection="1">
      <alignment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49" fontId="4" fillId="0" borderId="36" xfId="0" applyNumberFormat="1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175" fontId="4" fillId="0" borderId="36" xfId="0" applyNumberFormat="1" applyFont="1" applyBorder="1" applyAlignment="1" applyProtection="1">
      <alignment vertical="center"/>
      <protection/>
    </xf>
    <xf numFmtId="4" fontId="4" fillId="22" borderId="36" xfId="0" applyNumberFormat="1" applyFont="1" applyFill="1" applyBorder="1" applyAlignment="1" applyProtection="1">
      <alignment vertical="center"/>
      <protection locked="0"/>
    </xf>
    <xf numFmtId="4" fontId="4" fillId="0" borderId="36" xfId="0" applyNumberFormat="1" applyFont="1" applyBorder="1" applyAlignment="1" applyProtection="1">
      <alignment vertical="center"/>
      <protection/>
    </xf>
    <xf numFmtId="0" fontId="78" fillId="22" borderId="36" xfId="0" applyFont="1" applyFill="1" applyBorder="1" applyAlignment="1" applyProtection="1">
      <alignment horizontal="left" vertical="center"/>
      <protection locked="0"/>
    </xf>
    <xf numFmtId="0" fontId="78" fillId="0" borderId="0" xfId="0" applyFont="1" applyBorder="1" applyAlignment="1">
      <alignment horizontal="center" vertical="center"/>
    </xf>
    <xf numFmtId="174" fontId="78" fillId="0" borderId="0" xfId="0" applyNumberFormat="1" applyFont="1" applyBorder="1" applyAlignment="1">
      <alignment vertical="center"/>
    </xf>
    <xf numFmtId="174" fontId="78" fillId="0" borderId="24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82" fillId="0" borderId="13" xfId="0" applyFont="1" applyBorder="1" applyAlignment="1">
      <alignment vertical="center"/>
    </xf>
    <xf numFmtId="0" fontId="96" fillId="0" borderId="0" xfId="0" applyFont="1" applyBorder="1" applyAlignment="1">
      <alignment horizontal="left" vertical="center"/>
    </xf>
    <xf numFmtId="0" fontId="82" fillId="0" borderId="0" xfId="0" applyFont="1" applyBorder="1" applyAlignment="1">
      <alignment horizontal="left" vertical="center"/>
    </xf>
    <xf numFmtId="0" fontId="82" fillId="0" borderId="0" xfId="0" applyFont="1" applyBorder="1" applyAlignment="1">
      <alignment horizontal="left" vertical="center" wrapText="1"/>
    </xf>
    <xf numFmtId="175" fontId="82" fillId="0" borderId="0" xfId="0" applyNumberFormat="1" applyFont="1" applyBorder="1" applyAlignment="1">
      <alignment vertical="center"/>
    </xf>
    <xf numFmtId="0" fontId="82" fillId="0" borderId="0" xfId="0" applyFont="1" applyAlignment="1" applyProtection="1">
      <alignment vertical="center"/>
      <protection locked="0"/>
    </xf>
    <xf numFmtId="0" fontId="82" fillId="0" borderId="30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2" fillId="0" borderId="24" xfId="0" applyFont="1" applyBorder="1" applyAlignment="1">
      <alignment vertical="center"/>
    </xf>
    <xf numFmtId="0" fontId="82" fillId="0" borderId="0" xfId="0" applyFont="1" applyAlignment="1">
      <alignment horizontal="left" vertical="center"/>
    </xf>
    <xf numFmtId="0" fontId="96" fillId="0" borderId="0" xfId="0" applyFont="1" applyAlignment="1">
      <alignment horizontal="left" vertical="center"/>
    </xf>
    <xf numFmtId="0" fontId="82" fillId="0" borderId="0" xfId="0" applyFont="1" applyAlignment="1">
      <alignment horizontal="left" vertical="center" wrapText="1"/>
    </xf>
    <xf numFmtId="175" fontId="82" fillId="0" borderId="0" xfId="0" applyNumberFormat="1" applyFont="1" applyAlignment="1">
      <alignment vertical="center"/>
    </xf>
    <xf numFmtId="0" fontId="83" fillId="0" borderId="13" xfId="0" applyFont="1" applyBorder="1" applyAlignment="1">
      <alignment vertical="center"/>
    </xf>
    <xf numFmtId="0" fontId="83" fillId="0" borderId="0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center" wrapText="1"/>
    </xf>
    <xf numFmtId="175" fontId="83" fillId="0" borderId="0" xfId="0" applyNumberFormat="1" applyFont="1" applyBorder="1" applyAlignment="1">
      <alignment vertical="center"/>
    </xf>
    <xf numFmtId="0" fontId="83" fillId="0" borderId="0" xfId="0" applyFont="1" applyAlignment="1" applyProtection="1">
      <alignment vertical="center"/>
      <protection locked="0"/>
    </xf>
    <xf numFmtId="0" fontId="83" fillId="0" borderId="30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3" fillId="0" borderId="24" xfId="0" applyFont="1" applyBorder="1" applyAlignment="1">
      <alignment vertical="center"/>
    </xf>
    <xf numFmtId="0" fontId="83" fillId="0" borderId="0" xfId="0" applyFont="1" applyAlignment="1">
      <alignment horizontal="left" vertical="center"/>
    </xf>
    <xf numFmtId="0" fontId="83" fillId="0" borderId="0" xfId="0" applyFont="1" applyAlignment="1">
      <alignment horizontal="left" vertical="center"/>
    </xf>
    <xf numFmtId="0" fontId="83" fillId="0" borderId="0" xfId="0" applyFont="1" applyAlignment="1">
      <alignment horizontal="left" vertical="center" wrapText="1"/>
    </xf>
    <xf numFmtId="175" fontId="83" fillId="0" borderId="0" xfId="0" applyNumberFormat="1" applyFont="1" applyAlignment="1">
      <alignment vertical="center"/>
    </xf>
    <xf numFmtId="0" fontId="97" fillId="0" borderId="36" xfId="0" applyFont="1" applyBorder="1" applyAlignment="1" applyProtection="1">
      <alignment horizontal="center" vertical="center"/>
      <protection/>
    </xf>
    <xf numFmtId="49" fontId="97" fillId="0" borderId="36" xfId="0" applyNumberFormat="1" applyFont="1" applyBorder="1" applyAlignment="1" applyProtection="1">
      <alignment horizontal="left" vertical="center" wrapText="1"/>
      <protection/>
    </xf>
    <xf numFmtId="0" fontId="97" fillId="0" borderId="36" xfId="0" applyFont="1" applyBorder="1" applyAlignment="1" applyProtection="1">
      <alignment horizontal="left" vertical="center" wrapText="1"/>
      <protection/>
    </xf>
    <xf numFmtId="0" fontId="97" fillId="0" borderId="36" xfId="0" applyFont="1" applyBorder="1" applyAlignment="1" applyProtection="1">
      <alignment horizontal="center" vertical="center" wrapText="1"/>
      <protection/>
    </xf>
    <xf numFmtId="175" fontId="97" fillId="0" borderId="36" xfId="0" applyNumberFormat="1" applyFont="1" applyBorder="1" applyAlignment="1" applyProtection="1">
      <alignment vertical="center"/>
      <protection/>
    </xf>
    <xf numFmtId="4" fontId="97" fillId="22" borderId="36" xfId="0" applyNumberFormat="1" applyFont="1" applyFill="1" applyBorder="1" applyAlignment="1" applyProtection="1">
      <alignment vertical="center"/>
      <protection locked="0"/>
    </xf>
    <xf numFmtId="4" fontId="97" fillId="0" borderId="36" xfId="0" applyNumberFormat="1" applyFont="1" applyBorder="1" applyAlignment="1" applyProtection="1">
      <alignment vertical="center"/>
      <protection/>
    </xf>
    <xf numFmtId="0" fontId="97" fillId="0" borderId="13" xfId="0" applyFont="1" applyBorder="1" applyAlignment="1">
      <alignment vertical="center"/>
    </xf>
    <xf numFmtId="0" fontId="97" fillId="22" borderId="36" xfId="0" applyFont="1" applyFill="1" applyBorder="1" applyAlignment="1" applyProtection="1">
      <alignment horizontal="left" vertical="center"/>
      <protection locked="0"/>
    </xf>
    <xf numFmtId="0" fontId="97" fillId="0" borderId="0" xfId="0" applyFont="1" applyBorder="1" applyAlignment="1">
      <alignment horizontal="center" vertical="center"/>
    </xf>
    <xf numFmtId="0" fontId="78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174" fontId="78" fillId="0" borderId="32" xfId="0" applyNumberFormat="1" applyFont="1" applyBorder="1" applyAlignment="1">
      <alignment vertical="center"/>
    </xf>
    <xf numFmtId="174" fontId="78" fillId="0" borderId="33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98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left" vertical="top" wrapText="1"/>
    </xf>
    <xf numFmtId="49" fontId="5" fillId="22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 wrapText="1"/>
    </xf>
    <xf numFmtId="4" fontId="9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78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2" fontId="78" fillId="0" borderId="0" xfId="0" applyNumberFormat="1" applyFont="1" applyBorder="1" applyAlignment="1">
      <alignment horizontal="center" vertical="center"/>
    </xf>
    <xf numFmtId="0" fontId="78" fillId="0" borderId="0" xfId="0" applyFont="1" applyBorder="1" applyAlignment="1">
      <alignment vertical="center"/>
    </xf>
    <xf numFmtId="4" fontId="98" fillId="0" borderId="0" xfId="0" applyNumberFormat="1" applyFont="1" applyBorder="1" applyAlignment="1">
      <alignment vertical="center"/>
    </xf>
    <xf numFmtId="0" fontId="6" fillId="34" borderId="18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4" fontId="6" fillId="34" borderId="18" xfId="0" applyNumberFormat="1" applyFont="1" applyFill="1" applyBorder="1" applyAlignment="1">
      <alignment vertical="center"/>
    </xf>
    <xf numFmtId="0" fontId="4" fillId="34" borderId="25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89" fillId="0" borderId="29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5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right" vertical="center"/>
    </xf>
    <xf numFmtId="4" fontId="91" fillId="0" borderId="0" xfId="0" applyNumberFormat="1" applyFont="1" applyAlignment="1">
      <alignment vertical="center"/>
    </xf>
    <xf numFmtId="0" fontId="91" fillId="0" borderId="0" xfId="0" applyFont="1" applyAlignment="1">
      <alignment vertical="center"/>
    </xf>
    <xf numFmtId="0" fontId="90" fillId="0" borderId="0" xfId="0" applyFont="1" applyAlignment="1">
      <alignment horizontal="left" vertical="center" wrapText="1"/>
    </xf>
    <xf numFmtId="4" fontId="88" fillId="0" borderId="0" xfId="0" applyNumberFormat="1" applyFont="1" applyAlignment="1">
      <alignment horizontal="right" vertical="center"/>
    </xf>
    <xf numFmtId="4" fontId="88" fillId="0" borderId="0" xfId="0" applyNumberFormat="1" applyFont="1" applyAlignment="1">
      <alignment vertical="center"/>
    </xf>
    <xf numFmtId="0" fontId="8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87" fillId="0" borderId="0" xfId="0" applyFont="1" applyAlignment="1">
      <alignment horizontal="left" vertical="center" wrapText="1"/>
    </xf>
    <xf numFmtId="0" fontId="62" fillId="33" borderId="0" xfId="36" applyFill="1" applyAlignment="1">
      <alignment/>
    </xf>
    <xf numFmtId="0" fontId="99" fillId="0" borderId="0" xfId="36" applyFont="1" applyAlignment="1">
      <alignment horizontal="center" vertical="center"/>
    </xf>
    <xf numFmtId="0" fontId="100" fillId="33" borderId="0" xfId="0" applyFont="1" applyFill="1" applyAlignment="1">
      <alignment horizontal="left" vertical="center"/>
    </xf>
    <xf numFmtId="0" fontId="55" fillId="33" borderId="0" xfId="0" applyFont="1" applyFill="1" applyAlignment="1">
      <alignment vertical="center"/>
    </xf>
    <xf numFmtId="0" fontId="101" fillId="33" borderId="0" xfId="36" applyFont="1" applyFill="1" applyAlignment="1">
      <alignment vertical="center"/>
    </xf>
    <xf numFmtId="0" fontId="84" fillId="33" borderId="0" xfId="0" applyFont="1" applyFill="1" applyAlignment="1" applyProtection="1">
      <alignment horizontal="left" vertical="center"/>
      <protection/>
    </xf>
    <xf numFmtId="0" fontId="55" fillId="33" borderId="0" xfId="0" applyFont="1" applyFill="1" applyAlignment="1" applyProtection="1">
      <alignment vertical="center"/>
      <protection/>
    </xf>
    <xf numFmtId="0" fontId="100" fillId="33" borderId="0" xfId="0" applyFont="1" applyFill="1" applyAlignment="1" applyProtection="1">
      <alignment horizontal="left" vertical="center"/>
      <protection/>
    </xf>
    <xf numFmtId="0" fontId="101" fillId="33" borderId="0" xfId="36" applyFont="1" applyFill="1" applyAlignment="1" applyProtection="1">
      <alignment vertical="center"/>
      <protection/>
    </xf>
    <xf numFmtId="0" fontId="101" fillId="33" borderId="0" xfId="36" applyFont="1" applyFill="1" applyAlignment="1">
      <alignment vertical="center"/>
    </xf>
    <xf numFmtId="0" fontId="55" fillId="33" borderId="0" xfId="0" applyFont="1" applyFill="1" applyAlignment="1" applyProtection="1">
      <alignment vertical="center"/>
      <protection locked="0"/>
    </xf>
    <xf numFmtId="0" fontId="4" fillId="0" borderId="0" xfId="46" applyAlignment="1">
      <alignment vertical="top"/>
      <protection locked="0"/>
    </xf>
    <xf numFmtId="0" fontId="4" fillId="0" borderId="37" xfId="46" applyFont="1" applyBorder="1" applyAlignment="1">
      <alignment vertical="center" wrapText="1"/>
      <protection locked="0"/>
    </xf>
    <xf numFmtId="0" fontId="4" fillId="0" borderId="38" xfId="46" applyFont="1" applyBorder="1" applyAlignment="1">
      <alignment vertical="center" wrapText="1"/>
      <protection locked="0"/>
    </xf>
    <xf numFmtId="0" fontId="4" fillId="0" borderId="39" xfId="46" applyFont="1" applyBorder="1" applyAlignment="1">
      <alignment vertical="center" wrapText="1"/>
      <protection locked="0"/>
    </xf>
    <xf numFmtId="0" fontId="4" fillId="0" borderId="40" xfId="46" applyFont="1" applyBorder="1" applyAlignment="1">
      <alignment horizontal="center" vertical="center" wrapText="1"/>
      <protection locked="0"/>
    </xf>
    <xf numFmtId="0" fontId="8" fillId="0" borderId="0" xfId="46" applyFont="1" applyBorder="1" applyAlignment="1">
      <alignment horizontal="center" vertical="center" wrapText="1"/>
      <protection locked="0"/>
    </xf>
    <xf numFmtId="0" fontId="4" fillId="0" borderId="41" xfId="46" applyFont="1" applyBorder="1" applyAlignment="1">
      <alignment horizontal="center" vertical="center" wrapText="1"/>
      <protection locked="0"/>
    </xf>
    <xf numFmtId="0" fontId="4" fillId="0" borderId="0" xfId="46" applyAlignment="1">
      <alignment horizontal="center" vertical="center"/>
      <protection locked="0"/>
    </xf>
    <xf numFmtId="0" fontId="4" fillId="0" borderId="40" xfId="46" applyFont="1" applyBorder="1" applyAlignment="1">
      <alignment vertical="center" wrapText="1"/>
      <protection locked="0"/>
    </xf>
    <xf numFmtId="0" fontId="12" fillId="0" borderId="42" xfId="46" applyFont="1" applyBorder="1" applyAlignment="1">
      <alignment horizontal="left" wrapText="1"/>
      <protection locked="0"/>
    </xf>
    <xf numFmtId="0" fontId="4" fillId="0" borderId="41" xfId="46" applyFont="1" applyBorder="1" applyAlignment="1">
      <alignment vertical="center" wrapText="1"/>
      <protection locked="0"/>
    </xf>
    <xf numFmtId="0" fontId="12" fillId="0" borderId="0" xfId="46" applyFont="1" applyBorder="1" applyAlignment="1">
      <alignment horizontal="left" vertical="center" wrapText="1"/>
      <protection locked="0"/>
    </xf>
    <xf numFmtId="0" fontId="5" fillId="0" borderId="0" xfId="46" applyFont="1" applyBorder="1" applyAlignment="1">
      <alignment horizontal="left" vertical="center" wrapText="1"/>
      <protection locked="0"/>
    </xf>
    <xf numFmtId="0" fontId="5" fillId="0" borderId="40" xfId="46" applyFont="1" applyBorder="1" applyAlignment="1">
      <alignment vertical="center" wrapText="1"/>
      <protection locked="0"/>
    </xf>
    <xf numFmtId="0" fontId="5" fillId="0" borderId="0" xfId="46" applyFont="1" applyBorder="1" applyAlignment="1">
      <alignment horizontal="left" vertical="center" wrapText="1"/>
      <protection locked="0"/>
    </xf>
    <xf numFmtId="0" fontId="5" fillId="0" borderId="0" xfId="46" applyFont="1" applyBorder="1" applyAlignment="1">
      <alignment vertical="center" wrapText="1"/>
      <protection locked="0"/>
    </xf>
    <xf numFmtId="0" fontId="5" fillId="0" borderId="0" xfId="46" applyFont="1" applyBorder="1" applyAlignment="1">
      <alignment vertical="center"/>
      <protection locked="0"/>
    </xf>
    <xf numFmtId="0" fontId="5" fillId="0" borderId="0" xfId="46" applyFont="1" applyBorder="1" applyAlignment="1">
      <alignment horizontal="left" vertical="center"/>
      <protection locked="0"/>
    </xf>
    <xf numFmtId="49" fontId="5" fillId="0" borderId="0" xfId="46" applyNumberFormat="1" applyFont="1" applyBorder="1" applyAlignment="1">
      <alignment horizontal="left" vertical="center" wrapText="1"/>
      <protection locked="0"/>
    </xf>
    <xf numFmtId="49" fontId="5" fillId="0" borderId="0" xfId="46" applyNumberFormat="1" applyFont="1" applyBorder="1" applyAlignment="1">
      <alignment vertical="center" wrapText="1"/>
      <protection locked="0"/>
    </xf>
    <xf numFmtId="0" fontId="4" fillId="0" borderId="43" xfId="46" applyFont="1" applyBorder="1" applyAlignment="1">
      <alignment vertical="center" wrapText="1"/>
      <protection locked="0"/>
    </xf>
    <xf numFmtId="0" fontId="55" fillId="0" borderId="42" xfId="46" applyFont="1" applyBorder="1" applyAlignment="1">
      <alignment vertical="center" wrapText="1"/>
      <protection locked="0"/>
    </xf>
    <xf numFmtId="0" fontId="4" fillId="0" borderId="44" xfId="46" applyFont="1" applyBorder="1" applyAlignment="1">
      <alignment vertical="center" wrapText="1"/>
      <protection locked="0"/>
    </xf>
    <xf numFmtId="0" fontId="4" fillId="0" borderId="0" xfId="46" applyFont="1" applyBorder="1" applyAlignment="1">
      <alignment vertical="top"/>
      <protection locked="0"/>
    </xf>
    <xf numFmtId="0" fontId="4" fillId="0" borderId="0" xfId="46" applyFont="1" applyAlignment="1">
      <alignment vertical="top"/>
      <protection locked="0"/>
    </xf>
    <xf numFmtId="0" fontId="4" fillId="0" borderId="37" xfId="46" applyFont="1" applyBorder="1" applyAlignment="1">
      <alignment horizontal="left" vertical="center"/>
      <protection locked="0"/>
    </xf>
    <xf numFmtId="0" fontId="4" fillId="0" borderId="38" xfId="46" applyFont="1" applyBorder="1" applyAlignment="1">
      <alignment horizontal="left" vertical="center"/>
      <protection locked="0"/>
    </xf>
    <xf numFmtId="0" fontId="4" fillId="0" borderId="39" xfId="46" applyFont="1" applyBorder="1" applyAlignment="1">
      <alignment horizontal="left" vertical="center"/>
      <protection locked="0"/>
    </xf>
    <xf numFmtId="0" fontId="4" fillId="0" borderId="40" xfId="46" applyFont="1" applyBorder="1" applyAlignment="1">
      <alignment horizontal="left" vertical="center"/>
      <protection locked="0"/>
    </xf>
    <xf numFmtId="0" fontId="8" fillId="0" borderId="0" xfId="46" applyFont="1" applyBorder="1" applyAlignment="1">
      <alignment horizontal="center" vertical="center"/>
      <protection locked="0"/>
    </xf>
    <xf numFmtId="0" fontId="4" fillId="0" borderId="41" xfId="46" applyFont="1" applyBorder="1" applyAlignment="1">
      <alignment horizontal="left" vertical="center"/>
      <protection locked="0"/>
    </xf>
    <xf numFmtId="0" fontId="12" fillId="0" borderId="0" xfId="46" applyFont="1" applyBorder="1" applyAlignment="1">
      <alignment horizontal="left" vertical="center"/>
      <protection locked="0"/>
    </xf>
    <xf numFmtId="0" fontId="7" fillId="0" borderId="0" xfId="46" applyFont="1" applyAlignment="1">
      <alignment horizontal="left" vertical="center"/>
      <protection locked="0"/>
    </xf>
    <xf numFmtId="0" fontId="12" fillId="0" borderId="42" xfId="46" applyFont="1" applyBorder="1" applyAlignment="1">
      <alignment horizontal="left" vertical="center"/>
      <protection locked="0"/>
    </xf>
    <xf numFmtId="0" fontId="12" fillId="0" borderId="42" xfId="46" applyFont="1" applyBorder="1" applyAlignment="1">
      <alignment horizontal="center" vertical="center"/>
      <protection locked="0"/>
    </xf>
    <xf numFmtId="0" fontId="7" fillId="0" borderId="42" xfId="46" applyFont="1" applyBorder="1" applyAlignment="1">
      <alignment horizontal="left" vertical="center"/>
      <protection locked="0"/>
    </xf>
    <xf numFmtId="0" fontId="10" fillId="0" borderId="0" xfId="46" applyFont="1" applyBorder="1" applyAlignment="1">
      <alignment horizontal="left" vertical="center"/>
      <protection locked="0"/>
    </xf>
    <xf numFmtId="0" fontId="5" fillId="0" borderId="0" xfId="46" applyFont="1" applyAlignment="1">
      <alignment horizontal="left" vertical="center"/>
      <protection locked="0"/>
    </xf>
    <xf numFmtId="0" fontId="5" fillId="0" borderId="0" xfId="46" applyFont="1" applyBorder="1" applyAlignment="1">
      <alignment horizontal="center" vertical="center"/>
      <protection locked="0"/>
    </xf>
    <xf numFmtId="0" fontId="5" fillId="0" borderId="40" xfId="46" applyFont="1" applyBorder="1" applyAlignment="1">
      <alignment horizontal="left" vertical="center"/>
      <protection locked="0"/>
    </xf>
    <xf numFmtId="0" fontId="5" fillId="0" borderId="0" xfId="46" applyFont="1" applyFill="1" applyBorder="1" applyAlignment="1">
      <alignment horizontal="left" vertical="center"/>
      <protection locked="0"/>
    </xf>
    <xf numFmtId="0" fontId="5" fillId="0" borderId="0" xfId="46" applyFont="1" applyFill="1" applyBorder="1" applyAlignment="1">
      <alignment horizontal="center" vertical="center"/>
      <protection locked="0"/>
    </xf>
    <xf numFmtId="0" fontId="4" fillId="0" borderId="43" xfId="46" applyFont="1" applyBorder="1" applyAlignment="1">
      <alignment horizontal="left" vertical="center"/>
      <protection locked="0"/>
    </xf>
    <xf numFmtId="0" fontId="55" fillId="0" borderId="42" xfId="46" applyFont="1" applyBorder="1" applyAlignment="1">
      <alignment horizontal="left" vertical="center"/>
      <protection locked="0"/>
    </xf>
    <xf numFmtId="0" fontId="4" fillId="0" borderId="44" xfId="46" applyFont="1" applyBorder="1" applyAlignment="1">
      <alignment horizontal="left" vertical="center"/>
      <protection locked="0"/>
    </xf>
    <xf numFmtId="0" fontId="4" fillId="0" borderId="0" xfId="46" applyFont="1" applyBorder="1" applyAlignment="1">
      <alignment horizontal="left" vertical="center"/>
      <protection locked="0"/>
    </xf>
    <xf numFmtId="0" fontId="55" fillId="0" borderId="0" xfId="46" applyFont="1" applyBorder="1" applyAlignment="1">
      <alignment horizontal="left" vertical="center"/>
      <protection locked="0"/>
    </xf>
    <xf numFmtId="0" fontId="7" fillId="0" borderId="0" xfId="46" applyFont="1" applyBorder="1" applyAlignment="1">
      <alignment horizontal="left" vertical="center"/>
      <protection locked="0"/>
    </xf>
    <xf numFmtId="0" fontId="5" fillId="0" borderId="42" xfId="46" applyFont="1" applyBorder="1" applyAlignment="1">
      <alignment horizontal="left" vertical="center"/>
      <protection locked="0"/>
    </xf>
    <xf numFmtId="0" fontId="4" fillId="0" borderId="0" xfId="46" applyFont="1" applyBorder="1" applyAlignment="1">
      <alignment horizontal="left" vertical="center" wrapText="1"/>
      <protection locked="0"/>
    </xf>
    <xf numFmtId="0" fontId="5" fillId="0" borderId="0" xfId="46" applyFont="1" applyBorder="1" applyAlignment="1">
      <alignment horizontal="center" vertical="center" wrapText="1"/>
      <protection locked="0"/>
    </xf>
    <xf numFmtId="0" fontId="4" fillId="0" borderId="37" xfId="46" applyFont="1" applyBorder="1" applyAlignment="1">
      <alignment horizontal="left" vertical="center" wrapText="1"/>
      <protection locked="0"/>
    </xf>
    <xf numFmtId="0" fontId="4" fillId="0" borderId="38" xfId="46" applyFont="1" applyBorder="1" applyAlignment="1">
      <alignment horizontal="left" vertical="center" wrapText="1"/>
      <protection locked="0"/>
    </xf>
    <xf numFmtId="0" fontId="4" fillId="0" borderId="39" xfId="46" applyFont="1" applyBorder="1" applyAlignment="1">
      <alignment horizontal="left" vertical="center" wrapText="1"/>
      <protection locked="0"/>
    </xf>
    <xf numFmtId="0" fontId="4" fillId="0" borderId="40" xfId="46" applyFont="1" applyBorder="1" applyAlignment="1">
      <alignment horizontal="left" vertical="center" wrapText="1"/>
      <protection locked="0"/>
    </xf>
    <xf numFmtId="0" fontId="4" fillId="0" borderId="41" xfId="46" applyFont="1" applyBorder="1" applyAlignment="1">
      <alignment horizontal="left" vertical="center" wrapText="1"/>
      <protection locked="0"/>
    </xf>
    <xf numFmtId="0" fontId="7" fillId="0" borderId="40" xfId="46" applyFont="1" applyBorder="1" applyAlignment="1">
      <alignment horizontal="left" vertical="center" wrapText="1"/>
      <protection locked="0"/>
    </xf>
    <xf numFmtId="0" fontId="7" fillId="0" borderId="41" xfId="46" applyFont="1" applyBorder="1" applyAlignment="1">
      <alignment horizontal="left" vertical="center" wrapText="1"/>
      <protection locked="0"/>
    </xf>
    <xf numFmtId="0" fontId="5" fillId="0" borderId="40" xfId="46" applyFont="1" applyBorder="1" applyAlignment="1">
      <alignment horizontal="left" vertical="center" wrapText="1"/>
      <protection locked="0"/>
    </xf>
    <xf numFmtId="0" fontId="5" fillId="0" borderId="41" xfId="46" applyFont="1" applyBorder="1" applyAlignment="1">
      <alignment horizontal="left" vertical="center" wrapText="1"/>
      <protection locked="0"/>
    </xf>
    <xf numFmtId="0" fontId="5" fillId="0" borderId="41" xfId="46" applyFont="1" applyBorder="1" applyAlignment="1">
      <alignment horizontal="left" vertical="center"/>
      <protection locked="0"/>
    </xf>
    <xf numFmtId="0" fontId="5" fillId="0" borderId="43" xfId="46" applyFont="1" applyBorder="1" applyAlignment="1">
      <alignment horizontal="left" vertical="center" wrapText="1"/>
      <protection locked="0"/>
    </xf>
    <xf numFmtId="0" fontId="5" fillId="0" borderId="42" xfId="46" applyFont="1" applyBorder="1" applyAlignment="1">
      <alignment horizontal="left" vertical="center" wrapText="1"/>
      <protection locked="0"/>
    </xf>
    <xf numFmtId="0" fontId="5" fillId="0" borderId="44" xfId="46" applyFont="1" applyBorder="1" applyAlignment="1">
      <alignment horizontal="left" vertical="center" wrapText="1"/>
      <protection locked="0"/>
    </xf>
    <xf numFmtId="0" fontId="5" fillId="0" borderId="0" xfId="46" applyFont="1" applyBorder="1" applyAlignment="1">
      <alignment horizontal="left" vertical="top"/>
      <protection locked="0"/>
    </xf>
    <xf numFmtId="0" fontId="5" fillId="0" borderId="0" xfId="46" applyFont="1" applyBorder="1" applyAlignment="1">
      <alignment horizontal="center" vertical="top"/>
      <protection locked="0"/>
    </xf>
    <xf numFmtId="0" fontId="5" fillId="0" borderId="43" xfId="46" applyFont="1" applyBorder="1" applyAlignment="1">
      <alignment horizontal="left" vertical="center"/>
      <protection locked="0"/>
    </xf>
    <xf numFmtId="0" fontId="5" fillId="0" borderId="44" xfId="46" applyFont="1" applyBorder="1" applyAlignment="1">
      <alignment horizontal="left" vertical="center"/>
      <protection locked="0"/>
    </xf>
    <xf numFmtId="0" fontId="7" fillId="0" borderId="0" xfId="46" applyFont="1" applyAlignment="1">
      <alignment vertical="center"/>
      <protection locked="0"/>
    </xf>
    <xf numFmtId="0" fontId="12" fillId="0" borderId="0" xfId="46" applyFont="1" applyBorder="1" applyAlignment="1">
      <alignment vertical="center"/>
      <protection locked="0"/>
    </xf>
    <xf numFmtId="0" fontId="7" fillId="0" borderId="42" xfId="46" applyFont="1" applyBorder="1" applyAlignment="1">
      <alignment vertical="center"/>
      <protection locked="0"/>
    </xf>
    <xf numFmtId="0" fontId="12" fillId="0" borderId="42" xfId="46" applyFont="1" applyBorder="1" applyAlignment="1">
      <alignment vertical="center"/>
      <protection locked="0"/>
    </xf>
    <xf numFmtId="0" fontId="4" fillId="0" borderId="0" xfId="46" applyBorder="1" applyAlignment="1">
      <alignment vertical="top"/>
      <protection locked="0"/>
    </xf>
    <xf numFmtId="49" fontId="5" fillId="0" borderId="0" xfId="46" applyNumberFormat="1" applyFont="1" applyBorder="1" applyAlignment="1">
      <alignment horizontal="left" vertical="center"/>
      <protection locked="0"/>
    </xf>
    <xf numFmtId="0" fontId="4" fillId="0" borderId="42" xfId="46" applyBorder="1" applyAlignment="1">
      <alignment vertical="top"/>
      <protection locked="0"/>
    </xf>
    <xf numFmtId="0" fontId="5" fillId="0" borderId="38" xfId="46" applyFont="1" applyBorder="1" applyAlignment="1">
      <alignment horizontal="left" vertical="center" wrapText="1"/>
      <protection locked="0"/>
    </xf>
    <xf numFmtId="0" fontId="5" fillId="0" borderId="38" xfId="46" applyFont="1" applyBorder="1" applyAlignment="1">
      <alignment horizontal="left" vertical="center"/>
      <protection locked="0"/>
    </xf>
    <xf numFmtId="0" fontId="5" fillId="0" borderId="38" xfId="46" applyFont="1" applyBorder="1" applyAlignment="1">
      <alignment horizontal="center" vertical="center"/>
      <protection locked="0"/>
    </xf>
    <xf numFmtId="0" fontId="12" fillId="0" borderId="42" xfId="46" applyFont="1" applyBorder="1" applyAlignment="1">
      <alignment horizontal="left"/>
      <protection locked="0"/>
    </xf>
    <xf numFmtId="0" fontId="7" fillId="0" borderId="42" xfId="46" applyFont="1" applyBorder="1" applyAlignment="1">
      <alignment/>
      <protection locked="0"/>
    </xf>
    <xf numFmtId="0" fontId="12" fillId="0" borderId="42" xfId="46" applyFont="1" applyBorder="1" applyAlignment="1">
      <alignment horizontal="left"/>
      <protection locked="0"/>
    </xf>
    <xf numFmtId="0" fontId="5" fillId="0" borderId="0" xfId="46" applyFont="1" applyBorder="1" applyAlignment="1">
      <alignment horizontal="left" vertical="center"/>
      <protection locked="0"/>
    </xf>
    <xf numFmtId="0" fontId="4" fillId="0" borderId="40" xfId="46" applyFont="1" applyBorder="1" applyAlignment="1">
      <alignment vertical="top"/>
      <protection locked="0"/>
    </xf>
    <xf numFmtId="0" fontId="5" fillId="0" borderId="0" xfId="46" applyFont="1" applyBorder="1" applyAlignment="1">
      <alignment horizontal="left" vertical="top"/>
      <protection locked="0"/>
    </xf>
    <xf numFmtId="0" fontId="4" fillId="0" borderId="41" xfId="46" applyFont="1" applyBorder="1" applyAlignment="1">
      <alignment vertical="top"/>
      <protection locked="0"/>
    </xf>
    <xf numFmtId="0" fontId="4" fillId="0" borderId="0" xfId="46" applyFont="1" applyBorder="1" applyAlignment="1">
      <alignment horizontal="center" vertical="center"/>
      <protection locked="0"/>
    </xf>
    <xf numFmtId="0" fontId="4" fillId="0" borderId="0" xfId="46" applyFont="1" applyBorder="1" applyAlignment="1">
      <alignment horizontal="left" vertical="top"/>
      <protection locked="0"/>
    </xf>
    <xf numFmtId="0" fontId="4" fillId="0" borderId="43" xfId="46" applyFont="1" applyBorder="1" applyAlignment="1">
      <alignment vertical="top"/>
      <protection locked="0"/>
    </xf>
    <xf numFmtId="0" fontId="4" fillId="0" borderId="42" xfId="46" applyFont="1" applyBorder="1" applyAlignment="1">
      <alignment vertical="top"/>
      <protection locked="0"/>
    </xf>
    <xf numFmtId="0" fontId="4" fillId="0" borderId="44" xfId="46" applyFont="1" applyBorder="1" applyAlignment="1">
      <alignment vertical="top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9EFA2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7CDFD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5C1E2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257175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5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3.5"/>
  <cols>
    <col min="1" max="1" width="7.140625" style="0" customWidth="1"/>
    <col min="2" max="2" width="1.421875" style="0" customWidth="1"/>
    <col min="3" max="3" width="3.57421875" style="0" customWidth="1"/>
    <col min="4" max="33" width="2.28125" style="0" customWidth="1"/>
    <col min="34" max="34" width="2.8515625" style="0" customWidth="1"/>
    <col min="35" max="35" width="27.140625" style="0" customWidth="1"/>
    <col min="36" max="37" width="2.140625" style="0" customWidth="1"/>
    <col min="38" max="38" width="7.140625" style="0" customWidth="1"/>
    <col min="39" max="39" width="2.8515625" style="0" customWidth="1"/>
    <col min="40" max="40" width="11.421875" style="0" customWidth="1"/>
    <col min="41" max="41" width="6.421875" style="0" customWidth="1"/>
    <col min="42" max="42" width="3.57421875" style="0" customWidth="1"/>
    <col min="43" max="43" width="13.421875" style="0" customWidth="1"/>
    <col min="44" max="44" width="11.7109375" style="0" customWidth="1"/>
    <col min="45" max="47" width="22.140625" style="0" hidden="1" customWidth="1"/>
    <col min="48" max="52" width="18.57421875" style="0" hidden="1" customWidth="1"/>
    <col min="53" max="53" width="16.421875" style="0" hidden="1" customWidth="1"/>
    <col min="54" max="54" width="21.421875" style="0" hidden="1" customWidth="1"/>
    <col min="55" max="56" width="16.421875" style="0" hidden="1" customWidth="1"/>
    <col min="57" max="57" width="57.00390625" style="0" customWidth="1"/>
    <col min="58" max="70" width="9.140625" style="0" customWidth="1"/>
    <col min="71" max="91" width="0" style="0" hidden="1" customWidth="1"/>
  </cols>
  <sheetData>
    <row r="1" spans="1:74" ht="21" customHeight="1">
      <c r="A1" s="260" t="s">
        <v>0</v>
      </c>
      <c r="B1" s="261"/>
      <c r="C1" s="261"/>
      <c r="D1" s="262" t="s">
        <v>1</v>
      </c>
      <c r="E1" s="261"/>
      <c r="F1" s="261"/>
      <c r="G1" s="261"/>
      <c r="H1" s="261"/>
      <c r="I1" s="261"/>
      <c r="J1" s="261"/>
      <c r="K1" s="263" t="s">
        <v>631</v>
      </c>
      <c r="L1" s="263"/>
      <c r="M1" s="263"/>
      <c r="N1" s="263"/>
      <c r="O1" s="263"/>
      <c r="P1" s="263"/>
      <c r="Q1" s="263"/>
      <c r="R1" s="263"/>
      <c r="S1" s="263"/>
      <c r="T1" s="261"/>
      <c r="U1" s="261"/>
      <c r="V1" s="261"/>
      <c r="W1" s="263" t="s">
        <v>632</v>
      </c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55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3" t="s">
        <v>2</v>
      </c>
      <c r="BB1" s="13" t="s">
        <v>3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5" t="s">
        <v>4</v>
      </c>
      <c r="BU1" s="15" t="s">
        <v>4</v>
      </c>
      <c r="BV1" s="15" t="s">
        <v>5</v>
      </c>
    </row>
    <row r="2" spans="3:72" ht="36.75" customHeight="1"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S2" s="16" t="s">
        <v>6</v>
      </c>
      <c r="BT2" s="16" t="s">
        <v>7</v>
      </c>
    </row>
    <row r="3" spans="2:72" ht="6.7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  <c r="BS3" s="16" t="s">
        <v>6</v>
      </c>
      <c r="BT3" s="16" t="s">
        <v>8</v>
      </c>
    </row>
    <row r="4" spans="2:71" ht="36.7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3"/>
      <c r="AS4" s="24" t="s">
        <v>10</v>
      </c>
      <c r="BE4" s="25" t="s">
        <v>11</v>
      </c>
      <c r="BS4" s="16" t="s">
        <v>12</v>
      </c>
    </row>
    <row r="5" spans="2:71" ht="14.25" customHeight="1">
      <c r="B5" s="20"/>
      <c r="C5" s="21"/>
      <c r="D5" s="26" t="s">
        <v>13</v>
      </c>
      <c r="E5" s="21"/>
      <c r="F5" s="21"/>
      <c r="G5" s="21"/>
      <c r="H5" s="21"/>
      <c r="I5" s="21"/>
      <c r="J5" s="21"/>
      <c r="K5" s="219" t="s">
        <v>14</v>
      </c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1"/>
      <c r="AQ5" s="23"/>
      <c r="BE5" s="215" t="s">
        <v>15</v>
      </c>
      <c r="BS5" s="16" t="s">
        <v>6</v>
      </c>
    </row>
    <row r="6" spans="2:71" ht="36.7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21" t="s">
        <v>17</v>
      </c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1"/>
      <c r="AQ6" s="23"/>
      <c r="BE6" s="216"/>
      <c r="BS6" s="16" t="s">
        <v>18</v>
      </c>
    </row>
    <row r="7" spans="2:71" ht="14.25" customHeight="1">
      <c r="B7" s="20"/>
      <c r="C7" s="21"/>
      <c r="D7" s="29" t="s">
        <v>19</v>
      </c>
      <c r="E7" s="21"/>
      <c r="F7" s="21"/>
      <c r="G7" s="21"/>
      <c r="H7" s="21"/>
      <c r="I7" s="21"/>
      <c r="J7" s="21"/>
      <c r="K7" s="27" t="s">
        <v>20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9" t="s">
        <v>21</v>
      </c>
      <c r="AL7" s="21"/>
      <c r="AM7" s="21"/>
      <c r="AN7" s="27" t="s">
        <v>20</v>
      </c>
      <c r="AO7" s="21"/>
      <c r="AP7" s="21"/>
      <c r="AQ7" s="23"/>
      <c r="BE7" s="216"/>
      <c r="BS7" s="16" t="s">
        <v>22</v>
      </c>
    </row>
    <row r="8" spans="2:71" ht="14.25" customHeight="1">
      <c r="B8" s="20"/>
      <c r="C8" s="21"/>
      <c r="D8" s="29" t="s">
        <v>23</v>
      </c>
      <c r="E8" s="21"/>
      <c r="F8" s="21"/>
      <c r="G8" s="21"/>
      <c r="H8" s="21"/>
      <c r="I8" s="21"/>
      <c r="J8" s="21"/>
      <c r="K8" s="27" t="s">
        <v>24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9" t="s">
        <v>25</v>
      </c>
      <c r="AL8" s="21"/>
      <c r="AM8" s="21"/>
      <c r="AN8" s="30" t="s">
        <v>26</v>
      </c>
      <c r="AO8" s="21"/>
      <c r="AP8" s="21"/>
      <c r="AQ8" s="23"/>
      <c r="BE8" s="216"/>
      <c r="BS8" s="16" t="s">
        <v>27</v>
      </c>
    </row>
    <row r="9" spans="2:71" ht="14.2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3"/>
      <c r="BE9" s="216"/>
      <c r="BS9" s="16" t="s">
        <v>28</v>
      </c>
    </row>
    <row r="10" spans="2:71" ht="14.25" customHeight="1">
      <c r="B10" s="20"/>
      <c r="C10" s="21"/>
      <c r="D10" s="29" t="s">
        <v>29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9" t="s">
        <v>30</v>
      </c>
      <c r="AL10" s="21"/>
      <c r="AM10" s="21"/>
      <c r="AN10" s="27" t="s">
        <v>20</v>
      </c>
      <c r="AO10" s="21"/>
      <c r="AP10" s="21"/>
      <c r="AQ10" s="23"/>
      <c r="BE10" s="216"/>
      <c r="BS10" s="16" t="s">
        <v>18</v>
      </c>
    </row>
    <row r="11" spans="2:71" ht="18" customHeight="1">
      <c r="B11" s="20"/>
      <c r="C11" s="21"/>
      <c r="D11" s="21"/>
      <c r="E11" s="27" t="s">
        <v>31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9" t="s">
        <v>32</v>
      </c>
      <c r="AL11" s="21"/>
      <c r="AM11" s="21"/>
      <c r="AN11" s="27" t="s">
        <v>20</v>
      </c>
      <c r="AO11" s="21"/>
      <c r="AP11" s="21"/>
      <c r="AQ11" s="23"/>
      <c r="BE11" s="216"/>
      <c r="BS11" s="16" t="s">
        <v>18</v>
      </c>
    </row>
    <row r="12" spans="2:71" ht="6.7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3"/>
      <c r="BE12" s="216"/>
      <c r="BS12" s="16" t="s">
        <v>18</v>
      </c>
    </row>
    <row r="13" spans="2:71" ht="14.25" customHeight="1">
      <c r="B13" s="20"/>
      <c r="C13" s="21"/>
      <c r="D13" s="29" t="s">
        <v>33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9" t="s">
        <v>30</v>
      </c>
      <c r="AL13" s="21"/>
      <c r="AM13" s="21"/>
      <c r="AN13" s="31" t="s">
        <v>34</v>
      </c>
      <c r="AO13" s="21"/>
      <c r="AP13" s="21"/>
      <c r="AQ13" s="23"/>
      <c r="BE13" s="216"/>
      <c r="BS13" s="16" t="s">
        <v>18</v>
      </c>
    </row>
    <row r="14" spans="2:71" ht="12.75">
      <c r="B14" s="20"/>
      <c r="C14" s="21"/>
      <c r="D14" s="21"/>
      <c r="E14" s="222" t="s">
        <v>34</v>
      </c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9" t="s">
        <v>32</v>
      </c>
      <c r="AL14" s="21"/>
      <c r="AM14" s="21"/>
      <c r="AN14" s="31" t="s">
        <v>34</v>
      </c>
      <c r="AO14" s="21"/>
      <c r="AP14" s="21"/>
      <c r="AQ14" s="23"/>
      <c r="BE14" s="216"/>
      <c r="BS14" s="16" t="s">
        <v>18</v>
      </c>
    </row>
    <row r="15" spans="2:71" ht="6.7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3"/>
      <c r="BE15" s="216"/>
      <c r="BS15" s="16" t="s">
        <v>4</v>
      </c>
    </row>
    <row r="16" spans="2:71" ht="14.25" customHeight="1">
      <c r="B16" s="20"/>
      <c r="C16" s="21"/>
      <c r="D16" s="29" t="s">
        <v>35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9" t="s">
        <v>30</v>
      </c>
      <c r="AL16" s="21"/>
      <c r="AM16" s="21"/>
      <c r="AN16" s="27" t="s">
        <v>20</v>
      </c>
      <c r="AO16" s="21"/>
      <c r="AP16" s="21"/>
      <c r="AQ16" s="23"/>
      <c r="BE16" s="216"/>
      <c r="BS16" s="16" t="s">
        <v>4</v>
      </c>
    </row>
    <row r="17" spans="2:71" ht="18" customHeight="1">
      <c r="B17" s="20"/>
      <c r="C17" s="21"/>
      <c r="D17" s="21"/>
      <c r="E17" s="27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9" t="s">
        <v>32</v>
      </c>
      <c r="AL17" s="21"/>
      <c r="AM17" s="21"/>
      <c r="AN17" s="27" t="s">
        <v>20</v>
      </c>
      <c r="AO17" s="21"/>
      <c r="AP17" s="21"/>
      <c r="AQ17" s="23"/>
      <c r="BE17" s="216"/>
      <c r="BS17" s="16" t="s">
        <v>36</v>
      </c>
    </row>
    <row r="18" spans="2:71" ht="6.7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3"/>
      <c r="BE18" s="216"/>
      <c r="BS18" s="16" t="s">
        <v>6</v>
      </c>
    </row>
    <row r="19" spans="2:71" ht="14.25" customHeight="1">
      <c r="B19" s="20"/>
      <c r="C19" s="21"/>
      <c r="D19" s="29" t="s">
        <v>37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3"/>
      <c r="BE19" s="216"/>
      <c r="BS19" s="16" t="s">
        <v>6</v>
      </c>
    </row>
    <row r="20" spans="2:71" ht="20.25" customHeight="1">
      <c r="B20" s="20"/>
      <c r="C20" s="21"/>
      <c r="D20" s="21"/>
      <c r="E20" s="223" t="s">
        <v>20</v>
      </c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1"/>
      <c r="AP20" s="21"/>
      <c r="AQ20" s="23"/>
      <c r="BE20" s="216"/>
      <c r="BS20" s="16" t="s">
        <v>36</v>
      </c>
    </row>
    <row r="21" spans="2:57" ht="6.7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3"/>
      <c r="BE21" s="216"/>
    </row>
    <row r="22" spans="2:57" ht="6.75" customHeight="1">
      <c r="B22" s="20"/>
      <c r="C22" s="21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21"/>
      <c r="AQ22" s="23"/>
      <c r="BE22" s="216"/>
    </row>
    <row r="23" spans="2:57" s="1" customFormat="1" ht="25.5" customHeight="1">
      <c r="B23" s="33"/>
      <c r="C23" s="34"/>
      <c r="D23" s="35" t="s">
        <v>38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224">
        <f>ROUND(AG51,2)</f>
        <v>0</v>
      </c>
      <c r="AL23" s="225"/>
      <c r="AM23" s="225"/>
      <c r="AN23" s="225"/>
      <c r="AO23" s="225"/>
      <c r="AP23" s="34"/>
      <c r="AQ23" s="37"/>
      <c r="BE23" s="217"/>
    </row>
    <row r="24" spans="2:57" s="1" customFormat="1" ht="6.75" customHeight="1"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7"/>
      <c r="BE24" s="217"/>
    </row>
    <row r="25" spans="2:57" s="1" customFormat="1" ht="12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226" t="s">
        <v>39</v>
      </c>
      <c r="M25" s="227"/>
      <c r="N25" s="227"/>
      <c r="O25" s="227"/>
      <c r="P25" s="34"/>
      <c r="Q25" s="34"/>
      <c r="R25" s="34"/>
      <c r="S25" s="34"/>
      <c r="T25" s="34"/>
      <c r="U25" s="34"/>
      <c r="V25" s="34"/>
      <c r="W25" s="226" t="s">
        <v>40</v>
      </c>
      <c r="X25" s="227"/>
      <c r="Y25" s="227"/>
      <c r="Z25" s="227"/>
      <c r="AA25" s="227"/>
      <c r="AB25" s="227"/>
      <c r="AC25" s="227"/>
      <c r="AD25" s="227"/>
      <c r="AE25" s="227"/>
      <c r="AF25" s="34"/>
      <c r="AG25" s="34"/>
      <c r="AH25" s="34"/>
      <c r="AI25" s="34"/>
      <c r="AJ25" s="34"/>
      <c r="AK25" s="226" t="s">
        <v>41</v>
      </c>
      <c r="AL25" s="227"/>
      <c r="AM25" s="227"/>
      <c r="AN25" s="227"/>
      <c r="AO25" s="227"/>
      <c r="AP25" s="34"/>
      <c r="AQ25" s="37"/>
      <c r="BE25" s="217"/>
    </row>
    <row r="26" spans="2:57" s="2" customFormat="1" ht="14.25" customHeight="1">
      <c r="B26" s="39"/>
      <c r="C26" s="40"/>
      <c r="D26" s="41" t="s">
        <v>42</v>
      </c>
      <c r="E26" s="40"/>
      <c r="F26" s="41" t="s">
        <v>43</v>
      </c>
      <c r="G26" s="40"/>
      <c r="H26" s="40"/>
      <c r="I26" s="40"/>
      <c r="J26" s="40"/>
      <c r="K26" s="40"/>
      <c r="L26" s="228">
        <v>0.21</v>
      </c>
      <c r="M26" s="229"/>
      <c r="N26" s="229"/>
      <c r="O26" s="229"/>
      <c r="P26" s="40"/>
      <c r="Q26" s="40"/>
      <c r="R26" s="40"/>
      <c r="S26" s="40"/>
      <c r="T26" s="40"/>
      <c r="U26" s="40"/>
      <c r="V26" s="40"/>
      <c r="W26" s="230">
        <f>ROUND(AZ51,2)</f>
        <v>0</v>
      </c>
      <c r="X26" s="229"/>
      <c r="Y26" s="229"/>
      <c r="Z26" s="229"/>
      <c r="AA26" s="229"/>
      <c r="AB26" s="229"/>
      <c r="AC26" s="229"/>
      <c r="AD26" s="229"/>
      <c r="AE26" s="229"/>
      <c r="AF26" s="40"/>
      <c r="AG26" s="40"/>
      <c r="AH26" s="40"/>
      <c r="AI26" s="40"/>
      <c r="AJ26" s="40"/>
      <c r="AK26" s="230">
        <f>ROUND(AV51,2)</f>
        <v>0</v>
      </c>
      <c r="AL26" s="229"/>
      <c r="AM26" s="229"/>
      <c r="AN26" s="229"/>
      <c r="AO26" s="229"/>
      <c r="AP26" s="40"/>
      <c r="AQ26" s="42"/>
      <c r="BE26" s="218"/>
    </row>
    <row r="27" spans="2:57" s="2" customFormat="1" ht="14.25" customHeight="1">
      <c r="B27" s="39"/>
      <c r="C27" s="40"/>
      <c r="D27" s="40"/>
      <c r="E27" s="40"/>
      <c r="F27" s="41" t="s">
        <v>44</v>
      </c>
      <c r="G27" s="40"/>
      <c r="H27" s="40"/>
      <c r="I27" s="40"/>
      <c r="J27" s="40"/>
      <c r="K27" s="40"/>
      <c r="L27" s="228">
        <v>0.15</v>
      </c>
      <c r="M27" s="229"/>
      <c r="N27" s="229"/>
      <c r="O27" s="229"/>
      <c r="P27" s="40"/>
      <c r="Q27" s="40"/>
      <c r="R27" s="40"/>
      <c r="S27" s="40"/>
      <c r="T27" s="40"/>
      <c r="U27" s="40"/>
      <c r="V27" s="40"/>
      <c r="W27" s="230">
        <f>ROUND(BA51,2)</f>
        <v>0</v>
      </c>
      <c r="X27" s="229"/>
      <c r="Y27" s="229"/>
      <c r="Z27" s="229"/>
      <c r="AA27" s="229"/>
      <c r="AB27" s="229"/>
      <c r="AC27" s="229"/>
      <c r="AD27" s="229"/>
      <c r="AE27" s="229"/>
      <c r="AF27" s="40"/>
      <c r="AG27" s="40"/>
      <c r="AH27" s="40"/>
      <c r="AI27" s="40"/>
      <c r="AJ27" s="40"/>
      <c r="AK27" s="230">
        <f>ROUND(AW51,2)</f>
        <v>0</v>
      </c>
      <c r="AL27" s="229"/>
      <c r="AM27" s="229"/>
      <c r="AN27" s="229"/>
      <c r="AO27" s="229"/>
      <c r="AP27" s="40"/>
      <c r="AQ27" s="42"/>
      <c r="BE27" s="218"/>
    </row>
    <row r="28" spans="2:57" s="2" customFormat="1" ht="14.25" customHeight="1" hidden="1">
      <c r="B28" s="39"/>
      <c r="C28" s="40"/>
      <c r="D28" s="40"/>
      <c r="E28" s="40"/>
      <c r="F28" s="41" t="s">
        <v>45</v>
      </c>
      <c r="G28" s="40"/>
      <c r="H28" s="40"/>
      <c r="I28" s="40"/>
      <c r="J28" s="40"/>
      <c r="K28" s="40"/>
      <c r="L28" s="228">
        <v>0.21</v>
      </c>
      <c r="M28" s="229"/>
      <c r="N28" s="229"/>
      <c r="O28" s="229"/>
      <c r="P28" s="40"/>
      <c r="Q28" s="40"/>
      <c r="R28" s="40"/>
      <c r="S28" s="40"/>
      <c r="T28" s="40"/>
      <c r="U28" s="40"/>
      <c r="V28" s="40"/>
      <c r="W28" s="230">
        <f>ROUND(BB51,2)</f>
        <v>0</v>
      </c>
      <c r="X28" s="229"/>
      <c r="Y28" s="229"/>
      <c r="Z28" s="229"/>
      <c r="AA28" s="229"/>
      <c r="AB28" s="229"/>
      <c r="AC28" s="229"/>
      <c r="AD28" s="229"/>
      <c r="AE28" s="229"/>
      <c r="AF28" s="40"/>
      <c r="AG28" s="40"/>
      <c r="AH28" s="40"/>
      <c r="AI28" s="40"/>
      <c r="AJ28" s="40"/>
      <c r="AK28" s="230">
        <v>0</v>
      </c>
      <c r="AL28" s="229"/>
      <c r="AM28" s="229"/>
      <c r="AN28" s="229"/>
      <c r="AO28" s="229"/>
      <c r="AP28" s="40"/>
      <c r="AQ28" s="42"/>
      <c r="BE28" s="218"/>
    </row>
    <row r="29" spans="2:57" s="2" customFormat="1" ht="14.25" customHeight="1" hidden="1">
      <c r="B29" s="39"/>
      <c r="C29" s="40"/>
      <c r="D29" s="40"/>
      <c r="E29" s="40"/>
      <c r="F29" s="41" t="s">
        <v>46</v>
      </c>
      <c r="G29" s="40"/>
      <c r="H29" s="40"/>
      <c r="I29" s="40"/>
      <c r="J29" s="40"/>
      <c r="K29" s="40"/>
      <c r="L29" s="228">
        <v>0.15</v>
      </c>
      <c r="M29" s="229"/>
      <c r="N29" s="229"/>
      <c r="O29" s="229"/>
      <c r="P29" s="40"/>
      <c r="Q29" s="40"/>
      <c r="R29" s="40"/>
      <c r="S29" s="40"/>
      <c r="T29" s="40"/>
      <c r="U29" s="40"/>
      <c r="V29" s="40"/>
      <c r="W29" s="230">
        <f>ROUND(BC51,2)</f>
        <v>0</v>
      </c>
      <c r="X29" s="229"/>
      <c r="Y29" s="229"/>
      <c r="Z29" s="229"/>
      <c r="AA29" s="229"/>
      <c r="AB29" s="229"/>
      <c r="AC29" s="229"/>
      <c r="AD29" s="229"/>
      <c r="AE29" s="229"/>
      <c r="AF29" s="40"/>
      <c r="AG29" s="40"/>
      <c r="AH29" s="40"/>
      <c r="AI29" s="40"/>
      <c r="AJ29" s="40"/>
      <c r="AK29" s="230">
        <v>0</v>
      </c>
      <c r="AL29" s="229"/>
      <c r="AM29" s="229"/>
      <c r="AN29" s="229"/>
      <c r="AO29" s="229"/>
      <c r="AP29" s="40"/>
      <c r="AQ29" s="42"/>
      <c r="BE29" s="218"/>
    </row>
    <row r="30" spans="2:57" s="2" customFormat="1" ht="14.25" customHeight="1" hidden="1">
      <c r="B30" s="39"/>
      <c r="C30" s="40"/>
      <c r="D30" s="40"/>
      <c r="E30" s="40"/>
      <c r="F30" s="41" t="s">
        <v>47</v>
      </c>
      <c r="G30" s="40"/>
      <c r="H30" s="40"/>
      <c r="I30" s="40"/>
      <c r="J30" s="40"/>
      <c r="K30" s="40"/>
      <c r="L30" s="228">
        <v>0</v>
      </c>
      <c r="M30" s="229"/>
      <c r="N30" s="229"/>
      <c r="O30" s="229"/>
      <c r="P30" s="40"/>
      <c r="Q30" s="40"/>
      <c r="R30" s="40"/>
      <c r="S30" s="40"/>
      <c r="T30" s="40"/>
      <c r="U30" s="40"/>
      <c r="V30" s="40"/>
      <c r="W30" s="230">
        <f>ROUND(BD51,2)</f>
        <v>0</v>
      </c>
      <c r="X30" s="229"/>
      <c r="Y30" s="229"/>
      <c r="Z30" s="229"/>
      <c r="AA30" s="229"/>
      <c r="AB30" s="229"/>
      <c r="AC30" s="229"/>
      <c r="AD30" s="229"/>
      <c r="AE30" s="229"/>
      <c r="AF30" s="40"/>
      <c r="AG30" s="40"/>
      <c r="AH30" s="40"/>
      <c r="AI30" s="40"/>
      <c r="AJ30" s="40"/>
      <c r="AK30" s="230">
        <v>0</v>
      </c>
      <c r="AL30" s="229"/>
      <c r="AM30" s="229"/>
      <c r="AN30" s="229"/>
      <c r="AO30" s="229"/>
      <c r="AP30" s="40"/>
      <c r="AQ30" s="42"/>
      <c r="BE30" s="218"/>
    </row>
    <row r="31" spans="2:57" s="1" customFormat="1" ht="6.75" customHeight="1"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7"/>
      <c r="BE31" s="217"/>
    </row>
    <row r="32" spans="2:57" s="1" customFormat="1" ht="25.5" customHeight="1">
      <c r="B32" s="33"/>
      <c r="C32" s="43"/>
      <c r="D32" s="44" t="s">
        <v>48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6" t="s">
        <v>49</v>
      </c>
      <c r="U32" s="45"/>
      <c r="V32" s="45"/>
      <c r="W32" s="45"/>
      <c r="X32" s="231" t="s">
        <v>50</v>
      </c>
      <c r="Y32" s="232"/>
      <c r="Z32" s="232"/>
      <c r="AA32" s="232"/>
      <c r="AB32" s="232"/>
      <c r="AC32" s="45"/>
      <c r="AD32" s="45"/>
      <c r="AE32" s="45"/>
      <c r="AF32" s="45"/>
      <c r="AG32" s="45"/>
      <c r="AH32" s="45"/>
      <c r="AI32" s="45"/>
      <c r="AJ32" s="45"/>
      <c r="AK32" s="233">
        <f>SUM(AK23:AK30)</f>
        <v>0</v>
      </c>
      <c r="AL32" s="232"/>
      <c r="AM32" s="232"/>
      <c r="AN32" s="232"/>
      <c r="AO32" s="234"/>
      <c r="AP32" s="43"/>
      <c r="AQ32" s="47"/>
      <c r="BE32" s="217"/>
    </row>
    <row r="33" spans="2:43" s="1" customFormat="1" ht="6.75" customHeight="1"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7"/>
    </row>
    <row r="34" spans="2:43" s="1" customFormat="1" ht="6.75" customHeight="1"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50"/>
    </row>
    <row r="38" spans="2:44" s="1" customFormat="1" ht="6.75" customHeight="1"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33"/>
    </row>
    <row r="39" spans="2:44" s="1" customFormat="1" ht="36.75" customHeight="1">
      <c r="B39" s="33"/>
      <c r="C39" s="53" t="s">
        <v>51</v>
      </c>
      <c r="AR39" s="33"/>
    </row>
    <row r="40" spans="2:44" s="1" customFormat="1" ht="6.75" customHeight="1">
      <c r="B40" s="33"/>
      <c r="AR40" s="33"/>
    </row>
    <row r="41" spans="2:44" s="3" customFormat="1" ht="14.25" customHeight="1">
      <c r="B41" s="54"/>
      <c r="C41" s="55" t="s">
        <v>13</v>
      </c>
      <c r="L41" s="3" t="str">
        <f>K5</f>
        <v>20160223</v>
      </c>
      <c r="AR41" s="54"/>
    </row>
    <row r="42" spans="2:44" s="4" customFormat="1" ht="36.75" customHeight="1">
      <c r="B42" s="56"/>
      <c r="C42" s="57" t="s">
        <v>16</v>
      </c>
      <c r="L42" s="235" t="str">
        <f>K6</f>
        <v>odvodnění komunikace Kubelíkova</v>
      </c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236"/>
      <c r="Z42" s="236"/>
      <c r="AA42" s="236"/>
      <c r="AB42" s="236"/>
      <c r="AC42" s="236"/>
      <c r="AD42" s="236"/>
      <c r="AE42" s="236"/>
      <c r="AF42" s="236"/>
      <c r="AG42" s="236"/>
      <c r="AH42" s="236"/>
      <c r="AI42" s="236"/>
      <c r="AJ42" s="236"/>
      <c r="AK42" s="236"/>
      <c r="AL42" s="236"/>
      <c r="AM42" s="236"/>
      <c r="AN42" s="236"/>
      <c r="AO42" s="236"/>
      <c r="AR42" s="56"/>
    </row>
    <row r="43" spans="2:44" s="1" customFormat="1" ht="6.75" customHeight="1">
      <c r="B43" s="33"/>
      <c r="AR43" s="33"/>
    </row>
    <row r="44" spans="2:44" s="1" customFormat="1" ht="12.75">
      <c r="B44" s="33"/>
      <c r="C44" s="55" t="s">
        <v>23</v>
      </c>
      <c r="L44" s="58" t="str">
        <f>IF(K8="","",K8)</f>
        <v>Varnsdorf</v>
      </c>
      <c r="AI44" s="55" t="s">
        <v>25</v>
      </c>
      <c r="AM44" s="237" t="str">
        <f>IF(AN8="","",AN8)</f>
        <v>23.2.2016</v>
      </c>
      <c r="AN44" s="217"/>
      <c r="AR44" s="33"/>
    </row>
    <row r="45" spans="2:44" s="1" customFormat="1" ht="6.75" customHeight="1">
      <c r="B45" s="33"/>
      <c r="AR45" s="33"/>
    </row>
    <row r="46" spans="2:56" s="1" customFormat="1" ht="12.75">
      <c r="B46" s="33"/>
      <c r="C46" s="55" t="s">
        <v>29</v>
      </c>
      <c r="L46" s="3" t="str">
        <f>IF(E11="","",E11)</f>
        <v> </v>
      </c>
      <c r="AI46" s="55" t="s">
        <v>35</v>
      </c>
      <c r="AM46" s="238" t="str">
        <f>IF(E17="","",E17)</f>
        <v> </v>
      </c>
      <c r="AN46" s="217"/>
      <c r="AO46" s="217"/>
      <c r="AP46" s="217"/>
      <c r="AR46" s="33"/>
      <c r="AS46" s="239" t="s">
        <v>52</v>
      </c>
      <c r="AT46" s="240"/>
      <c r="AU46" s="60"/>
      <c r="AV46" s="60"/>
      <c r="AW46" s="60"/>
      <c r="AX46" s="60"/>
      <c r="AY46" s="60"/>
      <c r="AZ46" s="60"/>
      <c r="BA46" s="60"/>
      <c r="BB46" s="60"/>
      <c r="BC46" s="60"/>
      <c r="BD46" s="61"/>
    </row>
    <row r="47" spans="2:56" s="1" customFormat="1" ht="12.75">
      <c r="B47" s="33"/>
      <c r="C47" s="55" t="s">
        <v>33</v>
      </c>
      <c r="L47" s="3">
        <f>IF(E14="Vyplň údaj","",E14)</f>
      </c>
      <c r="AR47" s="33"/>
      <c r="AS47" s="241"/>
      <c r="AT47" s="227"/>
      <c r="AU47" s="34"/>
      <c r="AV47" s="34"/>
      <c r="AW47" s="34"/>
      <c r="AX47" s="34"/>
      <c r="AY47" s="34"/>
      <c r="AZ47" s="34"/>
      <c r="BA47" s="34"/>
      <c r="BB47" s="34"/>
      <c r="BC47" s="34"/>
      <c r="BD47" s="62"/>
    </row>
    <row r="48" spans="2:56" s="1" customFormat="1" ht="10.5" customHeight="1">
      <c r="B48" s="33"/>
      <c r="AR48" s="33"/>
      <c r="AS48" s="241"/>
      <c r="AT48" s="227"/>
      <c r="AU48" s="34"/>
      <c r="AV48" s="34"/>
      <c r="AW48" s="34"/>
      <c r="AX48" s="34"/>
      <c r="AY48" s="34"/>
      <c r="AZ48" s="34"/>
      <c r="BA48" s="34"/>
      <c r="BB48" s="34"/>
      <c r="BC48" s="34"/>
      <c r="BD48" s="62"/>
    </row>
    <row r="49" spans="2:56" s="1" customFormat="1" ht="29.25" customHeight="1">
      <c r="B49" s="33"/>
      <c r="C49" s="242" t="s">
        <v>53</v>
      </c>
      <c r="D49" s="243"/>
      <c r="E49" s="243"/>
      <c r="F49" s="243"/>
      <c r="G49" s="243"/>
      <c r="H49" s="63"/>
      <c r="I49" s="244" t="s">
        <v>54</v>
      </c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243"/>
      <c r="AB49" s="243"/>
      <c r="AC49" s="243"/>
      <c r="AD49" s="243"/>
      <c r="AE49" s="243"/>
      <c r="AF49" s="243"/>
      <c r="AG49" s="245" t="s">
        <v>55</v>
      </c>
      <c r="AH49" s="243"/>
      <c r="AI49" s="243"/>
      <c r="AJ49" s="243"/>
      <c r="AK49" s="243"/>
      <c r="AL49" s="243"/>
      <c r="AM49" s="243"/>
      <c r="AN49" s="244" t="s">
        <v>56</v>
      </c>
      <c r="AO49" s="243"/>
      <c r="AP49" s="243"/>
      <c r="AQ49" s="64" t="s">
        <v>57</v>
      </c>
      <c r="AR49" s="33"/>
      <c r="AS49" s="65" t="s">
        <v>58</v>
      </c>
      <c r="AT49" s="66" t="s">
        <v>59</v>
      </c>
      <c r="AU49" s="66" t="s">
        <v>60</v>
      </c>
      <c r="AV49" s="66" t="s">
        <v>61</v>
      </c>
      <c r="AW49" s="66" t="s">
        <v>62</v>
      </c>
      <c r="AX49" s="66" t="s">
        <v>63</v>
      </c>
      <c r="AY49" s="66" t="s">
        <v>64</v>
      </c>
      <c r="AZ49" s="66" t="s">
        <v>65</v>
      </c>
      <c r="BA49" s="66" t="s">
        <v>66</v>
      </c>
      <c r="BB49" s="66" t="s">
        <v>67</v>
      </c>
      <c r="BC49" s="66" t="s">
        <v>68</v>
      </c>
      <c r="BD49" s="67" t="s">
        <v>69</v>
      </c>
    </row>
    <row r="50" spans="2:56" s="1" customFormat="1" ht="10.5" customHeight="1">
      <c r="B50" s="33"/>
      <c r="AR50" s="33"/>
      <c r="AS50" s="68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1"/>
    </row>
    <row r="51" spans="2:90" s="4" customFormat="1" ht="32.25" customHeight="1">
      <c r="B51" s="56"/>
      <c r="C51" s="69" t="s">
        <v>70</v>
      </c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249">
        <f>ROUND(SUM(AG52:AG53),2)</f>
        <v>0</v>
      </c>
      <c r="AH51" s="249"/>
      <c r="AI51" s="249"/>
      <c r="AJ51" s="249"/>
      <c r="AK51" s="249"/>
      <c r="AL51" s="249"/>
      <c r="AM51" s="249"/>
      <c r="AN51" s="250">
        <f>SUM(AG51,AT51)</f>
        <v>0</v>
      </c>
      <c r="AO51" s="250"/>
      <c r="AP51" s="250"/>
      <c r="AQ51" s="71" t="s">
        <v>20</v>
      </c>
      <c r="AR51" s="56"/>
      <c r="AS51" s="72">
        <f>ROUND(SUM(AS52:AS53),2)</f>
        <v>0</v>
      </c>
      <c r="AT51" s="73">
        <f>ROUND(SUM(AV51:AW51),2)</f>
        <v>0</v>
      </c>
      <c r="AU51" s="74">
        <f>ROUND(SUM(AU52:AU53),5)</f>
        <v>0</v>
      </c>
      <c r="AV51" s="73">
        <f>ROUND(AZ51*L26,2)</f>
        <v>0</v>
      </c>
      <c r="AW51" s="73">
        <f>ROUND(BA51*L27,2)</f>
        <v>0</v>
      </c>
      <c r="AX51" s="73">
        <f>ROUND(BB51*L26,2)</f>
        <v>0</v>
      </c>
      <c r="AY51" s="73">
        <f>ROUND(BC51*L27,2)</f>
        <v>0</v>
      </c>
      <c r="AZ51" s="73">
        <f>ROUND(SUM(AZ52:AZ53),2)</f>
        <v>0</v>
      </c>
      <c r="BA51" s="73">
        <f>ROUND(SUM(BA52:BA53),2)</f>
        <v>0</v>
      </c>
      <c r="BB51" s="73">
        <f>ROUND(SUM(BB52:BB53),2)</f>
        <v>0</v>
      </c>
      <c r="BC51" s="73">
        <f>ROUND(SUM(BC52:BC53),2)</f>
        <v>0</v>
      </c>
      <c r="BD51" s="75">
        <f>ROUND(SUM(BD52:BD53),2)</f>
        <v>0</v>
      </c>
      <c r="BS51" s="57" t="s">
        <v>71</v>
      </c>
      <c r="BT51" s="57" t="s">
        <v>72</v>
      </c>
      <c r="BU51" s="76" t="s">
        <v>73</v>
      </c>
      <c r="BV51" s="57" t="s">
        <v>74</v>
      </c>
      <c r="BW51" s="57" t="s">
        <v>5</v>
      </c>
      <c r="BX51" s="57" t="s">
        <v>75</v>
      </c>
      <c r="CL51" s="57" t="s">
        <v>20</v>
      </c>
    </row>
    <row r="52" spans="1:91" s="5" customFormat="1" ht="27" customHeight="1">
      <c r="A52" s="256" t="s">
        <v>633</v>
      </c>
      <c r="B52" s="77"/>
      <c r="C52" s="78"/>
      <c r="D52" s="248" t="s">
        <v>76</v>
      </c>
      <c r="E52" s="247"/>
      <c r="F52" s="247"/>
      <c r="G52" s="247"/>
      <c r="H52" s="247"/>
      <c r="I52" s="79"/>
      <c r="J52" s="248" t="s">
        <v>77</v>
      </c>
      <c r="K52" s="247"/>
      <c r="L52" s="247"/>
      <c r="M52" s="247"/>
      <c r="N52" s="247"/>
      <c r="O52" s="247"/>
      <c r="P52" s="247"/>
      <c r="Q52" s="247"/>
      <c r="R52" s="247"/>
      <c r="S52" s="247"/>
      <c r="T52" s="247"/>
      <c r="U52" s="247"/>
      <c r="V52" s="247"/>
      <c r="W52" s="247"/>
      <c r="X52" s="247"/>
      <c r="Y52" s="247"/>
      <c r="Z52" s="247"/>
      <c r="AA52" s="247"/>
      <c r="AB52" s="247"/>
      <c r="AC52" s="247"/>
      <c r="AD52" s="247"/>
      <c r="AE52" s="247"/>
      <c r="AF52" s="247"/>
      <c r="AG52" s="246">
        <f>'20160223a - IO 01 odvodně...'!J27</f>
        <v>0</v>
      </c>
      <c r="AH52" s="247"/>
      <c r="AI52" s="247"/>
      <c r="AJ52" s="247"/>
      <c r="AK52" s="247"/>
      <c r="AL52" s="247"/>
      <c r="AM52" s="247"/>
      <c r="AN52" s="246">
        <f>SUM(AG52,AT52)</f>
        <v>0</v>
      </c>
      <c r="AO52" s="247"/>
      <c r="AP52" s="247"/>
      <c r="AQ52" s="80" t="s">
        <v>78</v>
      </c>
      <c r="AR52" s="77"/>
      <c r="AS52" s="81">
        <v>0</v>
      </c>
      <c r="AT52" s="82">
        <f>ROUND(SUM(AV52:AW52),2)</f>
        <v>0</v>
      </c>
      <c r="AU52" s="83">
        <f>'20160223a - IO 01 odvodně...'!P85</f>
        <v>0</v>
      </c>
      <c r="AV52" s="82">
        <f>'20160223a - IO 01 odvodně...'!J30</f>
        <v>0</v>
      </c>
      <c r="AW52" s="82">
        <f>'20160223a - IO 01 odvodně...'!J31</f>
        <v>0</v>
      </c>
      <c r="AX52" s="82">
        <f>'20160223a - IO 01 odvodně...'!J32</f>
        <v>0</v>
      </c>
      <c r="AY52" s="82">
        <f>'20160223a - IO 01 odvodně...'!J33</f>
        <v>0</v>
      </c>
      <c r="AZ52" s="82">
        <f>'20160223a - IO 01 odvodně...'!F30</f>
        <v>0</v>
      </c>
      <c r="BA52" s="82">
        <f>'20160223a - IO 01 odvodně...'!F31</f>
        <v>0</v>
      </c>
      <c r="BB52" s="82">
        <f>'20160223a - IO 01 odvodně...'!F32</f>
        <v>0</v>
      </c>
      <c r="BC52" s="82">
        <f>'20160223a - IO 01 odvodně...'!F33</f>
        <v>0</v>
      </c>
      <c r="BD52" s="84">
        <f>'20160223a - IO 01 odvodně...'!F34</f>
        <v>0</v>
      </c>
      <c r="BT52" s="85" t="s">
        <v>22</v>
      </c>
      <c r="BV52" s="85" t="s">
        <v>74</v>
      </c>
      <c r="BW52" s="85" t="s">
        <v>79</v>
      </c>
      <c r="BX52" s="85" t="s">
        <v>5</v>
      </c>
      <c r="CL52" s="85" t="s">
        <v>20</v>
      </c>
      <c r="CM52" s="85" t="s">
        <v>80</v>
      </c>
    </row>
    <row r="53" spans="1:91" s="5" customFormat="1" ht="27" customHeight="1">
      <c r="A53" s="256" t="s">
        <v>633</v>
      </c>
      <c r="B53" s="77"/>
      <c r="C53" s="78"/>
      <c r="D53" s="248" t="s">
        <v>81</v>
      </c>
      <c r="E53" s="247"/>
      <c r="F53" s="247"/>
      <c r="G53" s="247"/>
      <c r="H53" s="247"/>
      <c r="I53" s="79"/>
      <c r="J53" s="248" t="s">
        <v>82</v>
      </c>
      <c r="K53" s="247"/>
      <c r="L53" s="247"/>
      <c r="M53" s="247"/>
      <c r="N53" s="247"/>
      <c r="O53" s="247"/>
      <c r="P53" s="247"/>
      <c r="Q53" s="247"/>
      <c r="R53" s="247"/>
      <c r="S53" s="247"/>
      <c r="T53" s="247"/>
      <c r="U53" s="247"/>
      <c r="V53" s="247"/>
      <c r="W53" s="247"/>
      <c r="X53" s="247"/>
      <c r="Y53" s="247"/>
      <c r="Z53" s="247"/>
      <c r="AA53" s="247"/>
      <c r="AB53" s="247"/>
      <c r="AC53" s="247"/>
      <c r="AD53" s="247"/>
      <c r="AE53" s="247"/>
      <c r="AF53" s="247"/>
      <c r="AG53" s="246">
        <f>'20160223b - IO 02 stavebn...'!J27</f>
        <v>0</v>
      </c>
      <c r="AH53" s="247"/>
      <c r="AI53" s="247"/>
      <c r="AJ53" s="247"/>
      <c r="AK53" s="247"/>
      <c r="AL53" s="247"/>
      <c r="AM53" s="247"/>
      <c r="AN53" s="246">
        <f>SUM(AG53,AT53)</f>
        <v>0</v>
      </c>
      <c r="AO53" s="247"/>
      <c r="AP53" s="247"/>
      <c r="AQ53" s="80" t="s">
        <v>78</v>
      </c>
      <c r="AR53" s="77"/>
      <c r="AS53" s="86">
        <v>0</v>
      </c>
      <c r="AT53" s="87">
        <f>ROUND(SUM(AV53:AW53),2)</f>
        <v>0</v>
      </c>
      <c r="AU53" s="88">
        <f>'20160223b - IO 02 stavebn...'!P83</f>
        <v>0</v>
      </c>
      <c r="AV53" s="87">
        <f>'20160223b - IO 02 stavebn...'!J30</f>
        <v>0</v>
      </c>
      <c r="AW53" s="87">
        <f>'20160223b - IO 02 stavebn...'!J31</f>
        <v>0</v>
      </c>
      <c r="AX53" s="87">
        <f>'20160223b - IO 02 stavebn...'!J32</f>
        <v>0</v>
      </c>
      <c r="AY53" s="87">
        <f>'20160223b - IO 02 stavebn...'!J33</f>
        <v>0</v>
      </c>
      <c r="AZ53" s="87">
        <f>'20160223b - IO 02 stavebn...'!F30</f>
        <v>0</v>
      </c>
      <c r="BA53" s="87">
        <f>'20160223b - IO 02 stavebn...'!F31</f>
        <v>0</v>
      </c>
      <c r="BB53" s="87">
        <f>'20160223b - IO 02 stavebn...'!F32</f>
        <v>0</v>
      </c>
      <c r="BC53" s="87">
        <f>'20160223b - IO 02 stavebn...'!F33</f>
        <v>0</v>
      </c>
      <c r="BD53" s="89">
        <f>'20160223b - IO 02 stavebn...'!F34</f>
        <v>0</v>
      </c>
      <c r="BT53" s="85" t="s">
        <v>22</v>
      </c>
      <c r="BV53" s="85" t="s">
        <v>74</v>
      </c>
      <c r="BW53" s="85" t="s">
        <v>83</v>
      </c>
      <c r="BX53" s="85" t="s">
        <v>5</v>
      </c>
      <c r="CL53" s="85" t="s">
        <v>20</v>
      </c>
      <c r="CM53" s="85" t="s">
        <v>80</v>
      </c>
    </row>
    <row r="54" spans="2:44" s="1" customFormat="1" ht="30" customHeight="1">
      <c r="B54" s="33"/>
      <c r="AR54" s="33"/>
    </row>
    <row r="55" spans="2:44" s="1" customFormat="1" ht="6.75" customHeight="1">
      <c r="B55" s="48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33"/>
    </row>
  </sheetData>
  <sheetProtection password="CC35" sheet="1" objects="1" scenarios="1" formatColumns="0" formatRows="0" sort="0" autoFilter="0"/>
  <mergeCells count="45">
    <mergeCell ref="AR2:BE2"/>
    <mergeCell ref="AN53:AP53"/>
    <mergeCell ref="AG53:AM53"/>
    <mergeCell ref="D53:H53"/>
    <mergeCell ref="J53:AF53"/>
    <mergeCell ref="AG51:AM51"/>
    <mergeCell ref="AN51:AP51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20160223a - IO 01 odvodně...'!C2" tooltip="20160223a - IO 01 odvodně..." display="/"/>
    <hyperlink ref="A53" location="'20160223b - IO 02 stavebn...'!C2" tooltip="20160223b - IO 02 stavebn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7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3.5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64.28125" style="0" customWidth="1"/>
    <col min="7" max="7" width="7.421875" style="0" customWidth="1"/>
    <col min="8" max="8" width="9.57421875" style="0" customWidth="1"/>
    <col min="9" max="9" width="10.8515625" style="90" customWidth="1"/>
    <col min="10" max="10" width="20.140625" style="0" customWidth="1"/>
    <col min="11" max="11" width="13.28125" style="0" customWidth="1"/>
    <col min="12" max="12" width="9.140625" style="0" customWidth="1"/>
    <col min="13" max="18" width="0" style="0" hidden="1" customWidth="1"/>
    <col min="19" max="19" width="7.00390625" style="0" hidden="1" customWidth="1"/>
    <col min="20" max="20" width="25.42187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32" max="43" width="9.140625" style="0" customWidth="1"/>
    <col min="44" max="65" width="0" style="0" hidden="1" customWidth="1"/>
  </cols>
  <sheetData>
    <row r="1" spans="1:70" ht="21.75" customHeight="1">
      <c r="A1" s="14"/>
      <c r="B1" s="258"/>
      <c r="C1" s="258"/>
      <c r="D1" s="257" t="s">
        <v>1</v>
      </c>
      <c r="E1" s="258"/>
      <c r="F1" s="259" t="s">
        <v>634</v>
      </c>
      <c r="G1" s="264" t="s">
        <v>635</v>
      </c>
      <c r="H1" s="264"/>
      <c r="I1" s="265"/>
      <c r="J1" s="259" t="s">
        <v>636</v>
      </c>
      <c r="K1" s="257" t="s">
        <v>84</v>
      </c>
      <c r="L1" s="259" t="s">
        <v>637</v>
      </c>
      <c r="M1" s="259"/>
      <c r="N1" s="259"/>
      <c r="O1" s="259"/>
      <c r="P1" s="259"/>
      <c r="Q1" s="259"/>
      <c r="R1" s="259"/>
      <c r="S1" s="259"/>
      <c r="T1" s="259"/>
      <c r="U1" s="255"/>
      <c r="V1" s="255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75" customHeight="1"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6" t="s">
        <v>79</v>
      </c>
    </row>
    <row r="3" spans="2:46" ht="6.75" customHeight="1">
      <c r="B3" s="17"/>
      <c r="C3" s="18"/>
      <c r="D3" s="18"/>
      <c r="E3" s="18"/>
      <c r="F3" s="18"/>
      <c r="G3" s="18"/>
      <c r="H3" s="18"/>
      <c r="I3" s="91"/>
      <c r="J3" s="18"/>
      <c r="K3" s="19"/>
      <c r="AT3" s="16" t="s">
        <v>80</v>
      </c>
    </row>
    <row r="4" spans="2:46" ht="36.75" customHeight="1">
      <c r="B4" s="20"/>
      <c r="C4" s="21"/>
      <c r="D4" s="22" t="s">
        <v>85</v>
      </c>
      <c r="E4" s="21"/>
      <c r="F4" s="21"/>
      <c r="G4" s="21"/>
      <c r="H4" s="21"/>
      <c r="I4" s="92"/>
      <c r="J4" s="21"/>
      <c r="K4" s="23"/>
      <c r="M4" s="24" t="s">
        <v>10</v>
      </c>
      <c r="AT4" s="16" t="s">
        <v>4</v>
      </c>
    </row>
    <row r="5" spans="2:11" ht="6.75" customHeight="1">
      <c r="B5" s="20"/>
      <c r="C5" s="21"/>
      <c r="D5" s="21"/>
      <c r="E5" s="21"/>
      <c r="F5" s="21"/>
      <c r="G5" s="21"/>
      <c r="H5" s="21"/>
      <c r="I5" s="92"/>
      <c r="J5" s="21"/>
      <c r="K5" s="23"/>
    </row>
    <row r="6" spans="2:11" ht="12.75">
      <c r="B6" s="20"/>
      <c r="C6" s="21"/>
      <c r="D6" s="29" t="s">
        <v>16</v>
      </c>
      <c r="E6" s="21"/>
      <c r="F6" s="21"/>
      <c r="G6" s="21"/>
      <c r="H6" s="21"/>
      <c r="I6" s="92"/>
      <c r="J6" s="21"/>
      <c r="K6" s="23"/>
    </row>
    <row r="7" spans="2:11" ht="20.25" customHeight="1">
      <c r="B7" s="20"/>
      <c r="C7" s="21"/>
      <c r="D7" s="21"/>
      <c r="E7" s="251" t="str">
        <f>'Rekapitulace stavby'!K6</f>
        <v>odvodnění komunikace Kubelíkova</v>
      </c>
      <c r="F7" s="220"/>
      <c r="G7" s="220"/>
      <c r="H7" s="220"/>
      <c r="I7" s="92"/>
      <c r="J7" s="21"/>
      <c r="K7" s="23"/>
    </row>
    <row r="8" spans="2:11" s="1" customFormat="1" ht="12.75">
      <c r="B8" s="33"/>
      <c r="C8" s="34"/>
      <c r="D8" s="29" t="s">
        <v>86</v>
      </c>
      <c r="E8" s="34"/>
      <c r="F8" s="34"/>
      <c r="G8" s="34"/>
      <c r="H8" s="34"/>
      <c r="I8" s="93"/>
      <c r="J8" s="34"/>
      <c r="K8" s="37"/>
    </row>
    <row r="9" spans="2:11" s="1" customFormat="1" ht="36.75" customHeight="1">
      <c r="B9" s="33"/>
      <c r="C9" s="34"/>
      <c r="D9" s="34"/>
      <c r="E9" s="252" t="s">
        <v>87</v>
      </c>
      <c r="F9" s="227"/>
      <c r="G9" s="227"/>
      <c r="H9" s="227"/>
      <c r="I9" s="93"/>
      <c r="J9" s="34"/>
      <c r="K9" s="37"/>
    </row>
    <row r="10" spans="2:11" s="1" customFormat="1" ht="12">
      <c r="B10" s="33"/>
      <c r="C10" s="34"/>
      <c r="D10" s="34"/>
      <c r="E10" s="34"/>
      <c r="F10" s="34"/>
      <c r="G10" s="34"/>
      <c r="H10" s="34"/>
      <c r="I10" s="93"/>
      <c r="J10" s="34"/>
      <c r="K10" s="37"/>
    </row>
    <row r="11" spans="2:11" s="1" customFormat="1" ht="14.25" customHeight="1">
      <c r="B11" s="33"/>
      <c r="C11" s="34"/>
      <c r="D11" s="29" t="s">
        <v>19</v>
      </c>
      <c r="E11" s="34"/>
      <c r="F11" s="27" t="s">
        <v>20</v>
      </c>
      <c r="G11" s="34"/>
      <c r="H11" s="34"/>
      <c r="I11" s="94" t="s">
        <v>21</v>
      </c>
      <c r="J11" s="27" t="s">
        <v>20</v>
      </c>
      <c r="K11" s="37"/>
    </row>
    <row r="12" spans="2:11" s="1" customFormat="1" ht="14.25" customHeight="1">
      <c r="B12" s="33"/>
      <c r="C12" s="34"/>
      <c r="D12" s="29" t="s">
        <v>23</v>
      </c>
      <c r="E12" s="34"/>
      <c r="F12" s="27" t="s">
        <v>24</v>
      </c>
      <c r="G12" s="34"/>
      <c r="H12" s="34"/>
      <c r="I12" s="94" t="s">
        <v>25</v>
      </c>
      <c r="J12" s="95" t="str">
        <f>'Rekapitulace stavby'!AN8</f>
        <v>23.2.2016</v>
      </c>
      <c r="K12" s="37"/>
    </row>
    <row r="13" spans="2:11" s="1" customFormat="1" ht="10.5" customHeight="1">
      <c r="B13" s="33"/>
      <c r="C13" s="34"/>
      <c r="D13" s="34"/>
      <c r="E13" s="34"/>
      <c r="F13" s="34"/>
      <c r="G13" s="34"/>
      <c r="H13" s="34"/>
      <c r="I13" s="93"/>
      <c r="J13" s="34"/>
      <c r="K13" s="37"/>
    </row>
    <row r="14" spans="2:11" s="1" customFormat="1" ht="14.25" customHeight="1">
      <c r="B14" s="33"/>
      <c r="C14" s="34"/>
      <c r="D14" s="29" t="s">
        <v>29</v>
      </c>
      <c r="E14" s="34"/>
      <c r="F14" s="34"/>
      <c r="G14" s="34"/>
      <c r="H14" s="34"/>
      <c r="I14" s="94" t="s">
        <v>30</v>
      </c>
      <c r="J14" s="27">
        <f>IF('Rekapitulace stavby'!AN10="","",'Rekapitulace stavby'!AN10)</f>
      </c>
      <c r="K14" s="37"/>
    </row>
    <row r="15" spans="2:11" s="1" customFormat="1" ht="18" customHeight="1">
      <c r="B15" s="33"/>
      <c r="C15" s="34"/>
      <c r="D15" s="34"/>
      <c r="E15" s="27" t="str">
        <f>IF('Rekapitulace stavby'!E11="","",'Rekapitulace stavby'!E11)</f>
        <v> </v>
      </c>
      <c r="F15" s="34"/>
      <c r="G15" s="34"/>
      <c r="H15" s="34"/>
      <c r="I15" s="94" t="s">
        <v>32</v>
      </c>
      <c r="J15" s="27">
        <f>IF('Rekapitulace stavby'!AN11="","",'Rekapitulace stavby'!AN11)</f>
      </c>
      <c r="K15" s="37"/>
    </row>
    <row r="16" spans="2:11" s="1" customFormat="1" ht="6.75" customHeight="1">
      <c r="B16" s="33"/>
      <c r="C16" s="34"/>
      <c r="D16" s="34"/>
      <c r="E16" s="34"/>
      <c r="F16" s="34"/>
      <c r="G16" s="34"/>
      <c r="H16" s="34"/>
      <c r="I16" s="93"/>
      <c r="J16" s="34"/>
      <c r="K16" s="37"/>
    </row>
    <row r="17" spans="2:11" s="1" customFormat="1" ht="14.25" customHeight="1">
      <c r="B17" s="33"/>
      <c r="C17" s="34"/>
      <c r="D17" s="29" t="s">
        <v>33</v>
      </c>
      <c r="E17" s="34"/>
      <c r="F17" s="34"/>
      <c r="G17" s="34"/>
      <c r="H17" s="34"/>
      <c r="I17" s="94" t="s">
        <v>30</v>
      </c>
      <c r="J17" s="27">
        <f>IF('Rekapitulace stavby'!AN13="Vyplň údaj","",IF('Rekapitulace stavby'!AN13="","",'Rekapitulace stavby'!AN13))</f>
      </c>
      <c r="K17" s="37"/>
    </row>
    <row r="18" spans="2:11" s="1" customFormat="1" ht="18" customHeight="1">
      <c r="B18" s="33"/>
      <c r="C18" s="34"/>
      <c r="D18" s="34"/>
      <c r="E18" s="27">
        <f>IF('Rekapitulace stavby'!E14="Vyplň údaj","",IF('Rekapitulace stavby'!E14="","",'Rekapitulace stavby'!E14))</f>
      </c>
      <c r="F18" s="34"/>
      <c r="G18" s="34"/>
      <c r="H18" s="34"/>
      <c r="I18" s="94" t="s">
        <v>32</v>
      </c>
      <c r="J18" s="27">
        <f>IF('Rekapitulace stavby'!AN14="Vyplň údaj","",IF('Rekapitulace stavby'!AN14="","",'Rekapitulace stavby'!AN14))</f>
      </c>
      <c r="K18" s="37"/>
    </row>
    <row r="19" spans="2:11" s="1" customFormat="1" ht="6.75" customHeight="1">
      <c r="B19" s="33"/>
      <c r="C19" s="34"/>
      <c r="D19" s="34"/>
      <c r="E19" s="34"/>
      <c r="F19" s="34"/>
      <c r="G19" s="34"/>
      <c r="H19" s="34"/>
      <c r="I19" s="93"/>
      <c r="J19" s="34"/>
      <c r="K19" s="37"/>
    </row>
    <row r="20" spans="2:11" s="1" customFormat="1" ht="14.25" customHeight="1">
      <c r="B20" s="33"/>
      <c r="C20" s="34"/>
      <c r="D20" s="29" t="s">
        <v>35</v>
      </c>
      <c r="E20" s="34"/>
      <c r="F20" s="34"/>
      <c r="G20" s="34"/>
      <c r="H20" s="34"/>
      <c r="I20" s="94" t="s">
        <v>30</v>
      </c>
      <c r="J20" s="27">
        <f>IF('Rekapitulace stavby'!AN16="","",'Rekapitulace stavby'!AN16)</f>
      </c>
      <c r="K20" s="37"/>
    </row>
    <row r="21" spans="2:11" s="1" customFormat="1" ht="18" customHeight="1">
      <c r="B21" s="33"/>
      <c r="C21" s="34"/>
      <c r="D21" s="34"/>
      <c r="E21" s="27" t="str">
        <f>IF('Rekapitulace stavby'!E17="","",'Rekapitulace stavby'!E17)</f>
        <v> </v>
      </c>
      <c r="F21" s="34"/>
      <c r="G21" s="34"/>
      <c r="H21" s="34"/>
      <c r="I21" s="94" t="s">
        <v>32</v>
      </c>
      <c r="J21" s="27">
        <f>IF('Rekapitulace stavby'!AN17="","",'Rekapitulace stavby'!AN17)</f>
      </c>
      <c r="K21" s="37"/>
    </row>
    <row r="22" spans="2:11" s="1" customFormat="1" ht="6.75" customHeight="1">
      <c r="B22" s="33"/>
      <c r="C22" s="34"/>
      <c r="D22" s="34"/>
      <c r="E22" s="34"/>
      <c r="F22" s="34"/>
      <c r="G22" s="34"/>
      <c r="H22" s="34"/>
      <c r="I22" s="93"/>
      <c r="J22" s="34"/>
      <c r="K22" s="37"/>
    </row>
    <row r="23" spans="2:11" s="1" customFormat="1" ht="14.25" customHeight="1">
      <c r="B23" s="33"/>
      <c r="C23" s="34"/>
      <c r="D23" s="29" t="s">
        <v>37</v>
      </c>
      <c r="E23" s="34"/>
      <c r="F23" s="34"/>
      <c r="G23" s="34"/>
      <c r="H23" s="34"/>
      <c r="I23" s="93"/>
      <c r="J23" s="34"/>
      <c r="K23" s="37"/>
    </row>
    <row r="24" spans="2:11" s="6" customFormat="1" ht="20.25" customHeight="1">
      <c r="B24" s="96"/>
      <c r="C24" s="97"/>
      <c r="D24" s="97"/>
      <c r="E24" s="223" t="s">
        <v>20</v>
      </c>
      <c r="F24" s="253"/>
      <c r="G24" s="253"/>
      <c r="H24" s="253"/>
      <c r="I24" s="98"/>
      <c r="J24" s="97"/>
      <c r="K24" s="99"/>
    </row>
    <row r="25" spans="2:11" s="1" customFormat="1" ht="6.75" customHeight="1">
      <c r="B25" s="33"/>
      <c r="C25" s="34"/>
      <c r="D25" s="34"/>
      <c r="E25" s="34"/>
      <c r="F25" s="34"/>
      <c r="G25" s="34"/>
      <c r="H25" s="34"/>
      <c r="I25" s="93"/>
      <c r="J25" s="34"/>
      <c r="K25" s="37"/>
    </row>
    <row r="26" spans="2:11" s="1" customFormat="1" ht="6.75" customHeight="1">
      <c r="B26" s="33"/>
      <c r="C26" s="34"/>
      <c r="D26" s="60"/>
      <c r="E26" s="60"/>
      <c r="F26" s="60"/>
      <c r="G26" s="60"/>
      <c r="H26" s="60"/>
      <c r="I26" s="100"/>
      <c r="J26" s="60"/>
      <c r="K26" s="101"/>
    </row>
    <row r="27" spans="2:11" s="1" customFormat="1" ht="24.75" customHeight="1">
      <c r="B27" s="33"/>
      <c r="C27" s="34"/>
      <c r="D27" s="102" t="s">
        <v>38</v>
      </c>
      <c r="E27" s="34"/>
      <c r="F27" s="34"/>
      <c r="G27" s="34"/>
      <c r="H27" s="34"/>
      <c r="I27" s="93"/>
      <c r="J27" s="103">
        <f>ROUND(J85,2)</f>
        <v>0</v>
      </c>
      <c r="K27" s="37"/>
    </row>
    <row r="28" spans="2:11" s="1" customFormat="1" ht="6.75" customHeight="1">
      <c r="B28" s="33"/>
      <c r="C28" s="34"/>
      <c r="D28" s="60"/>
      <c r="E28" s="60"/>
      <c r="F28" s="60"/>
      <c r="G28" s="60"/>
      <c r="H28" s="60"/>
      <c r="I28" s="100"/>
      <c r="J28" s="60"/>
      <c r="K28" s="101"/>
    </row>
    <row r="29" spans="2:11" s="1" customFormat="1" ht="14.25" customHeight="1">
      <c r="B29" s="33"/>
      <c r="C29" s="34"/>
      <c r="D29" s="34"/>
      <c r="E29" s="34"/>
      <c r="F29" s="38" t="s">
        <v>40</v>
      </c>
      <c r="G29" s="34"/>
      <c r="H29" s="34"/>
      <c r="I29" s="104" t="s">
        <v>39</v>
      </c>
      <c r="J29" s="38" t="s">
        <v>41</v>
      </c>
      <c r="K29" s="37"/>
    </row>
    <row r="30" spans="2:11" s="1" customFormat="1" ht="14.25" customHeight="1">
      <c r="B30" s="33"/>
      <c r="C30" s="34"/>
      <c r="D30" s="41" t="s">
        <v>42</v>
      </c>
      <c r="E30" s="41" t="s">
        <v>43</v>
      </c>
      <c r="F30" s="105">
        <f>ROUND(SUM(BE85:BE274),2)</f>
        <v>0</v>
      </c>
      <c r="G30" s="34"/>
      <c r="H30" s="34"/>
      <c r="I30" s="106">
        <v>0.21</v>
      </c>
      <c r="J30" s="105">
        <f>ROUND(ROUND((SUM(BE85:BE274)),2)*I30,2)</f>
        <v>0</v>
      </c>
      <c r="K30" s="37"/>
    </row>
    <row r="31" spans="2:11" s="1" customFormat="1" ht="14.25" customHeight="1">
      <c r="B31" s="33"/>
      <c r="C31" s="34"/>
      <c r="D31" s="34"/>
      <c r="E31" s="41" t="s">
        <v>44</v>
      </c>
      <c r="F31" s="105">
        <f>ROUND(SUM(BF85:BF274),2)</f>
        <v>0</v>
      </c>
      <c r="G31" s="34"/>
      <c r="H31" s="34"/>
      <c r="I31" s="106">
        <v>0.15</v>
      </c>
      <c r="J31" s="105">
        <f>ROUND(ROUND((SUM(BF85:BF274)),2)*I31,2)</f>
        <v>0</v>
      </c>
      <c r="K31" s="37"/>
    </row>
    <row r="32" spans="2:11" s="1" customFormat="1" ht="14.25" customHeight="1" hidden="1">
      <c r="B32" s="33"/>
      <c r="C32" s="34"/>
      <c r="D32" s="34"/>
      <c r="E32" s="41" t="s">
        <v>45</v>
      </c>
      <c r="F32" s="105">
        <f>ROUND(SUM(BG85:BG274),2)</f>
        <v>0</v>
      </c>
      <c r="G32" s="34"/>
      <c r="H32" s="34"/>
      <c r="I32" s="106">
        <v>0.21</v>
      </c>
      <c r="J32" s="105">
        <v>0</v>
      </c>
      <c r="K32" s="37"/>
    </row>
    <row r="33" spans="2:11" s="1" customFormat="1" ht="14.25" customHeight="1" hidden="1">
      <c r="B33" s="33"/>
      <c r="C33" s="34"/>
      <c r="D33" s="34"/>
      <c r="E33" s="41" t="s">
        <v>46</v>
      </c>
      <c r="F33" s="105">
        <f>ROUND(SUM(BH85:BH274),2)</f>
        <v>0</v>
      </c>
      <c r="G33" s="34"/>
      <c r="H33" s="34"/>
      <c r="I33" s="106">
        <v>0.15</v>
      </c>
      <c r="J33" s="105">
        <v>0</v>
      </c>
      <c r="K33" s="37"/>
    </row>
    <row r="34" spans="2:11" s="1" customFormat="1" ht="14.25" customHeight="1" hidden="1">
      <c r="B34" s="33"/>
      <c r="C34" s="34"/>
      <c r="D34" s="34"/>
      <c r="E34" s="41" t="s">
        <v>47</v>
      </c>
      <c r="F34" s="105">
        <f>ROUND(SUM(BI85:BI274),2)</f>
        <v>0</v>
      </c>
      <c r="G34" s="34"/>
      <c r="H34" s="34"/>
      <c r="I34" s="106">
        <v>0</v>
      </c>
      <c r="J34" s="105">
        <v>0</v>
      </c>
      <c r="K34" s="37"/>
    </row>
    <row r="35" spans="2:11" s="1" customFormat="1" ht="6.75" customHeight="1">
      <c r="B35" s="33"/>
      <c r="C35" s="34"/>
      <c r="D35" s="34"/>
      <c r="E35" s="34"/>
      <c r="F35" s="34"/>
      <c r="G35" s="34"/>
      <c r="H35" s="34"/>
      <c r="I35" s="93"/>
      <c r="J35" s="34"/>
      <c r="K35" s="37"/>
    </row>
    <row r="36" spans="2:11" s="1" customFormat="1" ht="24.75" customHeight="1">
      <c r="B36" s="33"/>
      <c r="C36" s="107"/>
      <c r="D36" s="108" t="s">
        <v>48</v>
      </c>
      <c r="E36" s="63"/>
      <c r="F36" s="63"/>
      <c r="G36" s="109" t="s">
        <v>49</v>
      </c>
      <c r="H36" s="110" t="s">
        <v>50</v>
      </c>
      <c r="I36" s="111"/>
      <c r="J36" s="112">
        <f>SUM(J27:J34)</f>
        <v>0</v>
      </c>
      <c r="K36" s="113"/>
    </row>
    <row r="37" spans="2:11" s="1" customFormat="1" ht="14.25" customHeight="1">
      <c r="B37" s="48"/>
      <c r="C37" s="49"/>
      <c r="D37" s="49"/>
      <c r="E37" s="49"/>
      <c r="F37" s="49"/>
      <c r="G37" s="49"/>
      <c r="H37" s="49"/>
      <c r="I37" s="114"/>
      <c r="J37" s="49"/>
      <c r="K37" s="50"/>
    </row>
    <row r="41" spans="2:11" s="1" customFormat="1" ht="6.75" customHeight="1">
      <c r="B41" s="51"/>
      <c r="C41" s="52"/>
      <c r="D41" s="52"/>
      <c r="E41" s="52"/>
      <c r="F41" s="52"/>
      <c r="G41" s="52"/>
      <c r="H41" s="52"/>
      <c r="I41" s="115"/>
      <c r="J41" s="52"/>
      <c r="K41" s="116"/>
    </row>
    <row r="42" spans="2:11" s="1" customFormat="1" ht="36.75" customHeight="1">
      <c r="B42" s="33"/>
      <c r="C42" s="22" t="s">
        <v>88</v>
      </c>
      <c r="D42" s="34"/>
      <c r="E42" s="34"/>
      <c r="F42" s="34"/>
      <c r="G42" s="34"/>
      <c r="H42" s="34"/>
      <c r="I42" s="93"/>
      <c r="J42" s="34"/>
      <c r="K42" s="37"/>
    </row>
    <row r="43" spans="2:11" s="1" customFormat="1" ht="6.75" customHeight="1">
      <c r="B43" s="33"/>
      <c r="C43" s="34"/>
      <c r="D43" s="34"/>
      <c r="E43" s="34"/>
      <c r="F43" s="34"/>
      <c r="G43" s="34"/>
      <c r="H43" s="34"/>
      <c r="I43" s="93"/>
      <c r="J43" s="34"/>
      <c r="K43" s="37"/>
    </row>
    <row r="44" spans="2:11" s="1" customFormat="1" ht="14.25" customHeight="1">
      <c r="B44" s="33"/>
      <c r="C44" s="29" t="s">
        <v>16</v>
      </c>
      <c r="D44" s="34"/>
      <c r="E44" s="34"/>
      <c r="F44" s="34"/>
      <c r="G44" s="34"/>
      <c r="H44" s="34"/>
      <c r="I44" s="93"/>
      <c r="J44" s="34"/>
      <c r="K44" s="37"/>
    </row>
    <row r="45" spans="2:11" s="1" customFormat="1" ht="20.25" customHeight="1">
      <c r="B45" s="33"/>
      <c r="C45" s="34"/>
      <c r="D45" s="34"/>
      <c r="E45" s="251" t="str">
        <f>E7</f>
        <v>odvodnění komunikace Kubelíkova</v>
      </c>
      <c r="F45" s="227"/>
      <c r="G45" s="227"/>
      <c r="H45" s="227"/>
      <c r="I45" s="93"/>
      <c r="J45" s="34"/>
      <c r="K45" s="37"/>
    </row>
    <row r="46" spans="2:11" s="1" customFormat="1" ht="14.25" customHeight="1">
      <c r="B46" s="33"/>
      <c r="C46" s="29" t="s">
        <v>86</v>
      </c>
      <c r="D46" s="34"/>
      <c r="E46" s="34"/>
      <c r="F46" s="34"/>
      <c r="G46" s="34"/>
      <c r="H46" s="34"/>
      <c r="I46" s="93"/>
      <c r="J46" s="34"/>
      <c r="K46" s="37"/>
    </row>
    <row r="47" spans="2:11" s="1" customFormat="1" ht="21.75" customHeight="1">
      <c r="B47" s="33"/>
      <c r="C47" s="34"/>
      <c r="D47" s="34"/>
      <c r="E47" s="252" t="str">
        <f>E9</f>
        <v>20160223a - IO 01 odvodnění komunikace</v>
      </c>
      <c r="F47" s="227"/>
      <c r="G47" s="227"/>
      <c r="H47" s="227"/>
      <c r="I47" s="93"/>
      <c r="J47" s="34"/>
      <c r="K47" s="37"/>
    </row>
    <row r="48" spans="2:11" s="1" customFormat="1" ht="6.75" customHeight="1">
      <c r="B48" s="33"/>
      <c r="C48" s="34"/>
      <c r="D48" s="34"/>
      <c r="E48" s="34"/>
      <c r="F48" s="34"/>
      <c r="G48" s="34"/>
      <c r="H48" s="34"/>
      <c r="I48" s="93"/>
      <c r="J48" s="34"/>
      <c r="K48" s="37"/>
    </row>
    <row r="49" spans="2:11" s="1" customFormat="1" ht="18" customHeight="1">
      <c r="B49" s="33"/>
      <c r="C49" s="29" t="s">
        <v>23</v>
      </c>
      <c r="D49" s="34"/>
      <c r="E49" s="34"/>
      <c r="F49" s="27" t="str">
        <f>F12</f>
        <v>Varnsdorf</v>
      </c>
      <c r="G49" s="34"/>
      <c r="H49" s="34"/>
      <c r="I49" s="94" t="s">
        <v>25</v>
      </c>
      <c r="J49" s="95" t="str">
        <f>IF(J12="","",J12)</f>
        <v>23.2.2016</v>
      </c>
      <c r="K49" s="37"/>
    </row>
    <row r="50" spans="2:11" s="1" customFormat="1" ht="6.75" customHeight="1">
      <c r="B50" s="33"/>
      <c r="C50" s="34"/>
      <c r="D50" s="34"/>
      <c r="E50" s="34"/>
      <c r="F50" s="34"/>
      <c r="G50" s="34"/>
      <c r="H50" s="34"/>
      <c r="I50" s="93"/>
      <c r="J50" s="34"/>
      <c r="K50" s="37"/>
    </row>
    <row r="51" spans="2:11" s="1" customFormat="1" ht="12.75">
      <c r="B51" s="33"/>
      <c r="C51" s="29" t="s">
        <v>29</v>
      </c>
      <c r="D51" s="34"/>
      <c r="E51" s="34"/>
      <c r="F51" s="27" t="str">
        <f>E15</f>
        <v> </v>
      </c>
      <c r="G51" s="34"/>
      <c r="H51" s="34"/>
      <c r="I51" s="94" t="s">
        <v>35</v>
      </c>
      <c r="J51" s="27" t="str">
        <f>E21</f>
        <v> </v>
      </c>
      <c r="K51" s="37"/>
    </row>
    <row r="52" spans="2:11" s="1" customFormat="1" ht="14.25" customHeight="1">
      <c r="B52" s="33"/>
      <c r="C52" s="29" t="s">
        <v>33</v>
      </c>
      <c r="D52" s="34"/>
      <c r="E52" s="34"/>
      <c r="F52" s="27">
        <f>IF(E18="","",E18)</f>
      </c>
      <c r="G52" s="34"/>
      <c r="H52" s="34"/>
      <c r="I52" s="93"/>
      <c r="J52" s="34"/>
      <c r="K52" s="37"/>
    </row>
    <row r="53" spans="2:11" s="1" customFormat="1" ht="9.75" customHeight="1">
      <c r="B53" s="33"/>
      <c r="C53" s="34"/>
      <c r="D53" s="34"/>
      <c r="E53" s="34"/>
      <c r="F53" s="34"/>
      <c r="G53" s="34"/>
      <c r="H53" s="34"/>
      <c r="I53" s="93"/>
      <c r="J53" s="34"/>
      <c r="K53" s="37"/>
    </row>
    <row r="54" spans="2:11" s="1" customFormat="1" ht="29.25" customHeight="1">
      <c r="B54" s="33"/>
      <c r="C54" s="117" t="s">
        <v>89</v>
      </c>
      <c r="D54" s="107"/>
      <c r="E54" s="107"/>
      <c r="F54" s="107"/>
      <c r="G54" s="107"/>
      <c r="H54" s="107"/>
      <c r="I54" s="118"/>
      <c r="J54" s="119" t="s">
        <v>90</v>
      </c>
      <c r="K54" s="120"/>
    </row>
    <row r="55" spans="2:11" s="1" customFormat="1" ht="9.75" customHeight="1">
      <c r="B55" s="33"/>
      <c r="C55" s="34"/>
      <c r="D55" s="34"/>
      <c r="E55" s="34"/>
      <c r="F55" s="34"/>
      <c r="G55" s="34"/>
      <c r="H55" s="34"/>
      <c r="I55" s="93"/>
      <c r="J55" s="34"/>
      <c r="K55" s="37"/>
    </row>
    <row r="56" spans="2:47" s="1" customFormat="1" ht="29.25" customHeight="1">
      <c r="B56" s="33"/>
      <c r="C56" s="121" t="s">
        <v>91</v>
      </c>
      <c r="D56" s="34"/>
      <c r="E56" s="34"/>
      <c r="F56" s="34"/>
      <c r="G56" s="34"/>
      <c r="H56" s="34"/>
      <c r="I56" s="93"/>
      <c r="J56" s="103">
        <f>J85</f>
        <v>0</v>
      </c>
      <c r="K56" s="37"/>
      <c r="AU56" s="16" t="s">
        <v>92</v>
      </c>
    </row>
    <row r="57" spans="2:11" s="7" customFormat="1" ht="24.75" customHeight="1">
      <c r="B57" s="122"/>
      <c r="C57" s="123"/>
      <c r="D57" s="124" t="s">
        <v>93</v>
      </c>
      <c r="E57" s="125"/>
      <c r="F57" s="125"/>
      <c r="G57" s="125"/>
      <c r="H57" s="125"/>
      <c r="I57" s="126"/>
      <c r="J57" s="127">
        <f>J86</f>
        <v>0</v>
      </c>
      <c r="K57" s="128"/>
    </row>
    <row r="58" spans="2:11" s="8" customFormat="1" ht="19.5" customHeight="1">
      <c r="B58" s="129"/>
      <c r="C58" s="130"/>
      <c r="D58" s="131" t="s">
        <v>94</v>
      </c>
      <c r="E58" s="132"/>
      <c r="F58" s="132"/>
      <c r="G58" s="132"/>
      <c r="H58" s="132"/>
      <c r="I58" s="133"/>
      <c r="J58" s="134">
        <f>J87</f>
        <v>0</v>
      </c>
      <c r="K58" s="135"/>
    </row>
    <row r="59" spans="2:11" s="8" customFormat="1" ht="19.5" customHeight="1">
      <c r="B59" s="129"/>
      <c r="C59" s="130"/>
      <c r="D59" s="131" t="s">
        <v>95</v>
      </c>
      <c r="E59" s="132"/>
      <c r="F59" s="132"/>
      <c r="G59" s="132"/>
      <c r="H59" s="132"/>
      <c r="I59" s="133"/>
      <c r="J59" s="134">
        <f>J167</f>
        <v>0</v>
      </c>
      <c r="K59" s="135"/>
    </row>
    <row r="60" spans="2:11" s="8" customFormat="1" ht="19.5" customHeight="1">
      <c r="B60" s="129"/>
      <c r="C60" s="130"/>
      <c r="D60" s="131" t="s">
        <v>96</v>
      </c>
      <c r="E60" s="132"/>
      <c r="F60" s="132"/>
      <c r="G60" s="132"/>
      <c r="H60" s="132"/>
      <c r="I60" s="133"/>
      <c r="J60" s="134">
        <f>J170</f>
        <v>0</v>
      </c>
      <c r="K60" s="135"/>
    </row>
    <row r="61" spans="2:11" s="8" customFormat="1" ht="19.5" customHeight="1">
      <c r="B61" s="129"/>
      <c r="C61" s="130"/>
      <c r="D61" s="131" t="s">
        <v>97</v>
      </c>
      <c r="E61" s="132"/>
      <c r="F61" s="132"/>
      <c r="G61" s="132"/>
      <c r="H61" s="132"/>
      <c r="I61" s="133"/>
      <c r="J61" s="134">
        <f>J178</f>
        <v>0</v>
      </c>
      <c r="K61" s="135"/>
    </row>
    <row r="62" spans="2:11" s="8" customFormat="1" ht="19.5" customHeight="1">
      <c r="B62" s="129"/>
      <c r="C62" s="130"/>
      <c r="D62" s="131" t="s">
        <v>98</v>
      </c>
      <c r="E62" s="132"/>
      <c r="F62" s="132"/>
      <c r="G62" s="132"/>
      <c r="H62" s="132"/>
      <c r="I62" s="133"/>
      <c r="J62" s="134">
        <f>J191</f>
        <v>0</v>
      </c>
      <c r="K62" s="135"/>
    </row>
    <row r="63" spans="2:11" s="8" customFormat="1" ht="19.5" customHeight="1">
      <c r="B63" s="129"/>
      <c r="C63" s="130"/>
      <c r="D63" s="131" t="s">
        <v>99</v>
      </c>
      <c r="E63" s="132"/>
      <c r="F63" s="132"/>
      <c r="G63" s="132"/>
      <c r="H63" s="132"/>
      <c r="I63" s="133"/>
      <c r="J63" s="134">
        <f>J247</f>
        <v>0</v>
      </c>
      <c r="K63" s="135"/>
    </row>
    <row r="64" spans="2:11" s="8" customFormat="1" ht="19.5" customHeight="1">
      <c r="B64" s="129"/>
      <c r="C64" s="130"/>
      <c r="D64" s="131" t="s">
        <v>100</v>
      </c>
      <c r="E64" s="132"/>
      <c r="F64" s="132"/>
      <c r="G64" s="132"/>
      <c r="H64" s="132"/>
      <c r="I64" s="133"/>
      <c r="J64" s="134">
        <f>J261</f>
        <v>0</v>
      </c>
      <c r="K64" s="135"/>
    </row>
    <row r="65" spans="2:11" s="8" customFormat="1" ht="19.5" customHeight="1">
      <c r="B65" s="129"/>
      <c r="C65" s="130"/>
      <c r="D65" s="131" t="s">
        <v>101</v>
      </c>
      <c r="E65" s="132"/>
      <c r="F65" s="132"/>
      <c r="G65" s="132"/>
      <c r="H65" s="132"/>
      <c r="I65" s="133"/>
      <c r="J65" s="134">
        <f>J273</f>
        <v>0</v>
      </c>
      <c r="K65" s="135"/>
    </row>
    <row r="66" spans="2:11" s="1" customFormat="1" ht="21.75" customHeight="1">
      <c r="B66" s="33"/>
      <c r="C66" s="34"/>
      <c r="D66" s="34"/>
      <c r="E66" s="34"/>
      <c r="F66" s="34"/>
      <c r="G66" s="34"/>
      <c r="H66" s="34"/>
      <c r="I66" s="93"/>
      <c r="J66" s="34"/>
      <c r="K66" s="37"/>
    </row>
    <row r="67" spans="2:11" s="1" customFormat="1" ht="6.75" customHeight="1">
      <c r="B67" s="48"/>
      <c r="C67" s="49"/>
      <c r="D67" s="49"/>
      <c r="E67" s="49"/>
      <c r="F67" s="49"/>
      <c r="G67" s="49"/>
      <c r="H67" s="49"/>
      <c r="I67" s="114"/>
      <c r="J67" s="49"/>
      <c r="K67" s="50"/>
    </row>
    <row r="71" spans="2:12" s="1" customFormat="1" ht="6.75" customHeight="1">
      <c r="B71" s="51"/>
      <c r="C71" s="52"/>
      <c r="D71" s="52"/>
      <c r="E71" s="52"/>
      <c r="F71" s="52"/>
      <c r="G71" s="52"/>
      <c r="H71" s="52"/>
      <c r="I71" s="115"/>
      <c r="J71" s="52"/>
      <c r="K71" s="52"/>
      <c r="L71" s="33"/>
    </row>
    <row r="72" spans="2:12" s="1" customFormat="1" ht="36.75" customHeight="1">
      <c r="B72" s="33"/>
      <c r="C72" s="53" t="s">
        <v>102</v>
      </c>
      <c r="I72" s="136"/>
      <c r="L72" s="33"/>
    </row>
    <row r="73" spans="2:12" s="1" customFormat="1" ht="6.75" customHeight="1">
      <c r="B73" s="33"/>
      <c r="I73" s="136"/>
      <c r="L73" s="33"/>
    </row>
    <row r="74" spans="2:12" s="1" customFormat="1" ht="14.25" customHeight="1">
      <c r="B74" s="33"/>
      <c r="C74" s="55" t="s">
        <v>16</v>
      </c>
      <c r="I74" s="136"/>
      <c r="L74" s="33"/>
    </row>
    <row r="75" spans="2:12" s="1" customFormat="1" ht="20.25" customHeight="1">
      <c r="B75" s="33"/>
      <c r="E75" s="254" t="str">
        <f>E7</f>
        <v>odvodnění komunikace Kubelíkova</v>
      </c>
      <c r="F75" s="217"/>
      <c r="G75" s="217"/>
      <c r="H75" s="217"/>
      <c r="I75" s="136"/>
      <c r="L75" s="33"/>
    </row>
    <row r="76" spans="2:12" s="1" customFormat="1" ht="14.25" customHeight="1">
      <c r="B76" s="33"/>
      <c r="C76" s="55" t="s">
        <v>86</v>
      </c>
      <c r="I76" s="136"/>
      <c r="L76" s="33"/>
    </row>
    <row r="77" spans="2:12" s="1" customFormat="1" ht="21.75" customHeight="1">
      <c r="B77" s="33"/>
      <c r="E77" s="235" t="str">
        <f>E9</f>
        <v>20160223a - IO 01 odvodnění komunikace</v>
      </c>
      <c r="F77" s="217"/>
      <c r="G77" s="217"/>
      <c r="H77" s="217"/>
      <c r="I77" s="136"/>
      <c r="L77" s="33"/>
    </row>
    <row r="78" spans="2:12" s="1" customFormat="1" ht="6.75" customHeight="1">
      <c r="B78" s="33"/>
      <c r="I78" s="136"/>
      <c r="L78" s="33"/>
    </row>
    <row r="79" spans="2:12" s="1" customFormat="1" ht="18" customHeight="1">
      <c r="B79" s="33"/>
      <c r="C79" s="55" t="s">
        <v>23</v>
      </c>
      <c r="F79" s="137" t="str">
        <f>F12</f>
        <v>Varnsdorf</v>
      </c>
      <c r="I79" s="138" t="s">
        <v>25</v>
      </c>
      <c r="J79" s="59" t="str">
        <f>IF(J12="","",J12)</f>
        <v>23.2.2016</v>
      </c>
      <c r="L79" s="33"/>
    </row>
    <row r="80" spans="2:12" s="1" customFormat="1" ht="6.75" customHeight="1">
      <c r="B80" s="33"/>
      <c r="I80" s="136"/>
      <c r="L80" s="33"/>
    </row>
    <row r="81" spans="2:12" s="1" customFormat="1" ht="12.75">
      <c r="B81" s="33"/>
      <c r="C81" s="55" t="s">
        <v>29</v>
      </c>
      <c r="F81" s="137" t="str">
        <f>E15</f>
        <v> </v>
      </c>
      <c r="I81" s="138" t="s">
        <v>35</v>
      </c>
      <c r="J81" s="137" t="str">
        <f>E21</f>
        <v> </v>
      </c>
      <c r="L81" s="33"/>
    </row>
    <row r="82" spans="2:12" s="1" customFormat="1" ht="14.25" customHeight="1">
      <c r="B82" s="33"/>
      <c r="C82" s="55" t="s">
        <v>33</v>
      </c>
      <c r="F82" s="137">
        <f>IF(E18="","",E18)</f>
      </c>
      <c r="I82" s="136"/>
      <c r="L82" s="33"/>
    </row>
    <row r="83" spans="2:12" s="1" customFormat="1" ht="9.75" customHeight="1">
      <c r="B83" s="33"/>
      <c r="I83" s="136"/>
      <c r="L83" s="33"/>
    </row>
    <row r="84" spans="2:20" s="9" customFormat="1" ht="29.25" customHeight="1">
      <c r="B84" s="139"/>
      <c r="C84" s="140" t="s">
        <v>103</v>
      </c>
      <c r="D84" s="141" t="s">
        <v>57</v>
      </c>
      <c r="E84" s="141" t="s">
        <v>53</v>
      </c>
      <c r="F84" s="141" t="s">
        <v>104</v>
      </c>
      <c r="G84" s="141" t="s">
        <v>105</v>
      </c>
      <c r="H84" s="141" t="s">
        <v>106</v>
      </c>
      <c r="I84" s="142" t="s">
        <v>107</v>
      </c>
      <c r="J84" s="141" t="s">
        <v>90</v>
      </c>
      <c r="K84" s="143" t="s">
        <v>108</v>
      </c>
      <c r="L84" s="139"/>
      <c r="M84" s="65" t="s">
        <v>109</v>
      </c>
      <c r="N84" s="66" t="s">
        <v>42</v>
      </c>
      <c r="O84" s="66" t="s">
        <v>110</v>
      </c>
      <c r="P84" s="66" t="s">
        <v>111</v>
      </c>
      <c r="Q84" s="66" t="s">
        <v>112</v>
      </c>
      <c r="R84" s="66" t="s">
        <v>113</v>
      </c>
      <c r="S84" s="66" t="s">
        <v>114</v>
      </c>
      <c r="T84" s="67" t="s">
        <v>115</v>
      </c>
    </row>
    <row r="85" spans="2:63" s="1" customFormat="1" ht="29.25" customHeight="1">
      <c r="B85" s="33"/>
      <c r="C85" s="69" t="s">
        <v>91</v>
      </c>
      <c r="I85" s="136"/>
      <c r="J85" s="144">
        <f>BK85</f>
        <v>0</v>
      </c>
      <c r="L85" s="33"/>
      <c r="M85" s="68"/>
      <c r="N85" s="60"/>
      <c r="O85" s="60"/>
      <c r="P85" s="145">
        <f>P86</f>
        <v>0</v>
      </c>
      <c r="Q85" s="60"/>
      <c r="R85" s="145">
        <f>R86</f>
        <v>349.07152980399997</v>
      </c>
      <c r="S85" s="60"/>
      <c r="T85" s="146">
        <f>T86</f>
        <v>209.997516</v>
      </c>
      <c r="AT85" s="16" t="s">
        <v>71</v>
      </c>
      <c r="AU85" s="16" t="s">
        <v>92</v>
      </c>
      <c r="BK85" s="147">
        <f>BK86</f>
        <v>0</v>
      </c>
    </row>
    <row r="86" spans="2:63" s="10" customFormat="1" ht="36.75" customHeight="1">
      <c r="B86" s="148"/>
      <c r="D86" s="149" t="s">
        <v>71</v>
      </c>
      <c r="E86" s="150" t="s">
        <v>116</v>
      </c>
      <c r="F86" s="150" t="s">
        <v>117</v>
      </c>
      <c r="I86" s="151"/>
      <c r="J86" s="152">
        <f>BK86</f>
        <v>0</v>
      </c>
      <c r="L86" s="148"/>
      <c r="M86" s="153"/>
      <c r="N86" s="154"/>
      <c r="O86" s="154"/>
      <c r="P86" s="155">
        <f>P87+P167+P170+P178+P191+P247+P261+P273</f>
        <v>0</v>
      </c>
      <c r="Q86" s="154"/>
      <c r="R86" s="155">
        <f>R87+R167+R170+R178+R191+R247+R261+R273</f>
        <v>349.07152980399997</v>
      </c>
      <c r="S86" s="154"/>
      <c r="T86" s="156">
        <f>T87+T167+T170+T178+T191+T247+T261+T273</f>
        <v>209.997516</v>
      </c>
      <c r="AR86" s="149" t="s">
        <v>22</v>
      </c>
      <c r="AT86" s="157" t="s">
        <v>71</v>
      </c>
      <c r="AU86" s="157" t="s">
        <v>72</v>
      </c>
      <c r="AY86" s="149" t="s">
        <v>118</v>
      </c>
      <c r="BK86" s="158">
        <f>BK87+BK167+BK170+BK178+BK191+BK247+BK261+BK273</f>
        <v>0</v>
      </c>
    </row>
    <row r="87" spans="2:63" s="10" customFormat="1" ht="19.5" customHeight="1">
      <c r="B87" s="148"/>
      <c r="D87" s="159" t="s">
        <v>71</v>
      </c>
      <c r="E87" s="160" t="s">
        <v>22</v>
      </c>
      <c r="F87" s="160" t="s">
        <v>119</v>
      </c>
      <c r="I87" s="151"/>
      <c r="J87" s="161">
        <f>BK87</f>
        <v>0</v>
      </c>
      <c r="L87" s="148"/>
      <c r="M87" s="153"/>
      <c r="N87" s="154"/>
      <c r="O87" s="154"/>
      <c r="P87" s="155">
        <f>SUM(P88:P166)</f>
        <v>0</v>
      </c>
      <c r="Q87" s="154"/>
      <c r="R87" s="155">
        <f>SUM(R88:R166)</f>
        <v>0.8617620439999999</v>
      </c>
      <c r="S87" s="154"/>
      <c r="T87" s="156">
        <f>SUM(T88:T166)</f>
        <v>209.997516</v>
      </c>
      <c r="AR87" s="149" t="s">
        <v>22</v>
      </c>
      <c r="AT87" s="157" t="s">
        <v>71</v>
      </c>
      <c r="AU87" s="157" t="s">
        <v>22</v>
      </c>
      <c r="AY87" s="149" t="s">
        <v>118</v>
      </c>
      <c r="BK87" s="158">
        <f>SUM(BK88:BK166)</f>
        <v>0</v>
      </c>
    </row>
    <row r="88" spans="2:65" s="1" customFormat="1" ht="20.25" customHeight="1">
      <c r="B88" s="162"/>
      <c r="C88" s="163" t="s">
        <v>22</v>
      </c>
      <c r="D88" s="163" t="s">
        <v>120</v>
      </c>
      <c r="E88" s="164" t="s">
        <v>121</v>
      </c>
      <c r="F88" s="165" t="s">
        <v>122</v>
      </c>
      <c r="G88" s="166" t="s">
        <v>123</v>
      </c>
      <c r="H88" s="167">
        <v>220</v>
      </c>
      <c r="I88" s="168"/>
      <c r="J88" s="169">
        <f>ROUND(I88*H88,2)</f>
        <v>0</v>
      </c>
      <c r="K88" s="165" t="s">
        <v>124</v>
      </c>
      <c r="L88" s="33"/>
      <c r="M88" s="170" t="s">
        <v>20</v>
      </c>
      <c r="N88" s="171" t="s">
        <v>43</v>
      </c>
      <c r="O88" s="34"/>
      <c r="P88" s="172">
        <f>O88*H88</f>
        <v>0</v>
      </c>
      <c r="Q88" s="172">
        <v>0</v>
      </c>
      <c r="R88" s="172">
        <f>Q88*H88</f>
        <v>0</v>
      </c>
      <c r="S88" s="172">
        <v>0.4</v>
      </c>
      <c r="T88" s="173">
        <f>S88*H88</f>
        <v>88</v>
      </c>
      <c r="AR88" s="16" t="s">
        <v>125</v>
      </c>
      <c r="AT88" s="16" t="s">
        <v>120</v>
      </c>
      <c r="AU88" s="16" t="s">
        <v>80</v>
      </c>
      <c r="AY88" s="16" t="s">
        <v>118</v>
      </c>
      <c r="BE88" s="174">
        <f>IF(N88="základní",J88,0)</f>
        <v>0</v>
      </c>
      <c r="BF88" s="174">
        <f>IF(N88="snížená",J88,0)</f>
        <v>0</v>
      </c>
      <c r="BG88" s="174">
        <f>IF(N88="zákl. přenesená",J88,0)</f>
        <v>0</v>
      </c>
      <c r="BH88" s="174">
        <f>IF(N88="sníž. přenesená",J88,0)</f>
        <v>0</v>
      </c>
      <c r="BI88" s="174">
        <f>IF(N88="nulová",J88,0)</f>
        <v>0</v>
      </c>
      <c r="BJ88" s="16" t="s">
        <v>22</v>
      </c>
      <c r="BK88" s="174">
        <f>ROUND(I88*H88,2)</f>
        <v>0</v>
      </c>
      <c r="BL88" s="16" t="s">
        <v>125</v>
      </c>
      <c r="BM88" s="16" t="s">
        <v>126</v>
      </c>
    </row>
    <row r="89" spans="2:51" s="11" customFormat="1" ht="20.25" customHeight="1">
      <c r="B89" s="175"/>
      <c r="D89" s="176" t="s">
        <v>127</v>
      </c>
      <c r="E89" s="177" t="s">
        <v>20</v>
      </c>
      <c r="F89" s="178" t="s">
        <v>128</v>
      </c>
      <c r="H89" s="179">
        <v>220</v>
      </c>
      <c r="I89" s="180"/>
      <c r="L89" s="175"/>
      <c r="M89" s="181"/>
      <c r="N89" s="182"/>
      <c r="O89" s="182"/>
      <c r="P89" s="182"/>
      <c r="Q89" s="182"/>
      <c r="R89" s="182"/>
      <c r="S89" s="182"/>
      <c r="T89" s="183"/>
      <c r="AT89" s="184" t="s">
        <v>127</v>
      </c>
      <c r="AU89" s="184" t="s">
        <v>80</v>
      </c>
      <c r="AV89" s="11" t="s">
        <v>80</v>
      </c>
      <c r="AW89" s="11" t="s">
        <v>36</v>
      </c>
      <c r="AX89" s="11" t="s">
        <v>22</v>
      </c>
      <c r="AY89" s="184" t="s">
        <v>118</v>
      </c>
    </row>
    <row r="90" spans="2:65" s="1" customFormat="1" ht="20.25" customHeight="1">
      <c r="B90" s="162"/>
      <c r="C90" s="163" t="s">
        <v>80</v>
      </c>
      <c r="D90" s="163" t="s">
        <v>120</v>
      </c>
      <c r="E90" s="164" t="s">
        <v>129</v>
      </c>
      <c r="F90" s="165" t="s">
        <v>130</v>
      </c>
      <c r="G90" s="166" t="s">
        <v>123</v>
      </c>
      <c r="H90" s="167">
        <v>662.342</v>
      </c>
      <c r="I90" s="168"/>
      <c r="J90" s="169">
        <f>ROUND(I90*H90,2)</f>
        <v>0</v>
      </c>
      <c r="K90" s="165" t="s">
        <v>124</v>
      </c>
      <c r="L90" s="33"/>
      <c r="M90" s="170" t="s">
        <v>20</v>
      </c>
      <c r="N90" s="171" t="s">
        <v>43</v>
      </c>
      <c r="O90" s="34"/>
      <c r="P90" s="172">
        <f>O90*H90</f>
        <v>0</v>
      </c>
      <c r="Q90" s="172">
        <v>0</v>
      </c>
      <c r="R90" s="172">
        <f>Q90*H90</f>
        <v>0</v>
      </c>
      <c r="S90" s="172">
        <v>0.098</v>
      </c>
      <c r="T90" s="173">
        <f>S90*H90</f>
        <v>64.909516</v>
      </c>
      <c r="AR90" s="16" t="s">
        <v>125</v>
      </c>
      <c r="AT90" s="16" t="s">
        <v>120</v>
      </c>
      <c r="AU90" s="16" t="s">
        <v>80</v>
      </c>
      <c r="AY90" s="16" t="s">
        <v>118</v>
      </c>
      <c r="BE90" s="174">
        <f>IF(N90="základní",J90,0)</f>
        <v>0</v>
      </c>
      <c r="BF90" s="174">
        <f>IF(N90="snížená",J90,0)</f>
        <v>0</v>
      </c>
      <c r="BG90" s="174">
        <f>IF(N90="zákl. přenesená",J90,0)</f>
        <v>0</v>
      </c>
      <c r="BH90" s="174">
        <f>IF(N90="sníž. přenesená",J90,0)</f>
        <v>0</v>
      </c>
      <c r="BI90" s="174">
        <f>IF(N90="nulová",J90,0)</f>
        <v>0</v>
      </c>
      <c r="BJ90" s="16" t="s">
        <v>22</v>
      </c>
      <c r="BK90" s="174">
        <f>ROUND(I90*H90,2)</f>
        <v>0</v>
      </c>
      <c r="BL90" s="16" t="s">
        <v>125</v>
      </c>
      <c r="BM90" s="16" t="s">
        <v>131</v>
      </c>
    </row>
    <row r="91" spans="2:51" s="11" customFormat="1" ht="20.25" customHeight="1">
      <c r="B91" s="175"/>
      <c r="D91" s="185" t="s">
        <v>127</v>
      </c>
      <c r="E91" s="184" t="s">
        <v>20</v>
      </c>
      <c r="F91" s="186" t="s">
        <v>132</v>
      </c>
      <c r="H91" s="187">
        <v>362.488</v>
      </c>
      <c r="I91" s="180"/>
      <c r="L91" s="175"/>
      <c r="M91" s="181"/>
      <c r="N91" s="182"/>
      <c r="O91" s="182"/>
      <c r="P91" s="182"/>
      <c r="Q91" s="182"/>
      <c r="R91" s="182"/>
      <c r="S91" s="182"/>
      <c r="T91" s="183"/>
      <c r="AT91" s="184" t="s">
        <v>127</v>
      </c>
      <c r="AU91" s="184" t="s">
        <v>80</v>
      </c>
      <c r="AV91" s="11" t="s">
        <v>80</v>
      </c>
      <c r="AW91" s="11" t="s">
        <v>36</v>
      </c>
      <c r="AX91" s="11" t="s">
        <v>72</v>
      </c>
      <c r="AY91" s="184" t="s">
        <v>118</v>
      </c>
    </row>
    <row r="92" spans="2:51" s="11" customFormat="1" ht="20.25" customHeight="1">
      <c r="B92" s="175"/>
      <c r="D92" s="185" t="s">
        <v>127</v>
      </c>
      <c r="E92" s="184" t="s">
        <v>20</v>
      </c>
      <c r="F92" s="186" t="s">
        <v>133</v>
      </c>
      <c r="H92" s="187">
        <v>299.854</v>
      </c>
      <c r="I92" s="180"/>
      <c r="L92" s="175"/>
      <c r="M92" s="181"/>
      <c r="N92" s="182"/>
      <c r="O92" s="182"/>
      <c r="P92" s="182"/>
      <c r="Q92" s="182"/>
      <c r="R92" s="182"/>
      <c r="S92" s="182"/>
      <c r="T92" s="183"/>
      <c r="AT92" s="184" t="s">
        <v>127</v>
      </c>
      <c r="AU92" s="184" t="s">
        <v>80</v>
      </c>
      <c r="AV92" s="11" t="s">
        <v>80</v>
      </c>
      <c r="AW92" s="11" t="s">
        <v>36</v>
      </c>
      <c r="AX92" s="11" t="s">
        <v>72</v>
      </c>
      <c r="AY92" s="184" t="s">
        <v>118</v>
      </c>
    </row>
    <row r="93" spans="2:51" s="12" customFormat="1" ht="20.25" customHeight="1">
      <c r="B93" s="188"/>
      <c r="D93" s="176" t="s">
        <v>127</v>
      </c>
      <c r="E93" s="189" t="s">
        <v>20</v>
      </c>
      <c r="F93" s="190" t="s">
        <v>134</v>
      </c>
      <c r="H93" s="191">
        <v>662.342</v>
      </c>
      <c r="I93" s="192"/>
      <c r="L93" s="188"/>
      <c r="M93" s="193"/>
      <c r="N93" s="194"/>
      <c r="O93" s="194"/>
      <c r="P93" s="194"/>
      <c r="Q93" s="194"/>
      <c r="R93" s="194"/>
      <c r="S93" s="194"/>
      <c r="T93" s="195"/>
      <c r="AT93" s="196" t="s">
        <v>127</v>
      </c>
      <c r="AU93" s="196" t="s">
        <v>80</v>
      </c>
      <c r="AV93" s="12" t="s">
        <v>125</v>
      </c>
      <c r="AW93" s="12" t="s">
        <v>36</v>
      </c>
      <c r="AX93" s="12" t="s">
        <v>22</v>
      </c>
      <c r="AY93" s="196" t="s">
        <v>118</v>
      </c>
    </row>
    <row r="94" spans="2:65" s="1" customFormat="1" ht="28.5" customHeight="1">
      <c r="B94" s="162"/>
      <c r="C94" s="163" t="s">
        <v>135</v>
      </c>
      <c r="D94" s="163" t="s">
        <v>120</v>
      </c>
      <c r="E94" s="164" t="s">
        <v>136</v>
      </c>
      <c r="F94" s="165" t="s">
        <v>137</v>
      </c>
      <c r="G94" s="166" t="s">
        <v>123</v>
      </c>
      <c r="H94" s="167">
        <v>446</v>
      </c>
      <c r="I94" s="168"/>
      <c r="J94" s="169">
        <f>ROUND(I94*H94,2)</f>
        <v>0</v>
      </c>
      <c r="K94" s="165" t="s">
        <v>124</v>
      </c>
      <c r="L94" s="33"/>
      <c r="M94" s="170" t="s">
        <v>20</v>
      </c>
      <c r="N94" s="171" t="s">
        <v>43</v>
      </c>
      <c r="O94" s="34"/>
      <c r="P94" s="172">
        <f>O94*H94</f>
        <v>0</v>
      </c>
      <c r="Q94" s="172">
        <v>7.008E-05</v>
      </c>
      <c r="R94" s="172">
        <f>Q94*H94</f>
        <v>0.03125568</v>
      </c>
      <c r="S94" s="172">
        <v>0.128</v>
      </c>
      <c r="T94" s="173">
        <f>S94*H94</f>
        <v>57.088</v>
      </c>
      <c r="AR94" s="16" t="s">
        <v>125</v>
      </c>
      <c r="AT94" s="16" t="s">
        <v>120</v>
      </c>
      <c r="AU94" s="16" t="s">
        <v>80</v>
      </c>
      <c r="AY94" s="16" t="s">
        <v>118</v>
      </c>
      <c r="BE94" s="174">
        <f>IF(N94="základní",J94,0)</f>
        <v>0</v>
      </c>
      <c r="BF94" s="174">
        <f>IF(N94="snížená",J94,0)</f>
        <v>0</v>
      </c>
      <c r="BG94" s="174">
        <f>IF(N94="zákl. přenesená",J94,0)</f>
        <v>0</v>
      </c>
      <c r="BH94" s="174">
        <f>IF(N94="sníž. přenesená",J94,0)</f>
        <v>0</v>
      </c>
      <c r="BI94" s="174">
        <f>IF(N94="nulová",J94,0)</f>
        <v>0</v>
      </c>
      <c r="BJ94" s="16" t="s">
        <v>22</v>
      </c>
      <c r="BK94" s="174">
        <f>ROUND(I94*H94,2)</f>
        <v>0</v>
      </c>
      <c r="BL94" s="16" t="s">
        <v>125</v>
      </c>
      <c r="BM94" s="16" t="s">
        <v>138</v>
      </c>
    </row>
    <row r="95" spans="2:51" s="11" customFormat="1" ht="20.25" customHeight="1">
      <c r="B95" s="175"/>
      <c r="D95" s="176" t="s">
        <v>127</v>
      </c>
      <c r="E95" s="177" t="s">
        <v>20</v>
      </c>
      <c r="F95" s="178" t="s">
        <v>139</v>
      </c>
      <c r="H95" s="179">
        <v>446</v>
      </c>
      <c r="I95" s="180"/>
      <c r="L95" s="175"/>
      <c r="M95" s="181"/>
      <c r="N95" s="182"/>
      <c r="O95" s="182"/>
      <c r="P95" s="182"/>
      <c r="Q95" s="182"/>
      <c r="R95" s="182"/>
      <c r="S95" s="182"/>
      <c r="T95" s="183"/>
      <c r="AT95" s="184" t="s">
        <v>127</v>
      </c>
      <c r="AU95" s="184" t="s">
        <v>80</v>
      </c>
      <c r="AV95" s="11" t="s">
        <v>80</v>
      </c>
      <c r="AW95" s="11" t="s">
        <v>36</v>
      </c>
      <c r="AX95" s="11" t="s">
        <v>22</v>
      </c>
      <c r="AY95" s="184" t="s">
        <v>118</v>
      </c>
    </row>
    <row r="96" spans="2:65" s="1" customFormat="1" ht="20.25" customHeight="1">
      <c r="B96" s="162"/>
      <c r="C96" s="163" t="s">
        <v>125</v>
      </c>
      <c r="D96" s="163" t="s">
        <v>120</v>
      </c>
      <c r="E96" s="164" t="s">
        <v>140</v>
      </c>
      <c r="F96" s="165" t="s">
        <v>141</v>
      </c>
      <c r="G96" s="166" t="s">
        <v>142</v>
      </c>
      <c r="H96" s="167">
        <v>2</v>
      </c>
      <c r="I96" s="168"/>
      <c r="J96" s="169">
        <f>ROUND(I96*H96,2)</f>
        <v>0</v>
      </c>
      <c r="K96" s="165" t="s">
        <v>124</v>
      </c>
      <c r="L96" s="33"/>
      <c r="M96" s="170" t="s">
        <v>20</v>
      </c>
      <c r="N96" s="171" t="s">
        <v>43</v>
      </c>
      <c r="O96" s="34"/>
      <c r="P96" s="172">
        <f>O96*H96</f>
        <v>0</v>
      </c>
      <c r="Q96" s="172">
        <v>0.0086767</v>
      </c>
      <c r="R96" s="172">
        <f>Q96*H96</f>
        <v>0.0173534</v>
      </c>
      <c r="S96" s="172">
        <v>0</v>
      </c>
      <c r="T96" s="173">
        <f>S96*H96</f>
        <v>0</v>
      </c>
      <c r="AR96" s="16" t="s">
        <v>125</v>
      </c>
      <c r="AT96" s="16" t="s">
        <v>120</v>
      </c>
      <c r="AU96" s="16" t="s">
        <v>80</v>
      </c>
      <c r="AY96" s="16" t="s">
        <v>118</v>
      </c>
      <c r="BE96" s="174">
        <f>IF(N96="základní",J96,0)</f>
        <v>0</v>
      </c>
      <c r="BF96" s="174">
        <f>IF(N96="snížená",J96,0)</f>
        <v>0</v>
      </c>
      <c r="BG96" s="174">
        <f>IF(N96="zákl. přenesená",J96,0)</f>
        <v>0</v>
      </c>
      <c r="BH96" s="174">
        <f>IF(N96="sníž. přenesená",J96,0)</f>
        <v>0</v>
      </c>
      <c r="BI96" s="174">
        <f>IF(N96="nulová",J96,0)</f>
        <v>0</v>
      </c>
      <c r="BJ96" s="16" t="s">
        <v>22</v>
      </c>
      <c r="BK96" s="174">
        <f>ROUND(I96*H96,2)</f>
        <v>0</v>
      </c>
      <c r="BL96" s="16" t="s">
        <v>125</v>
      </c>
      <c r="BM96" s="16" t="s">
        <v>143</v>
      </c>
    </row>
    <row r="97" spans="2:65" s="1" customFormat="1" ht="20.25" customHeight="1">
      <c r="B97" s="162"/>
      <c r="C97" s="163" t="s">
        <v>144</v>
      </c>
      <c r="D97" s="163" t="s">
        <v>120</v>
      </c>
      <c r="E97" s="164" t="s">
        <v>145</v>
      </c>
      <c r="F97" s="165" t="s">
        <v>146</v>
      </c>
      <c r="G97" s="166" t="s">
        <v>142</v>
      </c>
      <c r="H97" s="167">
        <v>1</v>
      </c>
      <c r="I97" s="168"/>
      <c r="J97" s="169">
        <f>ROUND(I97*H97,2)</f>
        <v>0</v>
      </c>
      <c r="K97" s="165" t="s">
        <v>124</v>
      </c>
      <c r="L97" s="33"/>
      <c r="M97" s="170" t="s">
        <v>20</v>
      </c>
      <c r="N97" s="171" t="s">
        <v>43</v>
      </c>
      <c r="O97" s="34"/>
      <c r="P97" s="172">
        <f>O97*H97</f>
        <v>0</v>
      </c>
      <c r="Q97" s="172">
        <v>0.01269</v>
      </c>
      <c r="R97" s="172">
        <f>Q97*H97</f>
        <v>0.01269</v>
      </c>
      <c r="S97" s="172">
        <v>0</v>
      </c>
      <c r="T97" s="173">
        <f>S97*H97</f>
        <v>0</v>
      </c>
      <c r="AR97" s="16" t="s">
        <v>125</v>
      </c>
      <c r="AT97" s="16" t="s">
        <v>120</v>
      </c>
      <c r="AU97" s="16" t="s">
        <v>80</v>
      </c>
      <c r="AY97" s="16" t="s">
        <v>118</v>
      </c>
      <c r="BE97" s="174">
        <f>IF(N97="základní",J97,0)</f>
        <v>0</v>
      </c>
      <c r="BF97" s="174">
        <f>IF(N97="snížená",J97,0)</f>
        <v>0</v>
      </c>
      <c r="BG97" s="174">
        <f>IF(N97="zákl. přenesená",J97,0)</f>
        <v>0</v>
      </c>
      <c r="BH97" s="174">
        <f>IF(N97="sníž. přenesená",J97,0)</f>
        <v>0</v>
      </c>
      <c r="BI97" s="174">
        <f>IF(N97="nulová",J97,0)</f>
        <v>0</v>
      </c>
      <c r="BJ97" s="16" t="s">
        <v>22</v>
      </c>
      <c r="BK97" s="174">
        <f>ROUND(I97*H97,2)</f>
        <v>0</v>
      </c>
      <c r="BL97" s="16" t="s">
        <v>125</v>
      </c>
      <c r="BM97" s="16" t="s">
        <v>147</v>
      </c>
    </row>
    <row r="98" spans="2:65" s="1" customFormat="1" ht="20.25" customHeight="1">
      <c r="B98" s="162"/>
      <c r="C98" s="163" t="s">
        <v>148</v>
      </c>
      <c r="D98" s="163" t="s">
        <v>120</v>
      </c>
      <c r="E98" s="164" t="s">
        <v>149</v>
      </c>
      <c r="F98" s="165" t="s">
        <v>150</v>
      </c>
      <c r="G98" s="166" t="s">
        <v>142</v>
      </c>
      <c r="H98" s="167">
        <v>7</v>
      </c>
      <c r="I98" s="168"/>
      <c r="J98" s="169">
        <f>ROUND(I98*H98,2)</f>
        <v>0</v>
      </c>
      <c r="K98" s="165" t="s">
        <v>124</v>
      </c>
      <c r="L98" s="33"/>
      <c r="M98" s="170" t="s">
        <v>20</v>
      </c>
      <c r="N98" s="171" t="s">
        <v>43</v>
      </c>
      <c r="O98" s="34"/>
      <c r="P98" s="172">
        <f>O98*H98</f>
        <v>0</v>
      </c>
      <c r="Q98" s="172">
        <v>0.0369043</v>
      </c>
      <c r="R98" s="172">
        <f>Q98*H98</f>
        <v>0.2583301</v>
      </c>
      <c r="S98" s="172">
        <v>0</v>
      </c>
      <c r="T98" s="173">
        <f>S98*H98</f>
        <v>0</v>
      </c>
      <c r="AR98" s="16" t="s">
        <v>125</v>
      </c>
      <c r="AT98" s="16" t="s">
        <v>120</v>
      </c>
      <c r="AU98" s="16" t="s">
        <v>80</v>
      </c>
      <c r="AY98" s="16" t="s">
        <v>118</v>
      </c>
      <c r="BE98" s="174">
        <f>IF(N98="základní",J98,0)</f>
        <v>0</v>
      </c>
      <c r="BF98" s="174">
        <f>IF(N98="snížená",J98,0)</f>
        <v>0</v>
      </c>
      <c r="BG98" s="174">
        <f>IF(N98="zákl. přenesená",J98,0)</f>
        <v>0</v>
      </c>
      <c r="BH98" s="174">
        <f>IF(N98="sníž. přenesená",J98,0)</f>
        <v>0</v>
      </c>
      <c r="BI98" s="174">
        <f>IF(N98="nulová",J98,0)</f>
        <v>0</v>
      </c>
      <c r="BJ98" s="16" t="s">
        <v>22</v>
      </c>
      <c r="BK98" s="174">
        <f>ROUND(I98*H98,2)</f>
        <v>0</v>
      </c>
      <c r="BL98" s="16" t="s">
        <v>125</v>
      </c>
      <c r="BM98" s="16" t="s">
        <v>151</v>
      </c>
    </row>
    <row r="99" spans="2:65" s="1" customFormat="1" ht="20.25" customHeight="1">
      <c r="B99" s="162"/>
      <c r="C99" s="163" t="s">
        <v>152</v>
      </c>
      <c r="D99" s="163" t="s">
        <v>120</v>
      </c>
      <c r="E99" s="164" t="s">
        <v>153</v>
      </c>
      <c r="F99" s="165" t="s">
        <v>154</v>
      </c>
      <c r="G99" s="166" t="s">
        <v>155</v>
      </c>
      <c r="H99" s="167">
        <v>24</v>
      </c>
      <c r="I99" s="168"/>
      <c r="J99" s="169">
        <f>ROUND(I99*H99,2)</f>
        <v>0</v>
      </c>
      <c r="K99" s="165" t="s">
        <v>124</v>
      </c>
      <c r="L99" s="33"/>
      <c r="M99" s="170" t="s">
        <v>20</v>
      </c>
      <c r="N99" s="171" t="s">
        <v>43</v>
      </c>
      <c r="O99" s="34"/>
      <c r="P99" s="172">
        <f>O99*H99</f>
        <v>0</v>
      </c>
      <c r="Q99" s="172">
        <v>0</v>
      </c>
      <c r="R99" s="172">
        <f>Q99*H99</f>
        <v>0</v>
      </c>
      <c r="S99" s="172">
        <v>0</v>
      </c>
      <c r="T99" s="173">
        <f>S99*H99</f>
        <v>0</v>
      </c>
      <c r="AR99" s="16" t="s">
        <v>125</v>
      </c>
      <c r="AT99" s="16" t="s">
        <v>120</v>
      </c>
      <c r="AU99" s="16" t="s">
        <v>80</v>
      </c>
      <c r="AY99" s="16" t="s">
        <v>118</v>
      </c>
      <c r="BE99" s="174">
        <f>IF(N99="základní",J99,0)</f>
        <v>0</v>
      </c>
      <c r="BF99" s="174">
        <f>IF(N99="snížená",J99,0)</f>
        <v>0</v>
      </c>
      <c r="BG99" s="174">
        <f>IF(N99="zákl. přenesená",J99,0)</f>
        <v>0</v>
      </c>
      <c r="BH99" s="174">
        <f>IF(N99="sníž. přenesená",J99,0)</f>
        <v>0</v>
      </c>
      <c r="BI99" s="174">
        <f>IF(N99="nulová",J99,0)</f>
        <v>0</v>
      </c>
      <c r="BJ99" s="16" t="s">
        <v>22</v>
      </c>
      <c r="BK99" s="174">
        <f>ROUND(I99*H99,2)</f>
        <v>0</v>
      </c>
      <c r="BL99" s="16" t="s">
        <v>125</v>
      </c>
      <c r="BM99" s="16" t="s">
        <v>156</v>
      </c>
    </row>
    <row r="100" spans="2:51" s="11" customFormat="1" ht="20.25" customHeight="1">
      <c r="B100" s="175"/>
      <c r="D100" s="176" t="s">
        <v>127</v>
      </c>
      <c r="E100" s="177" t="s">
        <v>20</v>
      </c>
      <c r="F100" s="178" t="s">
        <v>157</v>
      </c>
      <c r="H100" s="179">
        <v>24</v>
      </c>
      <c r="I100" s="180"/>
      <c r="L100" s="175"/>
      <c r="M100" s="181"/>
      <c r="N100" s="182"/>
      <c r="O100" s="182"/>
      <c r="P100" s="182"/>
      <c r="Q100" s="182"/>
      <c r="R100" s="182"/>
      <c r="S100" s="182"/>
      <c r="T100" s="183"/>
      <c r="AT100" s="184" t="s">
        <v>127</v>
      </c>
      <c r="AU100" s="184" t="s">
        <v>80</v>
      </c>
      <c r="AV100" s="11" t="s">
        <v>80</v>
      </c>
      <c r="AW100" s="11" t="s">
        <v>36</v>
      </c>
      <c r="AX100" s="11" t="s">
        <v>22</v>
      </c>
      <c r="AY100" s="184" t="s">
        <v>118</v>
      </c>
    </row>
    <row r="101" spans="2:65" s="1" customFormat="1" ht="20.25" customHeight="1">
      <c r="B101" s="162"/>
      <c r="C101" s="163" t="s">
        <v>158</v>
      </c>
      <c r="D101" s="163" t="s">
        <v>120</v>
      </c>
      <c r="E101" s="164" t="s">
        <v>159</v>
      </c>
      <c r="F101" s="165" t="s">
        <v>160</v>
      </c>
      <c r="G101" s="166" t="s">
        <v>155</v>
      </c>
      <c r="H101" s="167">
        <v>176.948</v>
      </c>
      <c r="I101" s="168"/>
      <c r="J101" s="169">
        <f>ROUND(I101*H101,2)</f>
        <v>0</v>
      </c>
      <c r="K101" s="165" t="s">
        <v>124</v>
      </c>
      <c r="L101" s="33"/>
      <c r="M101" s="170" t="s">
        <v>20</v>
      </c>
      <c r="N101" s="171" t="s">
        <v>43</v>
      </c>
      <c r="O101" s="34"/>
      <c r="P101" s="172">
        <f>O101*H101</f>
        <v>0</v>
      </c>
      <c r="Q101" s="172">
        <v>0</v>
      </c>
      <c r="R101" s="172">
        <f>Q101*H101</f>
        <v>0</v>
      </c>
      <c r="S101" s="172">
        <v>0</v>
      </c>
      <c r="T101" s="173">
        <f>S101*H101</f>
        <v>0</v>
      </c>
      <c r="AR101" s="16" t="s">
        <v>125</v>
      </c>
      <c r="AT101" s="16" t="s">
        <v>120</v>
      </c>
      <c r="AU101" s="16" t="s">
        <v>80</v>
      </c>
      <c r="AY101" s="16" t="s">
        <v>118</v>
      </c>
      <c r="BE101" s="174">
        <f>IF(N101="základní",J101,0)</f>
        <v>0</v>
      </c>
      <c r="BF101" s="174">
        <f>IF(N101="snížená",J101,0)</f>
        <v>0</v>
      </c>
      <c r="BG101" s="174">
        <f>IF(N101="zákl. přenesená",J101,0)</f>
        <v>0</v>
      </c>
      <c r="BH101" s="174">
        <f>IF(N101="sníž. přenesená",J101,0)</f>
        <v>0</v>
      </c>
      <c r="BI101" s="174">
        <f>IF(N101="nulová",J101,0)</f>
        <v>0</v>
      </c>
      <c r="BJ101" s="16" t="s">
        <v>22</v>
      </c>
      <c r="BK101" s="174">
        <f>ROUND(I101*H101,2)</f>
        <v>0</v>
      </c>
      <c r="BL101" s="16" t="s">
        <v>125</v>
      </c>
      <c r="BM101" s="16" t="s">
        <v>161</v>
      </c>
    </row>
    <row r="102" spans="2:51" s="11" customFormat="1" ht="20.25" customHeight="1">
      <c r="B102" s="175"/>
      <c r="D102" s="185" t="s">
        <v>127</v>
      </c>
      <c r="E102" s="184" t="s">
        <v>20</v>
      </c>
      <c r="F102" s="186" t="s">
        <v>162</v>
      </c>
      <c r="H102" s="187">
        <v>197.91</v>
      </c>
      <c r="I102" s="180"/>
      <c r="L102" s="175"/>
      <c r="M102" s="181"/>
      <c r="N102" s="182"/>
      <c r="O102" s="182"/>
      <c r="P102" s="182"/>
      <c r="Q102" s="182"/>
      <c r="R102" s="182"/>
      <c r="S102" s="182"/>
      <c r="T102" s="183"/>
      <c r="AT102" s="184" t="s">
        <v>127</v>
      </c>
      <c r="AU102" s="184" t="s">
        <v>80</v>
      </c>
      <c r="AV102" s="11" t="s">
        <v>80</v>
      </c>
      <c r="AW102" s="11" t="s">
        <v>36</v>
      </c>
      <c r="AX102" s="11" t="s">
        <v>72</v>
      </c>
      <c r="AY102" s="184" t="s">
        <v>118</v>
      </c>
    </row>
    <row r="103" spans="2:51" s="11" customFormat="1" ht="20.25" customHeight="1">
      <c r="B103" s="175"/>
      <c r="D103" s="185" t="s">
        <v>127</v>
      </c>
      <c r="E103" s="184" t="s">
        <v>20</v>
      </c>
      <c r="F103" s="186" t="s">
        <v>163</v>
      </c>
      <c r="H103" s="187">
        <v>100.64</v>
      </c>
      <c r="I103" s="180"/>
      <c r="L103" s="175"/>
      <c r="M103" s="181"/>
      <c r="N103" s="182"/>
      <c r="O103" s="182"/>
      <c r="P103" s="182"/>
      <c r="Q103" s="182"/>
      <c r="R103" s="182"/>
      <c r="S103" s="182"/>
      <c r="T103" s="183"/>
      <c r="AT103" s="184" t="s">
        <v>127</v>
      </c>
      <c r="AU103" s="184" t="s">
        <v>80</v>
      </c>
      <c r="AV103" s="11" t="s">
        <v>80</v>
      </c>
      <c r="AW103" s="11" t="s">
        <v>36</v>
      </c>
      <c r="AX103" s="11" t="s">
        <v>72</v>
      </c>
      <c r="AY103" s="184" t="s">
        <v>118</v>
      </c>
    </row>
    <row r="104" spans="2:51" s="11" customFormat="1" ht="20.25" customHeight="1">
      <c r="B104" s="175"/>
      <c r="D104" s="185" t="s">
        <v>127</v>
      </c>
      <c r="E104" s="184" t="s">
        <v>20</v>
      </c>
      <c r="F104" s="186" t="s">
        <v>164</v>
      </c>
      <c r="H104" s="187">
        <v>3</v>
      </c>
      <c r="I104" s="180"/>
      <c r="L104" s="175"/>
      <c r="M104" s="181"/>
      <c r="N104" s="182"/>
      <c r="O104" s="182"/>
      <c r="P104" s="182"/>
      <c r="Q104" s="182"/>
      <c r="R104" s="182"/>
      <c r="S104" s="182"/>
      <c r="T104" s="183"/>
      <c r="AT104" s="184" t="s">
        <v>127</v>
      </c>
      <c r="AU104" s="184" t="s">
        <v>80</v>
      </c>
      <c r="AV104" s="11" t="s">
        <v>80</v>
      </c>
      <c r="AW104" s="11" t="s">
        <v>36</v>
      </c>
      <c r="AX104" s="11" t="s">
        <v>72</v>
      </c>
      <c r="AY104" s="184" t="s">
        <v>118</v>
      </c>
    </row>
    <row r="105" spans="2:51" s="11" customFormat="1" ht="20.25" customHeight="1">
      <c r="B105" s="175"/>
      <c r="D105" s="185" t="s">
        <v>127</v>
      </c>
      <c r="E105" s="184" t="s">
        <v>20</v>
      </c>
      <c r="F105" s="186" t="s">
        <v>165</v>
      </c>
      <c r="H105" s="187">
        <v>45.15</v>
      </c>
      <c r="I105" s="180"/>
      <c r="L105" s="175"/>
      <c r="M105" s="181"/>
      <c r="N105" s="182"/>
      <c r="O105" s="182"/>
      <c r="P105" s="182"/>
      <c r="Q105" s="182"/>
      <c r="R105" s="182"/>
      <c r="S105" s="182"/>
      <c r="T105" s="183"/>
      <c r="AT105" s="184" t="s">
        <v>127</v>
      </c>
      <c r="AU105" s="184" t="s">
        <v>80</v>
      </c>
      <c r="AV105" s="11" t="s">
        <v>80</v>
      </c>
      <c r="AW105" s="11" t="s">
        <v>36</v>
      </c>
      <c r="AX105" s="11" t="s">
        <v>72</v>
      </c>
      <c r="AY105" s="184" t="s">
        <v>118</v>
      </c>
    </row>
    <row r="106" spans="2:51" s="11" customFormat="1" ht="20.25" customHeight="1">
      <c r="B106" s="175"/>
      <c r="D106" s="185" t="s">
        <v>127</v>
      </c>
      <c r="E106" s="184" t="s">
        <v>20</v>
      </c>
      <c r="F106" s="186" t="s">
        <v>166</v>
      </c>
      <c r="H106" s="187">
        <v>2.2</v>
      </c>
      <c r="I106" s="180"/>
      <c r="L106" s="175"/>
      <c r="M106" s="181"/>
      <c r="N106" s="182"/>
      <c r="O106" s="182"/>
      <c r="P106" s="182"/>
      <c r="Q106" s="182"/>
      <c r="R106" s="182"/>
      <c r="S106" s="182"/>
      <c r="T106" s="183"/>
      <c r="AT106" s="184" t="s">
        <v>127</v>
      </c>
      <c r="AU106" s="184" t="s">
        <v>80</v>
      </c>
      <c r="AV106" s="11" t="s">
        <v>80</v>
      </c>
      <c r="AW106" s="11" t="s">
        <v>36</v>
      </c>
      <c r="AX106" s="11" t="s">
        <v>72</v>
      </c>
      <c r="AY106" s="184" t="s">
        <v>118</v>
      </c>
    </row>
    <row r="107" spans="2:51" s="11" customFormat="1" ht="20.25" customHeight="1">
      <c r="B107" s="175"/>
      <c r="D107" s="185" t="s">
        <v>127</v>
      </c>
      <c r="E107" s="184" t="s">
        <v>20</v>
      </c>
      <c r="F107" s="186" t="s">
        <v>167</v>
      </c>
      <c r="H107" s="187">
        <v>4.995</v>
      </c>
      <c r="I107" s="180"/>
      <c r="L107" s="175"/>
      <c r="M107" s="181"/>
      <c r="N107" s="182"/>
      <c r="O107" s="182"/>
      <c r="P107" s="182"/>
      <c r="Q107" s="182"/>
      <c r="R107" s="182"/>
      <c r="S107" s="182"/>
      <c r="T107" s="183"/>
      <c r="AT107" s="184" t="s">
        <v>127</v>
      </c>
      <c r="AU107" s="184" t="s">
        <v>80</v>
      </c>
      <c r="AV107" s="11" t="s">
        <v>80</v>
      </c>
      <c r="AW107" s="11" t="s">
        <v>36</v>
      </c>
      <c r="AX107" s="11" t="s">
        <v>72</v>
      </c>
      <c r="AY107" s="184" t="s">
        <v>118</v>
      </c>
    </row>
    <row r="108" spans="2:51" s="12" customFormat="1" ht="20.25" customHeight="1">
      <c r="B108" s="188"/>
      <c r="D108" s="185" t="s">
        <v>127</v>
      </c>
      <c r="E108" s="197" t="s">
        <v>20</v>
      </c>
      <c r="F108" s="198" t="s">
        <v>134</v>
      </c>
      <c r="H108" s="199">
        <v>353.895</v>
      </c>
      <c r="I108" s="192"/>
      <c r="L108" s="188"/>
      <c r="M108" s="193"/>
      <c r="N108" s="194"/>
      <c r="O108" s="194"/>
      <c r="P108" s="194"/>
      <c r="Q108" s="194"/>
      <c r="R108" s="194"/>
      <c r="S108" s="194"/>
      <c r="T108" s="195"/>
      <c r="AT108" s="196" t="s">
        <v>127</v>
      </c>
      <c r="AU108" s="196" t="s">
        <v>80</v>
      </c>
      <c r="AV108" s="12" t="s">
        <v>125</v>
      </c>
      <c r="AW108" s="12" t="s">
        <v>36</v>
      </c>
      <c r="AX108" s="12" t="s">
        <v>22</v>
      </c>
      <c r="AY108" s="196" t="s">
        <v>118</v>
      </c>
    </row>
    <row r="109" spans="2:51" s="11" customFormat="1" ht="20.25" customHeight="1">
      <c r="B109" s="175"/>
      <c r="D109" s="176" t="s">
        <v>127</v>
      </c>
      <c r="F109" s="178" t="s">
        <v>168</v>
      </c>
      <c r="H109" s="179">
        <v>176.948</v>
      </c>
      <c r="I109" s="180"/>
      <c r="L109" s="175"/>
      <c r="M109" s="181"/>
      <c r="N109" s="182"/>
      <c r="O109" s="182"/>
      <c r="P109" s="182"/>
      <c r="Q109" s="182"/>
      <c r="R109" s="182"/>
      <c r="S109" s="182"/>
      <c r="T109" s="183"/>
      <c r="AT109" s="184" t="s">
        <v>127</v>
      </c>
      <c r="AU109" s="184" t="s">
        <v>80</v>
      </c>
      <c r="AV109" s="11" t="s">
        <v>80</v>
      </c>
      <c r="AW109" s="11" t="s">
        <v>4</v>
      </c>
      <c r="AX109" s="11" t="s">
        <v>22</v>
      </c>
      <c r="AY109" s="184" t="s">
        <v>118</v>
      </c>
    </row>
    <row r="110" spans="2:65" s="1" customFormat="1" ht="20.25" customHeight="1">
      <c r="B110" s="162"/>
      <c r="C110" s="163" t="s">
        <v>169</v>
      </c>
      <c r="D110" s="163" t="s">
        <v>120</v>
      </c>
      <c r="E110" s="164" t="s">
        <v>170</v>
      </c>
      <c r="F110" s="165" t="s">
        <v>171</v>
      </c>
      <c r="G110" s="166" t="s">
        <v>155</v>
      </c>
      <c r="H110" s="167">
        <v>53.084</v>
      </c>
      <c r="I110" s="168"/>
      <c r="J110" s="169">
        <f>ROUND(I110*H110,2)</f>
        <v>0</v>
      </c>
      <c r="K110" s="165" t="s">
        <v>124</v>
      </c>
      <c r="L110" s="33"/>
      <c r="M110" s="170" t="s">
        <v>20</v>
      </c>
      <c r="N110" s="171" t="s">
        <v>43</v>
      </c>
      <c r="O110" s="34"/>
      <c r="P110" s="172">
        <f>O110*H110</f>
        <v>0</v>
      </c>
      <c r="Q110" s="172">
        <v>0</v>
      </c>
      <c r="R110" s="172">
        <f>Q110*H110</f>
        <v>0</v>
      </c>
      <c r="S110" s="172">
        <v>0</v>
      </c>
      <c r="T110" s="173">
        <f>S110*H110</f>
        <v>0</v>
      </c>
      <c r="AR110" s="16" t="s">
        <v>125</v>
      </c>
      <c r="AT110" s="16" t="s">
        <v>120</v>
      </c>
      <c r="AU110" s="16" t="s">
        <v>80</v>
      </c>
      <c r="AY110" s="16" t="s">
        <v>118</v>
      </c>
      <c r="BE110" s="174">
        <f>IF(N110="základní",J110,0)</f>
        <v>0</v>
      </c>
      <c r="BF110" s="174">
        <f>IF(N110="snížená",J110,0)</f>
        <v>0</v>
      </c>
      <c r="BG110" s="174">
        <f>IF(N110="zákl. přenesená",J110,0)</f>
        <v>0</v>
      </c>
      <c r="BH110" s="174">
        <f>IF(N110="sníž. přenesená",J110,0)</f>
        <v>0</v>
      </c>
      <c r="BI110" s="174">
        <f>IF(N110="nulová",J110,0)</f>
        <v>0</v>
      </c>
      <c r="BJ110" s="16" t="s">
        <v>22</v>
      </c>
      <c r="BK110" s="174">
        <f>ROUND(I110*H110,2)</f>
        <v>0</v>
      </c>
      <c r="BL110" s="16" t="s">
        <v>125</v>
      </c>
      <c r="BM110" s="16" t="s">
        <v>172</v>
      </c>
    </row>
    <row r="111" spans="2:51" s="11" customFormat="1" ht="20.25" customHeight="1">
      <c r="B111" s="175"/>
      <c r="D111" s="176" t="s">
        <v>127</v>
      </c>
      <c r="E111" s="177" t="s">
        <v>20</v>
      </c>
      <c r="F111" s="178" t="s">
        <v>173</v>
      </c>
      <c r="H111" s="179">
        <v>53.084</v>
      </c>
      <c r="I111" s="180"/>
      <c r="L111" s="175"/>
      <c r="M111" s="181"/>
      <c r="N111" s="182"/>
      <c r="O111" s="182"/>
      <c r="P111" s="182"/>
      <c r="Q111" s="182"/>
      <c r="R111" s="182"/>
      <c r="S111" s="182"/>
      <c r="T111" s="183"/>
      <c r="AT111" s="184" t="s">
        <v>127</v>
      </c>
      <c r="AU111" s="184" t="s">
        <v>80</v>
      </c>
      <c r="AV111" s="11" t="s">
        <v>80</v>
      </c>
      <c r="AW111" s="11" t="s">
        <v>36</v>
      </c>
      <c r="AX111" s="11" t="s">
        <v>22</v>
      </c>
      <c r="AY111" s="184" t="s">
        <v>118</v>
      </c>
    </row>
    <row r="112" spans="2:65" s="1" customFormat="1" ht="20.25" customHeight="1">
      <c r="B112" s="162"/>
      <c r="C112" s="163" t="s">
        <v>27</v>
      </c>
      <c r="D112" s="163" t="s">
        <v>120</v>
      </c>
      <c r="E112" s="164" t="s">
        <v>174</v>
      </c>
      <c r="F112" s="165" t="s">
        <v>175</v>
      </c>
      <c r="G112" s="166" t="s">
        <v>155</v>
      </c>
      <c r="H112" s="167">
        <v>176.948</v>
      </c>
      <c r="I112" s="168"/>
      <c r="J112" s="169">
        <f>ROUND(I112*H112,2)</f>
        <v>0</v>
      </c>
      <c r="K112" s="165" t="s">
        <v>124</v>
      </c>
      <c r="L112" s="33"/>
      <c r="M112" s="170" t="s">
        <v>20</v>
      </c>
      <c r="N112" s="171" t="s">
        <v>43</v>
      </c>
      <c r="O112" s="34"/>
      <c r="P112" s="172">
        <f>O112*H112</f>
        <v>0</v>
      </c>
      <c r="Q112" s="172">
        <v>0</v>
      </c>
      <c r="R112" s="172">
        <f>Q112*H112</f>
        <v>0</v>
      </c>
      <c r="S112" s="172">
        <v>0</v>
      </c>
      <c r="T112" s="173">
        <f>S112*H112</f>
        <v>0</v>
      </c>
      <c r="AR112" s="16" t="s">
        <v>125</v>
      </c>
      <c r="AT112" s="16" t="s">
        <v>120</v>
      </c>
      <c r="AU112" s="16" t="s">
        <v>80</v>
      </c>
      <c r="AY112" s="16" t="s">
        <v>118</v>
      </c>
      <c r="BE112" s="174">
        <f>IF(N112="základní",J112,0)</f>
        <v>0</v>
      </c>
      <c r="BF112" s="174">
        <f>IF(N112="snížená",J112,0)</f>
        <v>0</v>
      </c>
      <c r="BG112" s="174">
        <f>IF(N112="zákl. přenesená",J112,0)</f>
        <v>0</v>
      </c>
      <c r="BH112" s="174">
        <f>IF(N112="sníž. přenesená",J112,0)</f>
        <v>0</v>
      </c>
      <c r="BI112" s="174">
        <f>IF(N112="nulová",J112,0)</f>
        <v>0</v>
      </c>
      <c r="BJ112" s="16" t="s">
        <v>22</v>
      </c>
      <c r="BK112" s="174">
        <f>ROUND(I112*H112,2)</f>
        <v>0</v>
      </c>
      <c r="BL112" s="16" t="s">
        <v>125</v>
      </c>
      <c r="BM112" s="16" t="s">
        <v>176</v>
      </c>
    </row>
    <row r="113" spans="2:51" s="11" customFormat="1" ht="20.25" customHeight="1">
      <c r="B113" s="175"/>
      <c r="D113" s="176" t="s">
        <v>127</v>
      </c>
      <c r="E113" s="177" t="s">
        <v>20</v>
      </c>
      <c r="F113" s="178" t="s">
        <v>177</v>
      </c>
      <c r="H113" s="179">
        <v>176.948</v>
      </c>
      <c r="I113" s="180"/>
      <c r="L113" s="175"/>
      <c r="M113" s="181"/>
      <c r="N113" s="182"/>
      <c r="O113" s="182"/>
      <c r="P113" s="182"/>
      <c r="Q113" s="182"/>
      <c r="R113" s="182"/>
      <c r="S113" s="182"/>
      <c r="T113" s="183"/>
      <c r="AT113" s="184" t="s">
        <v>127</v>
      </c>
      <c r="AU113" s="184" t="s">
        <v>80</v>
      </c>
      <c r="AV113" s="11" t="s">
        <v>80</v>
      </c>
      <c r="AW113" s="11" t="s">
        <v>36</v>
      </c>
      <c r="AX113" s="11" t="s">
        <v>22</v>
      </c>
      <c r="AY113" s="184" t="s">
        <v>118</v>
      </c>
    </row>
    <row r="114" spans="2:65" s="1" customFormat="1" ht="20.25" customHeight="1">
      <c r="B114" s="162"/>
      <c r="C114" s="163" t="s">
        <v>178</v>
      </c>
      <c r="D114" s="163" t="s">
        <v>120</v>
      </c>
      <c r="E114" s="164" t="s">
        <v>179</v>
      </c>
      <c r="F114" s="165" t="s">
        <v>180</v>
      </c>
      <c r="G114" s="166" t="s">
        <v>155</v>
      </c>
      <c r="H114" s="167">
        <v>53.084</v>
      </c>
      <c r="I114" s="168"/>
      <c r="J114" s="169">
        <f>ROUND(I114*H114,2)</f>
        <v>0</v>
      </c>
      <c r="K114" s="165" t="s">
        <v>124</v>
      </c>
      <c r="L114" s="33"/>
      <c r="M114" s="170" t="s">
        <v>20</v>
      </c>
      <c r="N114" s="171" t="s">
        <v>43</v>
      </c>
      <c r="O114" s="34"/>
      <c r="P114" s="172">
        <f>O114*H114</f>
        <v>0</v>
      </c>
      <c r="Q114" s="172">
        <v>0</v>
      </c>
      <c r="R114" s="172">
        <f>Q114*H114</f>
        <v>0</v>
      </c>
      <c r="S114" s="172">
        <v>0</v>
      </c>
      <c r="T114" s="173">
        <f>S114*H114</f>
        <v>0</v>
      </c>
      <c r="AR114" s="16" t="s">
        <v>125</v>
      </c>
      <c r="AT114" s="16" t="s">
        <v>120</v>
      </c>
      <c r="AU114" s="16" t="s">
        <v>80</v>
      </c>
      <c r="AY114" s="16" t="s">
        <v>118</v>
      </c>
      <c r="BE114" s="174">
        <f>IF(N114="základní",J114,0)</f>
        <v>0</v>
      </c>
      <c r="BF114" s="174">
        <f>IF(N114="snížená",J114,0)</f>
        <v>0</v>
      </c>
      <c r="BG114" s="174">
        <f>IF(N114="zákl. přenesená",J114,0)</f>
        <v>0</v>
      </c>
      <c r="BH114" s="174">
        <f>IF(N114="sníž. přenesená",J114,0)</f>
        <v>0</v>
      </c>
      <c r="BI114" s="174">
        <f>IF(N114="nulová",J114,0)</f>
        <v>0</v>
      </c>
      <c r="BJ114" s="16" t="s">
        <v>22</v>
      </c>
      <c r="BK114" s="174">
        <f>ROUND(I114*H114,2)</f>
        <v>0</v>
      </c>
      <c r="BL114" s="16" t="s">
        <v>125</v>
      </c>
      <c r="BM114" s="16" t="s">
        <v>181</v>
      </c>
    </row>
    <row r="115" spans="2:65" s="1" customFormat="1" ht="28.5" customHeight="1">
      <c r="B115" s="162"/>
      <c r="C115" s="163" t="s">
        <v>182</v>
      </c>
      <c r="D115" s="163" t="s">
        <v>120</v>
      </c>
      <c r="E115" s="164" t="s">
        <v>183</v>
      </c>
      <c r="F115" s="165" t="s">
        <v>184</v>
      </c>
      <c r="G115" s="166" t="s">
        <v>155</v>
      </c>
      <c r="H115" s="167">
        <v>3.4</v>
      </c>
      <c r="I115" s="168"/>
      <c r="J115" s="169">
        <f>ROUND(I115*H115,2)</f>
        <v>0</v>
      </c>
      <c r="K115" s="165" t="s">
        <v>124</v>
      </c>
      <c r="L115" s="33"/>
      <c r="M115" s="170" t="s">
        <v>20</v>
      </c>
      <c r="N115" s="171" t="s">
        <v>43</v>
      </c>
      <c r="O115" s="34"/>
      <c r="P115" s="172">
        <f>O115*H115</f>
        <v>0</v>
      </c>
      <c r="Q115" s="172">
        <v>0</v>
      </c>
      <c r="R115" s="172">
        <f>Q115*H115</f>
        <v>0</v>
      </c>
      <c r="S115" s="172">
        <v>0</v>
      </c>
      <c r="T115" s="173">
        <f>S115*H115</f>
        <v>0</v>
      </c>
      <c r="AR115" s="16" t="s">
        <v>125</v>
      </c>
      <c r="AT115" s="16" t="s">
        <v>120</v>
      </c>
      <c r="AU115" s="16" t="s">
        <v>80</v>
      </c>
      <c r="AY115" s="16" t="s">
        <v>118</v>
      </c>
      <c r="BE115" s="174">
        <f>IF(N115="základní",J115,0)</f>
        <v>0</v>
      </c>
      <c r="BF115" s="174">
        <f>IF(N115="snížená",J115,0)</f>
        <v>0</v>
      </c>
      <c r="BG115" s="174">
        <f>IF(N115="zákl. přenesená",J115,0)</f>
        <v>0</v>
      </c>
      <c r="BH115" s="174">
        <f>IF(N115="sníž. přenesená",J115,0)</f>
        <v>0</v>
      </c>
      <c r="BI115" s="174">
        <f>IF(N115="nulová",J115,0)</f>
        <v>0</v>
      </c>
      <c r="BJ115" s="16" t="s">
        <v>22</v>
      </c>
      <c r="BK115" s="174">
        <f>ROUND(I115*H115,2)</f>
        <v>0</v>
      </c>
      <c r="BL115" s="16" t="s">
        <v>125</v>
      </c>
      <c r="BM115" s="16" t="s">
        <v>185</v>
      </c>
    </row>
    <row r="116" spans="2:51" s="11" customFormat="1" ht="20.25" customHeight="1">
      <c r="B116" s="175"/>
      <c r="D116" s="176" t="s">
        <v>127</v>
      </c>
      <c r="E116" s="177" t="s">
        <v>20</v>
      </c>
      <c r="F116" s="178" t="s">
        <v>186</v>
      </c>
      <c r="H116" s="179">
        <v>3.4</v>
      </c>
      <c r="I116" s="180"/>
      <c r="L116" s="175"/>
      <c r="M116" s="181"/>
      <c r="N116" s="182"/>
      <c r="O116" s="182"/>
      <c r="P116" s="182"/>
      <c r="Q116" s="182"/>
      <c r="R116" s="182"/>
      <c r="S116" s="182"/>
      <c r="T116" s="183"/>
      <c r="AT116" s="184" t="s">
        <v>127</v>
      </c>
      <c r="AU116" s="184" t="s">
        <v>80</v>
      </c>
      <c r="AV116" s="11" t="s">
        <v>80</v>
      </c>
      <c r="AW116" s="11" t="s">
        <v>36</v>
      </c>
      <c r="AX116" s="11" t="s">
        <v>22</v>
      </c>
      <c r="AY116" s="184" t="s">
        <v>118</v>
      </c>
    </row>
    <row r="117" spans="2:65" s="1" customFormat="1" ht="20.25" customHeight="1">
      <c r="B117" s="162"/>
      <c r="C117" s="163" t="s">
        <v>187</v>
      </c>
      <c r="D117" s="163" t="s">
        <v>120</v>
      </c>
      <c r="E117" s="164" t="s">
        <v>188</v>
      </c>
      <c r="F117" s="165" t="s">
        <v>189</v>
      </c>
      <c r="G117" s="166" t="s">
        <v>123</v>
      </c>
      <c r="H117" s="167">
        <v>646.4</v>
      </c>
      <c r="I117" s="168"/>
      <c r="J117" s="169">
        <f>ROUND(I117*H117,2)</f>
        <v>0</v>
      </c>
      <c r="K117" s="165" t="s">
        <v>124</v>
      </c>
      <c r="L117" s="33"/>
      <c r="M117" s="170" t="s">
        <v>20</v>
      </c>
      <c r="N117" s="171" t="s">
        <v>43</v>
      </c>
      <c r="O117" s="34"/>
      <c r="P117" s="172">
        <f>O117*H117</f>
        <v>0</v>
      </c>
      <c r="Q117" s="172">
        <v>0.00083851</v>
      </c>
      <c r="R117" s="172">
        <f>Q117*H117</f>
        <v>0.5420128639999999</v>
      </c>
      <c r="S117" s="172">
        <v>0</v>
      </c>
      <c r="T117" s="173">
        <f>S117*H117</f>
        <v>0</v>
      </c>
      <c r="AR117" s="16" t="s">
        <v>125</v>
      </c>
      <c r="AT117" s="16" t="s">
        <v>120</v>
      </c>
      <c r="AU117" s="16" t="s">
        <v>80</v>
      </c>
      <c r="AY117" s="16" t="s">
        <v>118</v>
      </c>
      <c r="BE117" s="174">
        <f>IF(N117="základní",J117,0)</f>
        <v>0</v>
      </c>
      <c r="BF117" s="174">
        <f>IF(N117="snížená",J117,0)</f>
        <v>0</v>
      </c>
      <c r="BG117" s="174">
        <f>IF(N117="zákl. přenesená",J117,0)</f>
        <v>0</v>
      </c>
      <c r="BH117" s="174">
        <f>IF(N117="sníž. přenesená",J117,0)</f>
        <v>0</v>
      </c>
      <c r="BI117" s="174">
        <f>IF(N117="nulová",J117,0)</f>
        <v>0</v>
      </c>
      <c r="BJ117" s="16" t="s">
        <v>22</v>
      </c>
      <c r="BK117" s="174">
        <f>ROUND(I117*H117,2)</f>
        <v>0</v>
      </c>
      <c r="BL117" s="16" t="s">
        <v>125</v>
      </c>
      <c r="BM117" s="16" t="s">
        <v>190</v>
      </c>
    </row>
    <row r="118" spans="2:51" s="11" customFormat="1" ht="20.25" customHeight="1">
      <c r="B118" s="175"/>
      <c r="D118" s="176" t="s">
        <v>127</v>
      </c>
      <c r="E118" s="177" t="s">
        <v>20</v>
      </c>
      <c r="F118" s="178" t="s">
        <v>191</v>
      </c>
      <c r="H118" s="179">
        <v>646.4</v>
      </c>
      <c r="I118" s="180"/>
      <c r="L118" s="175"/>
      <c r="M118" s="181"/>
      <c r="N118" s="182"/>
      <c r="O118" s="182"/>
      <c r="P118" s="182"/>
      <c r="Q118" s="182"/>
      <c r="R118" s="182"/>
      <c r="S118" s="182"/>
      <c r="T118" s="183"/>
      <c r="AT118" s="184" t="s">
        <v>127</v>
      </c>
      <c r="AU118" s="184" t="s">
        <v>80</v>
      </c>
      <c r="AV118" s="11" t="s">
        <v>80</v>
      </c>
      <c r="AW118" s="11" t="s">
        <v>36</v>
      </c>
      <c r="AX118" s="11" t="s">
        <v>22</v>
      </c>
      <c r="AY118" s="184" t="s">
        <v>118</v>
      </c>
    </row>
    <row r="119" spans="2:65" s="1" customFormat="1" ht="20.25" customHeight="1">
      <c r="B119" s="162"/>
      <c r="C119" s="163" t="s">
        <v>192</v>
      </c>
      <c r="D119" s="163" t="s">
        <v>120</v>
      </c>
      <c r="E119" s="164" t="s">
        <v>193</v>
      </c>
      <c r="F119" s="165" t="s">
        <v>194</v>
      </c>
      <c r="G119" s="166" t="s">
        <v>123</v>
      </c>
      <c r="H119" s="167">
        <v>646.4</v>
      </c>
      <c r="I119" s="168"/>
      <c r="J119" s="169">
        <f>ROUND(I119*H119,2)</f>
        <v>0</v>
      </c>
      <c r="K119" s="165" t="s">
        <v>124</v>
      </c>
      <c r="L119" s="33"/>
      <c r="M119" s="170" t="s">
        <v>20</v>
      </c>
      <c r="N119" s="171" t="s">
        <v>43</v>
      </c>
      <c r="O119" s="34"/>
      <c r="P119" s="172">
        <f>O119*H119</f>
        <v>0</v>
      </c>
      <c r="Q119" s="172">
        <v>0</v>
      </c>
      <c r="R119" s="172">
        <f>Q119*H119</f>
        <v>0</v>
      </c>
      <c r="S119" s="172">
        <v>0</v>
      </c>
      <c r="T119" s="173">
        <f>S119*H119</f>
        <v>0</v>
      </c>
      <c r="AR119" s="16" t="s">
        <v>125</v>
      </c>
      <c r="AT119" s="16" t="s">
        <v>120</v>
      </c>
      <c r="AU119" s="16" t="s">
        <v>80</v>
      </c>
      <c r="AY119" s="16" t="s">
        <v>118</v>
      </c>
      <c r="BE119" s="174">
        <f>IF(N119="základní",J119,0)</f>
        <v>0</v>
      </c>
      <c r="BF119" s="174">
        <f>IF(N119="snížená",J119,0)</f>
        <v>0</v>
      </c>
      <c r="BG119" s="174">
        <f>IF(N119="zákl. přenesená",J119,0)</f>
        <v>0</v>
      </c>
      <c r="BH119" s="174">
        <f>IF(N119="sníž. přenesená",J119,0)</f>
        <v>0</v>
      </c>
      <c r="BI119" s="174">
        <f>IF(N119="nulová",J119,0)</f>
        <v>0</v>
      </c>
      <c r="BJ119" s="16" t="s">
        <v>22</v>
      </c>
      <c r="BK119" s="174">
        <f>ROUND(I119*H119,2)</f>
        <v>0</v>
      </c>
      <c r="BL119" s="16" t="s">
        <v>125</v>
      </c>
      <c r="BM119" s="16" t="s">
        <v>195</v>
      </c>
    </row>
    <row r="120" spans="2:65" s="1" customFormat="1" ht="20.25" customHeight="1">
      <c r="B120" s="162"/>
      <c r="C120" s="163" t="s">
        <v>8</v>
      </c>
      <c r="D120" s="163" t="s">
        <v>120</v>
      </c>
      <c r="E120" s="164" t="s">
        <v>196</v>
      </c>
      <c r="F120" s="165" t="s">
        <v>197</v>
      </c>
      <c r="G120" s="166" t="s">
        <v>155</v>
      </c>
      <c r="H120" s="167">
        <v>194.643</v>
      </c>
      <c r="I120" s="168"/>
      <c r="J120" s="169">
        <f>ROUND(I120*H120,2)</f>
        <v>0</v>
      </c>
      <c r="K120" s="165" t="s">
        <v>124</v>
      </c>
      <c r="L120" s="33"/>
      <c r="M120" s="170" t="s">
        <v>20</v>
      </c>
      <c r="N120" s="171" t="s">
        <v>43</v>
      </c>
      <c r="O120" s="34"/>
      <c r="P120" s="172">
        <f>O120*H120</f>
        <v>0</v>
      </c>
      <c r="Q120" s="172">
        <v>0</v>
      </c>
      <c r="R120" s="172">
        <f>Q120*H120</f>
        <v>0</v>
      </c>
      <c r="S120" s="172">
        <v>0</v>
      </c>
      <c r="T120" s="173">
        <f>S120*H120</f>
        <v>0</v>
      </c>
      <c r="AR120" s="16" t="s">
        <v>125</v>
      </c>
      <c r="AT120" s="16" t="s">
        <v>120</v>
      </c>
      <c r="AU120" s="16" t="s">
        <v>80</v>
      </c>
      <c r="AY120" s="16" t="s">
        <v>118</v>
      </c>
      <c r="BE120" s="174">
        <f>IF(N120="základní",J120,0)</f>
        <v>0</v>
      </c>
      <c r="BF120" s="174">
        <f>IF(N120="snížená",J120,0)</f>
        <v>0</v>
      </c>
      <c r="BG120" s="174">
        <f>IF(N120="zákl. přenesená",J120,0)</f>
        <v>0</v>
      </c>
      <c r="BH120" s="174">
        <f>IF(N120="sníž. přenesená",J120,0)</f>
        <v>0</v>
      </c>
      <c r="BI120" s="174">
        <f>IF(N120="nulová",J120,0)</f>
        <v>0</v>
      </c>
      <c r="BJ120" s="16" t="s">
        <v>22</v>
      </c>
      <c r="BK120" s="174">
        <f>ROUND(I120*H120,2)</f>
        <v>0</v>
      </c>
      <c r="BL120" s="16" t="s">
        <v>125</v>
      </c>
      <c r="BM120" s="16" t="s">
        <v>198</v>
      </c>
    </row>
    <row r="121" spans="2:51" s="11" customFormat="1" ht="20.25" customHeight="1">
      <c r="B121" s="175"/>
      <c r="D121" s="176" t="s">
        <v>127</v>
      </c>
      <c r="E121" s="177" t="s">
        <v>20</v>
      </c>
      <c r="F121" s="178" t="s">
        <v>199</v>
      </c>
      <c r="H121" s="179">
        <v>194.643</v>
      </c>
      <c r="I121" s="180"/>
      <c r="L121" s="175"/>
      <c r="M121" s="181"/>
      <c r="N121" s="182"/>
      <c r="O121" s="182"/>
      <c r="P121" s="182"/>
      <c r="Q121" s="182"/>
      <c r="R121" s="182"/>
      <c r="S121" s="182"/>
      <c r="T121" s="183"/>
      <c r="AT121" s="184" t="s">
        <v>127</v>
      </c>
      <c r="AU121" s="184" t="s">
        <v>80</v>
      </c>
      <c r="AV121" s="11" t="s">
        <v>80</v>
      </c>
      <c r="AW121" s="11" t="s">
        <v>36</v>
      </c>
      <c r="AX121" s="11" t="s">
        <v>22</v>
      </c>
      <c r="AY121" s="184" t="s">
        <v>118</v>
      </c>
    </row>
    <row r="122" spans="2:65" s="1" customFormat="1" ht="20.25" customHeight="1">
      <c r="B122" s="162"/>
      <c r="C122" s="163" t="s">
        <v>200</v>
      </c>
      <c r="D122" s="163" t="s">
        <v>120</v>
      </c>
      <c r="E122" s="164" t="s">
        <v>201</v>
      </c>
      <c r="F122" s="165" t="s">
        <v>202</v>
      </c>
      <c r="G122" s="166" t="s">
        <v>155</v>
      </c>
      <c r="H122" s="167">
        <v>463.896</v>
      </c>
      <c r="I122" s="168"/>
      <c r="J122" s="169">
        <f>ROUND(I122*H122,2)</f>
        <v>0</v>
      </c>
      <c r="K122" s="165" t="s">
        <v>124</v>
      </c>
      <c r="L122" s="33"/>
      <c r="M122" s="170" t="s">
        <v>20</v>
      </c>
      <c r="N122" s="171" t="s">
        <v>43</v>
      </c>
      <c r="O122" s="34"/>
      <c r="P122" s="172">
        <f>O122*H122</f>
        <v>0</v>
      </c>
      <c r="Q122" s="172">
        <v>0</v>
      </c>
      <c r="R122" s="172">
        <f>Q122*H122</f>
        <v>0</v>
      </c>
      <c r="S122" s="172">
        <v>0</v>
      </c>
      <c r="T122" s="173">
        <f>S122*H122</f>
        <v>0</v>
      </c>
      <c r="AR122" s="16" t="s">
        <v>125</v>
      </c>
      <c r="AT122" s="16" t="s">
        <v>120</v>
      </c>
      <c r="AU122" s="16" t="s">
        <v>80</v>
      </c>
      <c r="AY122" s="16" t="s">
        <v>118</v>
      </c>
      <c r="BE122" s="174">
        <f>IF(N122="základní",J122,0)</f>
        <v>0</v>
      </c>
      <c r="BF122" s="174">
        <f>IF(N122="snížená",J122,0)</f>
        <v>0</v>
      </c>
      <c r="BG122" s="174">
        <f>IF(N122="zákl. přenesená",J122,0)</f>
        <v>0</v>
      </c>
      <c r="BH122" s="174">
        <f>IF(N122="sníž. přenesená",J122,0)</f>
        <v>0</v>
      </c>
      <c r="BI122" s="174">
        <f>IF(N122="nulová",J122,0)</f>
        <v>0</v>
      </c>
      <c r="BJ122" s="16" t="s">
        <v>22</v>
      </c>
      <c r="BK122" s="174">
        <f>ROUND(I122*H122,2)</f>
        <v>0</v>
      </c>
      <c r="BL122" s="16" t="s">
        <v>125</v>
      </c>
      <c r="BM122" s="16" t="s">
        <v>203</v>
      </c>
    </row>
    <row r="123" spans="2:51" s="11" customFormat="1" ht="20.25" customHeight="1">
      <c r="B123" s="175"/>
      <c r="D123" s="185" t="s">
        <v>127</v>
      </c>
      <c r="E123" s="184" t="s">
        <v>20</v>
      </c>
      <c r="F123" s="186" t="s">
        <v>204</v>
      </c>
      <c r="H123" s="187">
        <v>110</v>
      </c>
      <c r="I123" s="180"/>
      <c r="L123" s="175"/>
      <c r="M123" s="181"/>
      <c r="N123" s="182"/>
      <c r="O123" s="182"/>
      <c r="P123" s="182"/>
      <c r="Q123" s="182"/>
      <c r="R123" s="182"/>
      <c r="S123" s="182"/>
      <c r="T123" s="183"/>
      <c r="AT123" s="184" t="s">
        <v>127</v>
      </c>
      <c r="AU123" s="184" t="s">
        <v>80</v>
      </c>
      <c r="AV123" s="11" t="s">
        <v>80</v>
      </c>
      <c r="AW123" s="11" t="s">
        <v>36</v>
      </c>
      <c r="AX123" s="11" t="s">
        <v>72</v>
      </c>
      <c r="AY123" s="184" t="s">
        <v>118</v>
      </c>
    </row>
    <row r="124" spans="2:51" s="11" customFormat="1" ht="20.25" customHeight="1">
      <c r="B124" s="175"/>
      <c r="D124" s="185" t="s">
        <v>127</v>
      </c>
      <c r="E124" s="184" t="s">
        <v>20</v>
      </c>
      <c r="F124" s="186" t="s">
        <v>205</v>
      </c>
      <c r="H124" s="187">
        <v>186.003</v>
      </c>
      <c r="I124" s="180"/>
      <c r="L124" s="175"/>
      <c r="M124" s="181"/>
      <c r="N124" s="182"/>
      <c r="O124" s="182"/>
      <c r="P124" s="182"/>
      <c r="Q124" s="182"/>
      <c r="R124" s="182"/>
      <c r="S124" s="182"/>
      <c r="T124" s="183"/>
      <c r="AT124" s="184" t="s">
        <v>127</v>
      </c>
      <c r="AU124" s="184" t="s">
        <v>80</v>
      </c>
      <c r="AV124" s="11" t="s">
        <v>80</v>
      </c>
      <c r="AW124" s="11" t="s">
        <v>36</v>
      </c>
      <c r="AX124" s="11" t="s">
        <v>72</v>
      </c>
      <c r="AY124" s="184" t="s">
        <v>118</v>
      </c>
    </row>
    <row r="125" spans="2:51" s="11" customFormat="1" ht="20.25" customHeight="1">
      <c r="B125" s="175"/>
      <c r="D125" s="185" t="s">
        <v>127</v>
      </c>
      <c r="E125" s="184" t="s">
        <v>20</v>
      </c>
      <c r="F125" s="186" t="s">
        <v>206</v>
      </c>
      <c r="H125" s="187">
        <v>145.893</v>
      </c>
      <c r="I125" s="180"/>
      <c r="L125" s="175"/>
      <c r="M125" s="181"/>
      <c r="N125" s="182"/>
      <c r="O125" s="182"/>
      <c r="P125" s="182"/>
      <c r="Q125" s="182"/>
      <c r="R125" s="182"/>
      <c r="S125" s="182"/>
      <c r="T125" s="183"/>
      <c r="AT125" s="184" t="s">
        <v>127</v>
      </c>
      <c r="AU125" s="184" t="s">
        <v>80</v>
      </c>
      <c r="AV125" s="11" t="s">
        <v>80</v>
      </c>
      <c r="AW125" s="11" t="s">
        <v>36</v>
      </c>
      <c r="AX125" s="11" t="s">
        <v>72</v>
      </c>
      <c r="AY125" s="184" t="s">
        <v>118</v>
      </c>
    </row>
    <row r="126" spans="2:51" s="11" customFormat="1" ht="20.25" customHeight="1">
      <c r="B126" s="175"/>
      <c r="D126" s="185" t="s">
        <v>127</v>
      </c>
      <c r="E126" s="184" t="s">
        <v>20</v>
      </c>
      <c r="F126" s="186" t="s">
        <v>207</v>
      </c>
      <c r="H126" s="187">
        <v>22</v>
      </c>
      <c r="I126" s="180"/>
      <c r="L126" s="175"/>
      <c r="M126" s="181"/>
      <c r="N126" s="182"/>
      <c r="O126" s="182"/>
      <c r="P126" s="182"/>
      <c r="Q126" s="182"/>
      <c r="R126" s="182"/>
      <c r="S126" s="182"/>
      <c r="T126" s="183"/>
      <c r="AT126" s="184" t="s">
        <v>127</v>
      </c>
      <c r="AU126" s="184" t="s">
        <v>80</v>
      </c>
      <c r="AV126" s="11" t="s">
        <v>80</v>
      </c>
      <c r="AW126" s="11" t="s">
        <v>36</v>
      </c>
      <c r="AX126" s="11" t="s">
        <v>72</v>
      </c>
      <c r="AY126" s="184" t="s">
        <v>118</v>
      </c>
    </row>
    <row r="127" spans="2:51" s="12" customFormat="1" ht="20.25" customHeight="1">
      <c r="B127" s="188"/>
      <c r="D127" s="176" t="s">
        <v>127</v>
      </c>
      <c r="E127" s="189" t="s">
        <v>20</v>
      </c>
      <c r="F127" s="190" t="s">
        <v>134</v>
      </c>
      <c r="H127" s="191">
        <v>463.896</v>
      </c>
      <c r="I127" s="192"/>
      <c r="L127" s="188"/>
      <c r="M127" s="193"/>
      <c r="N127" s="194"/>
      <c r="O127" s="194"/>
      <c r="P127" s="194"/>
      <c r="Q127" s="194"/>
      <c r="R127" s="194"/>
      <c r="S127" s="194"/>
      <c r="T127" s="195"/>
      <c r="AT127" s="196" t="s">
        <v>127</v>
      </c>
      <c r="AU127" s="196" t="s">
        <v>80</v>
      </c>
      <c r="AV127" s="12" t="s">
        <v>125</v>
      </c>
      <c r="AW127" s="12" t="s">
        <v>36</v>
      </c>
      <c r="AX127" s="12" t="s">
        <v>22</v>
      </c>
      <c r="AY127" s="196" t="s">
        <v>118</v>
      </c>
    </row>
    <row r="128" spans="2:65" s="1" customFormat="1" ht="20.25" customHeight="1">
      <c r="B128" s="162"/>
      <c r="C128" s="163" t="s">
        <v>208</v>
      </c>
      <c r="D128" s="163" t="s">
        <v>120</v>
      </c>
      <c r="E128" s="164" t="s">
        <v>209</v>
      </c>
      <c r="F128" s="165" t="s">
        <v>210</v>
      </c>
      <c r="G128" s="166" t="s">
        <v>155</v>
      </c>
      <c r="H128" s="167">
        <v>353.896</v>
      </c>
      <c r="I128" s="168"/>
      <c r="J128" s="169">
        <f>ROUND(I128*H128,2)</f>
        <v>0</v>
      </c>
      <c r="K128" s="165" t="s">
        <v>124</v>
      </c>
      <c r="L128" s="33"/>
      <c r="M128" s="170" t="s">
        <v>20</v>
      </c>
      <c r="N128" s="171" t="s">
        <v>43</v>
      </c>
      <c r="O128" s="34"/>
      <c r="P128" s="172">
        <f>O128*H128</f>
        <v>0</v>
      </c>
      <c r="Q128" s="172">
        <v>0</v>
      </c>
      <c r="R128" s="172">
        <f>Q128*H128</f>
        <v>0</v>
      </c>
      <c r="S128" s="172">
        <v>0</v>
      </c>
      <c r="T128" s="173">
        <f>S128*H128</f>
        <v>0</v>
      </c>
      <c r="AR128" s="16" t="s">
        <v>125</v>
      </c>
      <c r="AT128" s="16" t="s">
        <v>120</v>
      </c>
      <c r="AU128" s="16" t="s">
        <v>80</v>
      </c>
      <c r="AY128" s="16" t="s">
        <v>118</v>
      </c>
      <c r="BE128" s="174">
        <f>IF(N128="základní",J128,0)</f>
        <v>0</v>
      </c>
      <c r="BF128" s="174">
        <f>IF(N128="snížená",J128,0)</f>
        <v>0</v>
      </c>
      <c r="BG128" s="174">
        <f>IF(N128="zákl. přenesená",J128,0)</f>
        <v>0</v>
      </c>
      <c r="BH128" s="174">
        <f>IF(N128="sníž. přenesená",J128,0)</f>
        <v>0</v>
      </c>
      <c r="BI128" s="174">
        <f>IF(N128="nulová",J128,0)</f>
        <v>0</v>
      </c>
      <c r="BJ128" s="16" t="s">
        <v>22</v>
      </c>
      <c r="BK128" s="174">
        <f>ROUND(I128*H128,2)</f>
        <v>0</v>
      </c>
      <c r="BL128" s="16" t="s">
        <v>125</v>
      </c>
      <c r="BM128" s="16" t="s">
        <v>211</v>
      </c>
    </row>
    <row r="129" spans="2:51" s="11" customFormat="1" ht="20.25" customHeight="1">
      <c r="B129" s="175"/>
      <c r="D129" s="176" t="s">
        <v>127</v>
      </c>
      <c r="E129" s="177" t="s">
        <v>20</v>
      </c>
      <c r="F129" s="178" t="s">
        <v>212</v>
      </c>
      <c r="H129" s="179">
        <v>353.896</v>
      </c>
      <c r="I129" s="180"/>
      <c r="L129" s="175"/>
      <c r="M129" s="181"/>
      <c r="N129" s="182"/>
      <c r="O129" s="182"/>
      <c r="P129" s="182"/>
      <c r="Q129" s="182"/>
      <c r="R129" s="182"/>
      <c r="S129" s="182"/>
      <c r="T129" s="183"/>
      <c r="AT129" s="184" t="s">
        <v>127</v>
      </c>
      <c r="AU129" s="184" t="s">
        <v>80</v>
      </c>
      <c r="AV129" s="11" t="s">
        <v>80</v>
      </c>
      <c r="AW129" s="11" t="s">
        <v>36</v>
      </c>
      <c r="AX129" s="11" t="s">
        <v>22</v>
      </c>
      <c r="AY129" s="184" t="s">
        <v>118</v>
      </c>
    </row>
    <row r="130" spans="2:65" s="1" customFormat="1" ht="28.5" customHeight="1">
      <c r="B130" s="162"/>
      <c r="C130" s="163" t="s">
        <v>213</v>
      </c>
      <c r="D130" s="163" t="s">
        <v>120</v>
      </c>
      <c r="E130" s="164" t="s">
        <v>214</v>
      </c>
      <c r="F130" s="165" t="s">
        <v>215</v>
      </c>
      <c r="G130" s="166" t="s">
        <v>155</v>
      </c>
      <c r="H130" s="167">
        <v>4600.648</v>
      </c>
      <c r="I130" s="168"/>
      <c r="J130" s="169">
        <f>ROUND(I130*H130,2)</f>
        <v>0</v>
      </c>
      <c r="K130" s="165" t="s">
        <v>124</v>
      </c>
      <c r="L130" s="33"/>
      <c r="M130" s="170" t="s">
        <v>20</v>
      </c>
      <c r="N130" s="171" t="s">
        <v>43</v>
      </c>
      <c r="O130" s="34"/>
      <c r="P130" s="172">
        <f>O130*H130</f>
        <v>0</v>
      </c>
      <c r="Q130" s="172">
        <v>0</v>
      </c>
      <c r="R130" s="172">
        <f>Q130*H130</f>
        <v>0</v>
      </c>
      <c r="S130" s="172">
        <v>0</v>
      </c>
      <c r="T130" s="173">
        <f>S130*H130</f>
        <v>0</v>
      </c>
      <c r="AR130" s="16" t="s">
        <v>125</v>
      </c>
      <c r="AT130" s="16" t="s">
        <v>120</v>
      </c>
      <c r="AU130" s="16" t="s">
        <v>80</v>
      </c>
      <c r="AY130" s="16" t="s">
        <v>118</v>
      </c>
      <c r="BE130" s="174">
        <f>IF(N130="základní",J130,0)</f>
        <v>0</v>
      </c>
      <c r="BF130" s="174">
        <f>IF(N130="snížená",J130,0)</f>
        <v>0</v>
      </c>
      <c r="BG130" s="174">
        <f>IF(N130="zákl. přenesená",J130,0)</f>
        <v>0</v>
      </c>
      <c r="BH130" s="174">
        <f>IF(N130="sníž. přenesená",J130,0)</f>
        <v>0</v>
      </c>
      <c r="BI130" s="174">
        <f>IF(N130="nulová",J130,0)</f>
        <v>0</v>
      </c>
      <c r="BJ130" s="16" t="s">
        <v>22</v>
      </c>
      <c r="BK130" s="174">
        <f>ROUND(I130*H130,2)</f>
        <v>0</v>
      </c>
      <c r="BL130" s="16" t="s">
        <v>125</v>
      </c>
      <c r="BM130" s="16" t="s">
        <v>216</v>
      </c>
    </row>
    <row r="131" spans="2:51" s="11" customFormat="1" ht="20.25" customHeight="1">
      <c r="B131" s="175"/>
      <c r="D131" s="176" t="s">
        <v>127</v>
      </c>
      <c r="E131" s="177" t="s">
        <v>20</v>
      </c>
      <c r="F131" s="178" t="s">
        <v>217</v>
      </c>
      <c r="H131" s="179">
        <v>4600.648</v>
      </c>
      <c r="I131" s="180"/>
      <c r="L131" s="175"/>
      <c r="M131" s="181"/>
      <c r="N131" s="182"/>
      <c r="O131" s="182"/>
      <c r="P131" s="182"/>
      <c r="Q131" s="182"/>
      <c r="R131" s="182"/>
      <c r="S131" s="182"/>
      <c r="T131" s="183"/>
      <c r="AT131" s="184" t="s">
        <v>127</v>
      </c>
      <c r="AU131" s="184" t="s">
        <v>80</v>
      </c>
      <c r="AV131" s="11" t="s">
        <v>80</v>
      </c>
      <c r="AW131" s="11" t="s">
        <v>36</v>
      </c>
      <c r="AX131" s="11" t="s">
        <v>22</v>
      </c>
      <c r="AY131" s="184" t="s">
        <v>118</v>
      </c>
    </row>
    <row r="132" spans="2:65" s="1" customFormat="1" ht="20.25" customHeight="1">
      <c r="B132" s="162"/>
      <c r="C132" s="163" t="s">
        <v>218</v>
      </c>
      <c r="D132" s="163" t="s">
        <v>120</v>
      </c>
      <c r="E132" s="164" t="s">
        <v>219</v>
      </c>
      <c r="F132" s="165" t="s">
        <v>220</v>
      </c>
      <c r="G132" s="166" t="s">
        <v>155</v>
      </c>
      <c r="H132" s="167">
        <v>408.896</v>
      </c>
      <c r="I132" s="168"/>
      <c r="J132" s="169">
        <f>ROUND(I132*H132,2)</f>
        <v>0</v>
      </c>
      <c r="K132" s="165" t="s">
        <v>124</v>
      </c>
      <c r="L132" s="33"/>
      <c r="M132" s="170" t="s">
        <v>20</v>
      </c>
      <c r="N132" s="171" t="s">
        <v>43</v>
      </c>
      <c r="O132" s="34"/>
      <c r="P132" s="172">
        <f>O132*H132</f>
        <v>0</v>
      </c>
      <c r="Q132" s="172">
        <v>0</v>
      </c>
      <c r="R132" s="172">
        <f>Q132*H132</f>
        <v>0</v>
      </c>
      <c r="S132" s="172">
        <v>0</v>
      </c>
      <c r="T132" s="173">
        <f>S132*H132</f>
        <v>0</v>
      </c>
      <c r="AR132" s="16" t="s">
        <v>125</v>
      </c>
      <c r="AT132" s="16" t="s">
        <v>120</v>
      </c>
      <c r="AU132" s="16" t="s">
        <v>80</v>
      </c>
      <c r="AY132" s="16" t="s">
        <v>118</v>
      </c>
      <c r="BE132" s="174">
        <f>IF(N132="základní",J132,0)</f>
        <v>0</v>
      </c>
      <c r="BF132" s="174">
        <f>IF(N132="snížená",J132,0)</f>
        <v>0</v>
      </c>
      <c r="BG132" s="174">
        <f>IF(N132="zákl. přenesená",J132,0)</f>
        <v>0</v>
      </c>
      <c r="BH132" s="174">
        <f>IF(N132="sníž. přenesená",J132,0)</f>
        <v>0</v>
      </c>
      <c r="BI132" s="174">
        <f>IF(N132="nulová",J132,0)</f>
        <v>0</v>
      </c>
      <c r="BJ132" s="16" t="s">
        <v>22</v>
      </c>
      <c r="BK132" s="174">
        <f>ROUND(I132*H132,2)</f>
        <v>0</v>
      </c>
      <c r="BL132" s="16" t="s">
        <v>125</v>
      </c>
      <c r="BM132" s="16" t="s">
        <v>221</v>
      </c>
    </row>
    <row r="133" spans="2:51" s="11" customFormat="1" ht="20.25" customHeight="1">
      <c r="B133" s="175"/>
      <c r="D133" s="185" t="s">
        <v>127</v>
      </c>
      <c r="E133" s="184" t="s">
        <v>20</v>
      </c>
      <c r="F133" s="186" t="s">
        <v>222</v>
      </c>
      <c r="H133" s="187">
        <v>55</v>
      </c>
      <c r="I133" s="180"/>
      <c r="L133" s="175"/>
      <c r="M133" s="181"/>
      <c r="N133" s="182"/>
      <c r="O133" s="182"/>
      <c r="P133" s="182"/>
      <c r="Q133" s="182"/>
      <c r="R133" s="182"/>
      <c r="S133" s="182"/>
      <c r="T133" s="183"/>
      <c r="AT133" s="184" t="s">
        <v>127</v>
      </c>
      <c r="AU133" s="184" t="s">
        <v>80</v>
      </c>
      <c r="AV133" s="11" t="s">
        <v>80</v>
      </c>
      <c r="AW133" s="11" t="s">
        <v>36</v>
      </c>
      <c r="AX133" s="11" t="s">
        <v>72</v>
      </c>
      <c r="AY133" s="184" t="s">
        <v>118</v>
      </c>
    </row>
    <row r="134" spans="2:51" s="11" customFormat="1" ht="20.25" customHeight="1">
      <c r="B134" s="175"/>
      <c r="D134" s="185" t="s">
        <v>127</v>
      </c>
      <c r="E134" s="184" t="s">
        <v>20</v>
      </c>
      <c r="F134" s="186" t="s">
        <v>205</v>
      </c>
      <c r="H134" s="187">
        <v>186.003</v>
      </c>
      <c r="I134" s="180"/>
      <c r="L134" s="175"/>
      <c r="M134" s="181"/>
      <c r="N134" s="182"/>
      <c r="O134" s="182"/>
      <c r="P134" s="182"/>
      <c r="Q134" s="182"/>
      <c r="R134" s="182"/>
      <c r="S134" s="182"/>
      <c r="T134" s="183"/>
      <c r="AT134" s="184" t="s">
        <v>127</v>
      </c>
      <c r="AU134" s="184" t="s">
        <v>80</v>
      </c>
      <c r="AV134" s="11" t="s">
        <v>80</v>
      </c>
      <c r="AW134" s="11" t="s">
        <v>36</v>
      </c>
      <c r="AX134" s="11" t="s">
        <v>72</v>
      </c>
      <c r="AY134" s="184" t="s">
        <v>118</v>
      </c>
    </row>
    <row r="135" spans="2:51" s="11" customFormat="1" ht="20.25" customHeight="1">
      <c r="B135" s="175"/>
      <c r="D135" s="185" t="s">
        <v>127</v>
      </c>
      <c r="E135" s="184" t="s">
        <v>20</v>
      </c>
      <c r="F135" s="186" t="s">
        <v>206</v>
      </c>
      <c r="H135" s="187">
        <v>145.893</v>
      </c>
      <c r="I135" s="180"/>
      <c r="L135" s="175"/>
      <c r="M135" s="181"/>
      <c r="N135" s="182"/>
      <c r="O135" s="182"/>
      <c r="P135" s="182"/>
      <c r="Q135" s="182"/>
      <c r="R135" s="182"/>
      <c r="S135" s="182"/>
      <c r="T135" s="183"/>
      <c r="AT135" s="184" t="s">
        <v>127</v>
      </c>
      <c r="AU135" s="184" t="s">
        <v>80</v>
      </c>
      <c r="AV135" s="11" t="s">
        <v>80</v>
      </c>
      <c r="AW135" s="11" t="s">
        <v>36</v>
      </c>
      <c r="AX135" s="11" t="s">
        <v>72</v>
      </c>
      <c r="AY135" s="184" t="s">
        <v>118</v>
      </c>
    </row>
    <row r="136" spans="2:51" s="11" customFormat="1" ht="20.25" customHeight="1">
      <c r="B136" s="175"/>
      <c r="D136" s="185" t="s">
        <v>127</v>
      </c>
      <c r="E136" s="184" t="s">
        <v>20</v>
      </c>
      <c r="F136" s="186" t="s">
        <v>207</v>
      </c>
      <c r="H136" s="187">
        <v>22</v>
      </c>
      <c r="I136" s="180"/>
      <c r="L136" s="175"/>
      <c r="M136" s="181"/>
      <c r="N136" s="182"/>
      <c r="O136" s="182"/>
      <c r="P136" s="182"/>
      <c r="Q136" s="182"/>
      <c r="R136" s="182"/>
      <c r="S136" s="182"/>
      <c r="T136" s="183"/>
      <c r="AT136" s="184" t="s">
        <v>127</v>
      </c>
      <c r="AU136" s="184" t="s">
        <v>80</v>
      </c>
      <c r="AV136" s="11" t="s">
        <v>80</v>
      </c>
      <c r="AW136" s="11" t="s">
        <v>36</v>
      </c>
      <c r="AX136" s="11" t="s">
        <v>72</v>
      </c>
      <c r="AY136" s="184" t="s">
        <v>118</v>
      </c>
    </row>
    <row r="137" spans="2:51" s="12" customFormat="1" ht="20.25" customHeight="1">
      <c r="B137" s="188"/>
      <c r="D137" s="176" t="s">
        <v>127</v>
      </c>
      <c r="E137" s="189" t="s">
        <v>20</v>
      </c>
      <c r="F137" s="190" t="s">
        <v>134</v>
      </c>
      <c r="H137" s="191">
        <v>408.896</v>
      </c>
      <c r="I137" s="192"/>
      <c r="L137" s="188"/>
      <c r="M137" s="193"/>
      <c r="N137" s="194"/>
      <c r="O137" s="194"/>
      <c r="P137" s="194"/>
      <c r="Q137" s="194"/>
      <c r="R137" s="194"/>
      <c r="S137" s="194"/>
      <c r="T137" s="195"/>
      <c r="AT137" s="196" t="s">
        <v>127</v>
      </c>
      <c r="AU137" s="196" t="s">
        <v>80</v>
      </c>
      <c r="AV137" s="12" t="s">
        <v>125</v>
      </c>
      <c r="AW137" s="12" t="s">
        <v>36</v>
      </c>
      <c r="AX137" s="12" t="s">
        <v>22</v>
      </c>
      <c r="AY137" s="196" t="s">
        <v>118</v>
      </c>
    </row>
    <row r="138" spans="2:65" s="1" customFormat="1" ht="20.25" customHeight="1">
      <c r="B138" s="162"/>
      <c r="C138" s="163" t="s">
        <v>223</v>
      </c>
      <c r="D138" s="163" t="s">
        <v>120</v>
      </c>
      <c r="E138" s="164" t="s">
        <v>224</v>
      </c>
      <c r="F138" s="165" t="s">
        <v>225</v>
      </c>
      <c r="G138" s="166" t="s">
        <v>155</v>
      </c>
      <c r="H138" s="167">
        <v>408.896</v>
      </c>
      <c r="I138" s="168"/>
      <c r="J138" s="169">
        <f>ROUND(I138*H138,2)</f>
        <v>0</v>
      </c>
      <c r="K138" s="165" t="s">
        <v>124</v>
      </c>
      <c r="L138" s="33"/>
      <c r="M138" s="170" t="s">
        <v>20</v>
      </c>
      <c r="N138" s="171" t="s">
        <v>43</v>
      </c>
      <c r="O138" s="34"/>
      <c r="P138" s="172">
        <f>O138*H138</f>
        <v>0</v>
      </c>
      <c r="Q138" s="172">
        <v>0</v>
      </c>
      <c r="R138" s="172">
        <f>Q138*H138</f>
        <v>0</v>
      </c>
      <c r="S138" s="172">
        <v>0</v>
      </c>
      <c r="T138" s="173">
        <f>S138*H138</f>
        <v>0</v>
      </c>
      <c r="AR138" s="16" t="s">
        <v>125</v>
      </c>
      <c r="AT138" s="16" t="s">
        <v>120</v>
      </c>
      <c r="AU138" s="16" t="s">
        <v>80</v>
      </c>
      <c r="AY138" s="16" t="s">
        <v>118</v>
      </c>
      <c r="BE138" s="174">
        <f>IF(N138="základní",J138,0)</f>
        <v>0</v>
      </c>
      <c r="BF138" s="174">
        <f>IF(N138="snížená",J138,0)</f>
        <v>0</v>
      </c>
      <c r="BG138" s="174">
        <f>IF(N138="zákl. přenesená",J138,0)</f>
        <v>0</v>
      </c>
      <c r="BH138" s="174">
        <f>IF(N138="sníž. přenesená",J138,0)</f>
        <v>0</v>
      </c>
      <c r="BI138" s="174">
        <f>IF(N138="nulová",J138,0)</f>
        <v>0</v>
      </c>
      <c r="BJ138" s="16" t="s">
        <v>22</v>
      </c>
      <c r="BK138" s="174">
        <f>ROUND(I138*H138,2)</f>
        <v>0</v>
      </c>
      <c r="BL138" s="16" t="s">
        <v>125</v>
      </c>
      <c r="BM138" s="16" t="s">
        <v>226</v>
      </c>
    </row>
    <row r="139" spans="2:51" s="11" customFormat="1" ht="20.25" customHeight="1">
      <c r="B139" s="175"/>
      <c r="D139" s="185" t="s">
        <v>127</v>
      </c>
      <c r="E139" s="184" t="s">
        <v>20</v>
      </c>
      <c r="F139" s="186" t="s">
        <v>222</v>
      </c>
      <c r="H139" s="187">
        <v>55</v>
      </c>
      <c r="I139" s="180"/>
      <c r="L139" s="175"/>
      <c r="M139" s="181"/>
      <c r="N139" s="182"/>
      <c r="O139" s="182"/>
      <c r="P139" s="182"/>
      <c r="Q139" s="182"/>
      <c r="R139" s="182"/>
      <c r="S139" s="182"/>
      <c r="T139" s="183"/>
      <c r="AT139" s="184" t="s">
        <v>127</v>
      </c>
      <c r="AU139" s="184" t="s">
        <v>80</v>
      </c>
      <c r="AV139" s="11" t="s">
        <v>80</v>
      </c>
      <c r="AW139" s="11" t="s">
        <v>36</v>
      </c>
      <c r="AX139" s="11" t="s">
        <v>72</v>
      </c>
      <c r="AY139" s="184" t="s">
        <v>118</v>
      </c>
    </row>
    <row r="140" spans="2:51" s="11" customFormat="1" ht="20.25" customHeight="1">
      <c r="B140" s="175"/>
      <c r="D140" s="185" t="s">
        <v>127</v>
      </c>
      <c r="E140" s="184" t="s">
        <v>20</v>
      </c>
      <c r="F140" s="186" t="s">
        <v>205</v>
      </c>
      <c r="H140" s="187">
        <v>186.003</v>
      </c>
      <c r="I140" s="180"/>
      <c r="L140" s="175"/>
      <c r="M140" s="181"/>
      <c r="N140" s="182"/>
      <c r="O140" s="182"/>
      <c r="P140" s="182"/>
      <c r="Q140" s="182"/>
      <c r="R140" s="182"/>
      <c r="S140" s="182"/>
      <c r="T140" s="183"/>
      <c r="AT140" s="184" t="s">
        <v>127</v>
      </c>
      <c r="AU140" s="184" t="s">
        <v>80</v>
      </c>
      <c r="AV140" s="11" t="s">
        <v>80</v>
      </c>
      <c r="AW140" s="11" t="s">
        <v>36</v>
      </c>
      <c r="AX140" s="11" t="s">
        <v>72</v>
      </c>
      <c r="AY140" s="184" t="s">
        <v>118</v>
      </c>
    </row>
    <row r="141" spans="2:51" s="11" customFormat="1" ht="20.25" customHeight="1">
      <c r="B141" s="175"/>
      <c r="D141" s="185" t="s">
        <v>127</v>
      </c>
      <c r="E141" s="184" t="s">
        <v>20</v>
      </c>
      <c r="F141" s="186" t="s">
        <v>206</v>
      </c>
      <c r="H141" s="187">
        <v>145.893</v>
      </c>
      <c r="I141" s="180"/>
      <c r="L141" s="175"/>
      <c r="M141" s="181"/>
      <c r="N141" s="182"/>
      <c r="O141" s="182"/>
      <c r="P141" s="182"/>
      <c r="Q141" s="182"/>
      <c r="R141" s="182"/>
      <c r="S141" s="182"/>
      <c r="T141" s="183"/>
      <c r="AT141" s="184" t="s">
        <v>127</v>
      </c>
      <c r="AU141" s="184" t="s">
        <v>80</v>
      </c>
      <c r="AV141" s="11" t="s">
        <v>80</v>
      </c>
      <c r="AW141" s="11" t="s">
        <v>36</v>
      </c>
      <c r="AX141" s="11" t="s">
        <v>72</v>
      </c>
      <c r="AY141" s="184" t="s">
        <v>118</v>
      </c>
    </row>
    <row r="142" spans="2:51" s="11" customFormat="1" ht="20.25" customHeight="1">
      <c r="B142" s="175"/>
      <c r="D142" s="185" t="s">
        <v>127</v>
      </c>
      <c r="E142" s="184" t="s">
        <v>20</v>
      </c>
      <c r="F142" s="186" t="s">
        <v>207</v>
      </c>
      <c r="H142" s="187">
        <v>22</v>
      </c>
      <c r="I142" s="180"/>
      <c r="L142" s="175"/>
      <c r="M142" s="181"/>
      <c r="N142" s="182"/>
      <c r="O142" s="182"/>
      <c r="P142" s="182"/>
      <c r="Q142" s="182"/>
      <c r="R142" s="182"/>
      <c r="S142" s="182"/>
      <c r="T142" s="183"/>
      <c r="AT142" s="184" t="s">
        <v>127</v>
      </c>
      <c r="AU142" s="184" t="s">
        <v>80</v>
      </c>
      <c r="AV142" s="11" t="s">
        <v>80</v>
      </c>
      <c r="AW142" s="11" t="s">
        <v>36</v>
      </c>
      <c r="AX142" s="11" t="s">
        <v>72</v>
      </c>
      <c r="AY142" s="184" t="s">
        <v>118</v>
      </c>
    </row>
    <row r="143" spans="2:51" s="12" customFormat="1" ht="20.25" customHeight="1">
      <c r="B143" s="188"/>
      <c r="D143" s="176" t="s">
        <v>127</v>
      </c>
      <c r="E143" s="189" t="s">
        <v>20</v>
      </c>
      <c r="F143" s="190" t="s">
        <v>134</v>
      </c>
      <c r="H143" s="191">
        <v>408.896</v>
      </c>
      <c r="I143" s="192"/>
      <c r="L143" s="188"/>
      <c r="M143" s="193"/>
      <c r="N143" s="194"/>
      <c r="O143" s="194"/>
      <c r="P143" s="194"/>
      <c r="Q143" s="194"/>
      <c r="R143" s="194"/>
      <c r="S143" s="194"/>
      <c r="T143" s="195"/>
      <c r="AT143" s="196" t="s">
        <v>127</v>
      </c>
      <c r="AU143" s="196" t="s">
        <v>80</v>
      </c>
      <c r="AV143" s="12" t="s">
        <v>125</v>
      </c>
      <c r="AW143" s="12" t="s">
        <v>36</v>
      </c>
      <c r="AX143" s="12" t="s">
        <v>22</v>
      </c>
      <c r="AY143" s="196" t="s">
        <v>118</v>
      </c>
    </row>
    <row r="144" spans="2:65" s="1" customFormat="1" ht="20.25" customHeight="1">
      <c r="B144" s="162"/>
      <c r="C144" s="163" t="s">
        <v>7</v>
      </c>
      <c r="D144" s="163" t="s">
        <v>120</v>
      </c>
      <c r="E144" s="164" t="s">
        <v>227</v>
      </c>
      <c r="F144" s="165" t="s">
        <v>228</v>
      </c>
      <c r="G144" s="166" t="s">
        <v>229</v>
      </c>
      <c r="H144" s="167">
        <v>847.564</v>
      </c>
      <c r="I144" s="168"/>
      <c r="J144" s="169">
        <f>ROUND(I144*H144,2)</f>
        <v>0</v>
      </c>
      <c r="K144" s="165" t="s">
        <v>124</v>
      </c>
      <c r="L144" s="33"/>
      <c r="M144" s="170" t="s">
        <v>20</v>
      </c>
      <c r="N144" s="171" t="s">
        <v>43</v>
      </c>
      <c r="O144" s="34"/>
      <c r="P144" s="172">
        <f>O144*H144</f>
        <v>0</v>
      </c>
      <c r="Q144" s="172">
        <v>0</v>
      </c>
      <c r="R144" s="172">
        <f>Q144*H144</f>
        <v>0</v>
      </c>
      <c r="S144" s="172">
        <v>0</v>
      </c>
      <c r="T144" s="173">
        <f>S144*H144</f>
        <v>0</v>
      </c>
      <c r="AR144" s="16" t="s">
        <v>125</v>
      </c>
      <c r="AT144" s="16" t="s">
        <v>120</v>
      </c>
      <c r="AU144" s="16" t="s">
        <v>80</v>
      </c>
      <c r="AY144" s="16" t="s">
        <v>118</v>
      </c>
      <c r="BE144" s="174">
        <f>IF(N144="základní",J144,0)</f>
        <v>0</v>
      </c>
      <c r="BF144" s="174">
        <f>IF(N144="snížená",J144,0)</f>
        <v>0</v>
      </c>
      <c r="BG144" s="174">
        <f>IF(N144="zákl. přenesená",J144,0)</f>
        <v>0</v>
      </c>
      <c r="BH144" s="174">
        <f>IF(N144="sníž. přenesená",J144,0)</f>
        <v>0</v>
      </c>
      <c r="BI144" s="174">
        <f>IF(N144="nulová",J144,0)</f>
        <v>0</v>
      </c>
      <c r="BJ144" s="16" t="s">
        <v>22</v>
      </c>
      <c r="BK144" s="174">
        <f>ROUND(I144*H144,2)</f>
        <v>0</v>
      </c>
      <c r="BL144" s="16" t="s">
        <v>125</v>
      </c>
      <c r="BM144" s="16" t="s">
        <v>230</v>
      </c>
    </row>
    <row r="145" spans="2:51" s="11" customFormat="1" ht="20.25" customHeight="1">
      <c r="B145" s="175"/>
      <c r="D145" s="185" t="s">
        <v>127</v>
      </c>
      <c r="E145" s="184" t="s">
        <v>20</v>
      </c>
      <c r="F145" s="186" t="s">
        <v>231</v>
      </c>
      <c r="H145" s="187">
        <v>423.782</v>
      </c>
      <c r="I145" s="180"/>
      <c r="L145" s="175"/>
      <c r="M145" s="181"/>
      <c r="N145" s="182"/>
      <c r="O145" s="182"/>
      <c r="P145" s="182"/>
      <c r="Q145" s="182"/>
      <c r="R145" s="182"/>
      <c r="S145" s="182"/>
      <c r="T145" s="183"/>
      <c r="AT145" s="184" t="s">
        <v>127</v>
      </c>
      <c r="AU145" s="184" t="s">
        <v>80</v>
      </c>
      <c r="AV145" s="11" t="s">
        <v>80</v>
      </c>
      <c r="AW145" s="11" t="s">
        <v>36</v>
      </c>
      <c r="AX145" s="11" t="s">
        <v>22</v>
      </c>
      <c r="AY145" s="184" t="s">
        <v>118</v>
      </c>
    </row>
    <row r="146" spans="2:51" s="11" customFormat="1" ht="20.25" customHeight="1">
      <c r="B146" s="175"/>
      <c r="D146" s="176" t="s">
        <v>127</v>
      </c>
      <c r="F146" s="178" t="s">
        <v>232</v>
      </c>
      <c r="H146" s="179">
        <v>847.564</v>
      </c>
      <c r="I146" s="180"/>
      <c r="L146" s="175"/>
      <c r="M146" s="181"/>
      <c r="N146" s="182"/>
      <c r="O146" s="182"/>
      <c r="P146" s="182"/>
      <c r="Q146" s="182"/>
      <c r="R146" s="182"/>
      <c r="S146" s="182"/>
      <c r="T146" s="183"/>
      <c r="AT146" s="184" t="s">
        <v>127</v>
      </c>
      <c r="AU146" s="184" t="s">
        <v>80</v>
      </c>
      <c r="AV146" s="11" t="s">
        <v>80</v>
      </c>
      <c r="AW146" s="11" t="s">
        <v>4</v>
      </c>
      <c r="AX146" s="11" t="s">
        <v>22</v>
      </c>
      <c r="AY146" s="184" t="s">
        <v>118</v>
      </c>
    </row>
    <row r="147" spans="2:65" s="1" customFormat="1" ht="20.25" customHeight="1">
      <c r="B147" s="162"/>
      <c r="C147" s="163" t="s">
        <v>233</v>
      </c>
      <c r="D147" s="163" t="s">
        <v>120</v>
      </c>
      <c r="E147" s="164" t="s">
        <v>234</v>
      </c>
      <c r="F147" s="165" t="s">
        <v>235</v>
      </c>
      <c r="G147" s="166" t="s">
        <v>155</v>
      </c>
      <c r="H147" s="167">
        <v>186.003</v>
      </c>
      <c r="I147" s="168"/>
      <c r="J147" s="169">
        <f>ROUND(I147*H147,2)</f>
        <v>0</v>
      </c>
      <c r="K147" s="165" t="s">
        <v>124</v>
      </c>
      <c r="L147" s="33"/>
      <c r="M147" s="170" t="s">
        <v>20</v>
      </c>
      <c r="N147" s="171" t="s">
        <v>43</v>
      </c>
      <c r="O147" s="34"/>
      <c r="P147" s="172">
        <f>O147*H147</f>
        <v>0</v>
      </c>
      <c r="Q147" s="172">
        <v>0</v>
      </c>
      <c r="R147" s="172">
        <f>Q147*H147</f>
        <v>0</v>
      </c>
      <c r="S147" s="172">
        <v>0</v>
      </c>
      <c r="T147" s="173">
        <f>S147*H147</f>
        <v>0</v>
      </c>
      <c r="AR147" s="16" t="s">
        <v>125</v>
      </c>
      <c r="AT147" s="16" t="s">
        <v>120</v>
      </c>
      <c r="AU147" s="16" t="s">
        <v>80</v>
      </c>
      <c r="AY147" s="16" t="s">
        <v>118</v>
      </c>
      <c r="BE147" s="174">
        <f>IF(N147="základní",J147,0)</f>
        <v>0</v>
      </c>
      <c r="BF147" s="174">
        <f>IF(N147="snížená",J147,0)</f>
        <v>0</v>
      </c>
      <c r="BG147" s="174">
        <f>IF(N147="zákl. přenesená",J147,0)</f>
        <v>0</v>
      </c>
      <c r="BH147" s="174">
        <f>IF(N147="sníž. přenesená",J147,0)</f>
        <v>0</v>
      </c>
      <c r="BI147" s="174">
        <f>IF(N147="nulová",J147,0)</f>
        <v>0</v>
      </c>
      <c r="BJ147" s="16" t="s">
        <v>22</v>
      </c>
      <c r="BK147" s="174">
        <f>ROUND(I147*H147,2)</f>
        <v>0</v>
      </c>
      <c r="BL147" s="16" t="s">
        <v>125</v>
      </c>
      <c r="BM147" s="16" t="s">
        <v>236</v>
      </c>
    </row>
    <row r="148" spans="2:51" s="11" customFormat="1" ht="20.25" customHeight="1">
      <c r="B148" s="175"/>
      <c r="D148" s="176" t="s">
        <v>127</v>
      </c>
      <c r="E148" s="177" t="s">
        <v>20</v>
      </c>
      <c r="F148" s="178" t="s">
        <v>237</v>
      </c>
      <c r="H148" s="179">
        <v>186.003</v>
      </c>
      <c r="I148" s="180"/>
      <c r="L148" s="175"/>
      <c r="M148" s="181"/>
      <c r="N148" s="182"/>
      <c r="O148" s="182"/>
      <c r="P148" s="182"/>
      <c r="Q148" s="182"/>
      <c r="R148" s="182"/>
      <c r="S148" s="182"/>
      <c r="T148" s="183"/>
      <c r="AT148" s="184" t="s">
        <v>127</v>
      </c>
      <c r="AU148" s="184" t="s">
        <v>80</v>
      </c>
      <c r="AV148" s="11" t="s">
        <v>80</v>
      </c>
      <c r="AW148" s="11" t="s">
        <v>36</v>
      </c>
      <c r="AX148" s="11" t="s">
        <v>22</v>
      </c>
      <c r="AY148" s="184" t="s">
        <v>118</v>
      </c>
    </row>
    <row r="149" spans="2:65" s="1" customFormat="1" ht="20.25" customHeight="1">
      <c r="B149" s="162"/>
      <c r="C149" s="200" t="s">
        <v>238</v>
      </c>
      <c r="D149" s="200" t="s">
        <v>239</v>
      </c>
      <c r="E149" s="201" t="s">
        <v>240</v>
      </c>
      <c r="F149" s="202" t="s">
        <v>241</v>
      </c>
      <c r="G149" s="203" t="s">
        <v>229</v>
      </c>
      <c r="H149" s="204">
        <v>249.127</v>
      </c>
      <c r="I149" s="205"/>
      <c r="J149" s="206">
        <f>ROUND(I149*H149,2)</f>
        <v>0</v>
      </c>
      <c r="K149" s="202" t="s">
        <v>124</v>
      </c>
      <c r="L149" s="207"/>
      <c r="M149" s="208" t="s">
        <v>20</v>
      </c>
      <c r="N149" s="209" t="s">
        <v>43</v>
      </c>
      <c r="O149" s="34"/>
      <c r="P149" s="172">
        <f>O149*H149</f>
        <v>0</v>
      </c>
      <c r="Q149" s="172">
        <v>0</v>
      </c>
      <c r="R149" s="172">
        <f>Q149*H149</f>
        <v>0</v>
      </c>
      <c r="S149" s="172">
        <v>0</v>
      </c>
      <c r="T149" s="173">
        <f>S149*H149</f>
        <v>0</v>
      </c>
      <c r="AR149" s="16" t="s">
        <v>158</v>
      </c>
      <c r="AT149" s="16" t="s">
        <v>239</v>
      </c>
      <c r="AU149" s="16" t="s">
        <v>80</v>
      </c>
      <c r="AY149" s="16" t="s">
        <v>118</v>
      </c>
      <c r="BE149" s="174">
        <f>IF(N149="základní",J149,0)</f>
        <v>0</v>
      </c>
      <c r="BF149" s="174">
        <f>IF(N149="snížená",J149,0)</f>
        <v>0</v>
      </c>
      <c r="BG149" s="174">
        <f>IF(N149="zákl. přenesená",J149,0)</f>
        <v>0</v>
      </c>
      <c r="BH149" s="174">
        <f>IF(N149="sníž. přenesená",J149,0)</f>
        <v>0</v>
      </c>
      <c r="BI149" s="174">
        <f>IF(N149="nulová",J149,0)</f>
        <v>0</v>
      </c>
      <c r="BJ149" s="16" t="s">
        <v>22</v>
      </c>
      <c r="BK149" s="174">
        <f>ROUND(I149*H149,2)</f>
        <v>0</v>
      </c>
      <c r="BL149" s="16" t="s">
        <v>125</v>
      </c>
      <c r="BM149" s="16" t="s">
        <v>242</v>
      </c>
    </row>
    <row r="150" spans="2:51" s="11" customFormat="1" ht="20.25" customHeight="1">
      <c r="B150" s="175"/>
      <c r="D150" s="185" t="s">
        <v>127</v>
      </c>
      <c r="E150" s="184" t="s">
        <v>20</v>
      </c>
      <c r="F150" s="186" t="s">
        <v>243</v>
      </c>
      <c r="H150" s="187">
        <v>138.404</v>
      </c>
      <c r="I150" s="180"/>
      <c r="L150" s="175"/>
      <c r="M150" s="181"/>
      <c r="N150" s="182"/>
      <c r="O150" s="182"/>
      <c r="P150" s="182"/>
      <c r="Q150" s="182"/>
      <c r="R150" s="182"/>
      <c r="S150" s="182"/>
      <c r="T150" s="183"/>
      <c r="AT150" s="184" t="s">
        <v>127</v>
      </c>
      <c r="AU150" s="184" t="s">
        <v>80</v>
      </c>
      <c r="AV150" s="11" t="s">
        <v>80</v>
      </c>
      <c r="AW150" s="11" t="s">
        <v>36</v>
      </c>
      <c r="AX150" s="11" t="s">
        <v>22</v>
      </c>
      <c r="AY150" s="184" t="s">
        <v>118</v>
      </c>
    </row>
    <row r="151" spans="2:51" s="11" customFormat="1" ht="20.25" customHeight="1">
      <c r="B151" s="175"/>
      <c r="D151" s="176" t="s">
        <v>127</v>
      </c>
      <c r="F151" s="178" t="s">
        <v>244</v>
      </c>
      <c r="H151" s="179">
        <v>249.127</v>
      </c>
      <c r="I151" s="180"/>
      <c r="L151" s="175"/>
      <c r="M151" s="181"/>
      <c r="N151" s="182"/>
      <c r="O151" s="182"/>
      <c r="P151" s="182"/>
      <c r="Q151" s="182"/>
      <c r="R151" s="182"/>
      <c r="S151" s="182"/>
      <c r="T151" s="183"/>
      <c r="AT151" s="184" t="s">
        <v>127</v>
      </c>
      <c r="AU151" s="184" t="s">
        <v>80</v>
      </c>
      <c r="AV151" s="11" t="s">
        <v>80</v>
      </c>
      <c r="AW151" s="11" t="s">
        <v>4</v>
      </c>
      <c r="AX151" s="11" t="s">
        <v>22</v>
      </c>
      <c r="AY151" s="184" t="s">
        <v>118</v>
      </c>
    </row>
    <row r="152" spans="2:65" s="1" customFormat="1" ht="20.25" customHeight="1">
      <c r="B152" s="162"/>
      <c r="C152" s="163" t="s">
        <v>245</v>
      </c>
      <c r="D152" s="163" t="s">
        <v>120</v>
      </c>
      <c r="E152" s="164" t="s">
        <v>246</v>
      </c>
      <c r="F152" s="165" t="s">
        <v>247</v>
      </c>
      <c r="G152" s="166" t="s">
        <v>155</v>
      </c>
      <c r="H152" s="167">
        <v>145.893</v>
      </c>
      <c r="I152" s="168"/>
      <c r="J152" s="169">
        <f>ROUND(I152*H152,2)</f>
        <v>0</v>
      </c>
      <c r="K152" s="165" t="s">
        <v>124</v>
      </c>
      <c r="L152" s="33"/>
      <c r="M152" s="170" t="s">
        <v>20</v>
      </c>
      <c r="N152" s="171" t="s">
        <v>43</v>
      </c>
      <c r="O152" s="34"/>
      <c r="P152" s="172">
        <f>O152*H152</f>
        <v>0</v>
      </c>
      <c r="Q152" s="172">
        <v>0</v>
      </c>
      <c r="R152" s="172">
        <f>Q152*H152</f>
        <v>0</v>
      </c>
      <c r="S152" s="172">
        <v>0</v>
      </c>
      <c r="T152" s="173">
        <f>S152*H152</f>
        <v>0</v>
      </c>
      <c r="AR152" s="16" t="s">
        <v>125</v>
      </c>
      <c r="AT152" s="16" t="s">
        <v>120</v>
      </c>
      <c r="AU152" s="16" t="s">
        <v>80</v>
      </c>
      <c r="AY152" s="16" t="s">
        <v>118</v>
      </c>
      <c r="BE152" s="174">
        <f>IF(N152="základní",J152,0)</f>
        <v>0</v>
      </c>
      <c r="BF152" s="174">
        <f>IF(N152="snížená",J152,0)</f>
        <v>0</v>
      </c>
      <c r="BG152" s="174">
        <f>IF(N152="zákl. přenesená",J152,0)</f>
        <v>0</v>
      </c>
      <c r="BH152" s="174">
        <f>IF(N152="sníž. přenesená",J152,0)</f>
        <v>0</v>
      </c>
      <c r="BI152" s="174">
        <f>IF(N152="nulová",J152,0)</f>
        <v>0</v>
      </c>
      <c r="BJ152" s="16" t="s">
        <v>22</v>
      </c>
      <c r="BK152" s="174">
        <f>ROUND(I152*H152,2)</f>
        <v>0</v>
      </c>
      <c r="BL152" s="16" t="s">
        <v>125</v>
      </c>
      <c r="BM152" s="16" t="s">
        <v>248</v>
      </c>
    </row>
    <row r="153" spans="2:51" s="11" customFormat="1" ht="20.25" customHeight="1">
      <c r="B153" s="175"/>
      <c r="D153" s="185" t="s">
        <v>127</v>
      </c>
      <c r="E153" s="184" t="s">
        <v>20</v>
      </c>
      <c r="F153" s="186" t="s">
        <v>249</v>
      </c>
      <c r="H153" s="187">
        <v>121.824</v>
      </c>
      <c r="I153" s="180"/>
      <c r="L153" s="175"/>
      <c r="M153" s="181"/>
      <c r="N153" s="182"/>
      <c r="O153" s="182"/>
      <c r="P153" s="182"/>
      <c r="Q153" s="182"/>
      <c r="R153" s="182"/>
      <c r="S153" s="182"/>
      <c r="T153" s="183"/>
      <c r="AT153" s="184" t="s">
        <v>127</v>
      </c>
      <c r="AU153" s="184" t="s">
        <v>80</v>
      </c>
      <c r="AV153" s="11" t="s">
        <v>80</v>
      </c>
      <c r="AW153" s="11" t="s">
        <v>36</v>
      </c>
      <c r="AX153" s="11" t="s">
        <v>72</v>
      </c>
      <c r="AY153" s="184" t="s">
        <v>118</v>
      </c>
    </row>
    <row r="154" spans="2:51" s="11" customFormat="1" ht="20.25" customHeight="1">
      <c r="B154" s="175"/>
      <c r="D154" s="185" t="s">
        <v>127</v>
      </c>
      <c r="E154" s="184" t="s">
        <v>20</v>
      </c>
      <c r="F154" s="186" t="s">
        <v>250</v>
      </c>
      <c r="H154" s="187">
        <v>-37.462</v>
      </c>
      <c r="I154" s="180"/>
      <c r="L154" s="175"/>
      <c r="M154" s="181"/>
      <c r="N154" s="182"/>
      <c r="O154" s="182"/>
      <c r="P154" s="182"/>
      <c r="Q154" s="182"/>
      <c r="R154" s="182"/>
      <c r="S154" s="182"/>
      <c r="T154" s="183"/>
      <c r="AT154" s="184" t="s">
        <v>127</v>
      </c>
      <c r="AU154" s="184" t="s">
        <v>80</v>
      </c>
      <c r="AV154" s="11" t="s">
        <v>80</v>
      </c>
      <c r="AW154" s="11" t="s">
        <v>36</v>
      </c>
      <c r="AX154" s="11" t="s">
        <v>72</v>
      </c>
      <c r="AY154" s="184" t="s">
        <v>118</v>
      </c>
    </row>
    <row r="155" spans="2:51" s="11" customFormat="1" ht="20.25" customHeight="1">
      <c r="B155" s="175"/>
      <c r="D155" s="185" t="s">
        <v>127</v>
      </c>
      <c r="E155" s="184" t="s">
        <v>20</v>
      </c>
      <c r="F155" s="186" t="s">
        <v>251</v>
      </c>
      <c r="H155" s="187">
        <v>43.885</v>
      </c>
      <c r="I155" s="180"/>
      <c r="L155" s="175"/>
      <c r="M155" s="181"/>
      <c r="N155" s="182"/>
      <c r="O155" s="182"/>
      <c r="P155" s="182"/>
      <c r="Q155" s="182"/>
      <c r="R155" s="182"/>
      <c r="S155" s="182"/>
      <c r="T155" s="183"/>
      <c r="AT155" s="184" t="s">
        <v>127</v>
      </c>
      <c r="AU155" s="184" t="s">
        <v>80</v>
      </c>
      <c r="AV155" s="11" t="s">
        <v>80</v>
      </c>
      <c r="AW155" s="11" t="s">
        <v>36</v>
      </c>
      <c r="AX155" s="11" t="s">
        <v>72</v>
      </c>
      <c r="AY155" s="184" t="s">
        <v>118</v>
      </c>
    </row>
    <row r="156" spans="2:51" s="11" customFormat="1" ht="20.25" customHeight="1">
      <c r="B156" s="175"/>
      <c r="D156" s="185" t="s">
        <v>127</v>
      </c>
      <c r="E156" s="184" t="s">
        <v>20</v>
      </c>
      <c r="F156" s="186" t="s">
        <v>252</v>
      </c>
      <c r="H156" s="187">
        <v>-6.632</v>
      </c>
      <c r="I156" s="180"/>
      <c r="L156" s="175"/>
      <c r="M156" s="181"/>
      <c r="N156" s="182"/>
      <c r="O156" s="182"/>
      <c r="P156" s="182"/>
      <c r="Q156" s="182"/>
      <c r="R156" s="182"/>
      <c r="S156" s="182"/>
      <c r="T156" s="183"/>
      <c r="AT156" s="184" t="s">
        <v>127</v>
      </c>
      <c r="AU156" s="184" t="s">
        <v>80</v>
      </c>
      <c r="AV156" s="11" t="s">
        <v>80</v>
      </c>
      <c r="AW156" s="11" t="s">
        <v>36</v>
      </c>
      <c r="AX156" s="11" t="s">
        <v>72</v>
      </c>
      <c r="AY156" s="184" t="s">
        <v>118</v>
      </c>
    </row>
    <row r="157" spans="2:51" s="11" customFormat="1" ht="20.25" customHeight="1">
      <c r="B157" s="175"/>
      <c r="D157" s="185" t="s">
        <v>127</v>
      </c>
      <c r="E157" s="184" t="s">
        <v>20</v>
      </c>
      <c r="F157" s="186" t="s">
        <v>253</v>
      </c>
      <c r="H157" s="187">
        <v>23.306</v>
      </c>
      <c r="I157" s="180"/>
      <c r="L157" s="175"/>
      <c r="M157" s="181"/>
      <c r="N157" s="182"/>
      <c r="O157" s="182"/>
      <c r="P157" s="182"/>
      <c r="Q157" s="182"/>
      <c r="R157" s="182"/>
      <c r="S157" s="182"/>
      <c r="T157" s="183"/>
      <c r="AT157" s="184" t="s">
        <v>127</v>
      </c>
      <c r="AU157" s="184" t="s">
        <v>80</v>
      </c>
      <c r="AV157" s="11" t="s">
        <v>80</v>
      </c>
      <c r="AW157" s="11" t="s">
        <v>36</v>
      </c>
      <c r="AX157" s="11" t="s">
        <v>72</v>
      </c>
      <c r="AY157" s="184" t="s">
        <v>118</v>
      </c>
    </row>
    <row r="158" spans="2:51" s="11" customFormat="1" ht="20.25" customHeight="1">
      <c r="B158" s="175"/>
      <c r="D158" s="185" t="s">
        <v>127</v>
      </c>
      <c r="E158" s="184" t="s">
        <v>20</v>
      </c>
      <c r="F158" s="186" t="s">
        <v>254</v>
      </c>
      <c r="H158" s="187">
        <v>0.972</v>
      </c>
      <c r="I158" s="180"/>
      <c r="L158" s="175"/>
      <c r="M158" s="181"/>
      <c r="N158" s="182"/>
      <c r="O158" s="182"/>
      <c r="P158" s="182"/>
      <c r="Q158" s="182"/>
      <c r="R158" s="182"/>
      <c r="S158" s="182"/>
      <c r="T158" s="183"/>
      <c r="AT158" s="184" t="s">
        <v>127</v>
      </c>
      <c r="AU158" s="184" t="s">
        <v>80</v>
      </c>
      <c r="AV158" s="11" t="s">
        <v>80</v>
      </c>
      <c r="AW158" s="11" t="s">
        <v>36</v>
      </c>
      <c r="AX158" s="11" t="s">
        <v>72</v>
      </c>
      <c r="AY158" s="184" t="s">
        <v>118</v>
      </c>
    </row>
    <row r="159" spans="2:51" s="12" customFormat="1" ht="20.25" customHeight="1">
      <c r="B159" s="188"/>
      <c r="D159" s="176" t="s">
        <v>127</v>
      </c>
      <c r="E159" s="189" t="s">
        <v>20</v>
      </c>
      <c r="F159" s="190" t="s">
        <v>134</v>
      </c>
      <c r="H159" s="191">
        <v>145.893</v>
      </c>
      <c r="I159" s="192"/>
      <c r="L159" s="188"/>
      <c r="M159" s="193"/>
      <c r="N159" s="194"/>
      <c r="O159" s="194"/>
      <c r="P159" s="194"/>
      <c r="Q159" s="194"/>
      <c r="R159" s="194"/>
      <c r="S159" s="194"/>
      <c r="T159" s="195"/>
      <c r="AT159" s="196" t="s">
        <v>127</v>
      </c>
      <c r="AU159" s="196" t="s">
        <v>80</v>
      </c>
      <c r="AV159" s="12" t="s">
        <v>125</v>
      </c>
      <c r="AW159" s="12" t="s">
        <v>36</v>
      </c>
      <c r="AX159" s="12" t="s">
        <v>22</v>
      </c>
      <c r="AY159" s="196" t="s">
        <v>118</v>
      </c>
    </row>
    <row r="160" spans="2:65" s="1" customFormat="1" ht="20.25" customHeight="1">
      <c r="B160" s="162"/>
      <c r="C160" s="200" t="s">
        <v>255</v>
      </c>
      <c r="D160" s="200" t="s">
        <v>239</v>
      </c>
      <c r="E160" s="201" t="s">
        <v>256</v>
      </c>
      <c r="F160" s="202" t="s">
        <v>257</v>
      </c>
      <c r="G160" s="203" t="s">
        <v>229</v>
      </c>
      <c r="H160" s="204">
        <v>291.786</v>
      </c>
      <c r="I160" s="205"/>
      <c r="J160" s="206">
        <f>ROUND(I160*H160,2)</f>
        <v>0</v>
      </c>
      <c r="K160" s="202" t="s">
        <v>124</v>
      </c>
      <c r="L160" s="207"/>
      <c r="M160" s="208" t="s">
        <v>20</v>
      </c>
      <c r="N160" s="209" t="s">
        <v>43</v>
      </c>
      <c r="O160" s="34"/>
      <c r="P160" s="172">
        <f>O160*H160</f>
        <v>0</v>
      </c>
      <c r="Q160" s="172">
        <v>0</v>
      </c>
      <c r="R160" s="172">
        <f>Q160*H160</f>
        <v>0</v>
      </c>
      <c r="S160" s="172">
        <v>0</v>
      </c>
      <c r="T160" s="173">
        <f>S160*H160</f>
        <v>0</v>
      </c>
      <c r="AR160" s="16" t="s">
        <v>158</v>
      </c>
      <c r="AT160" s="16" t="s">
        <v>239</v>
      </c>
      <c r="AU160" s="16" t="s">
        <v>80</v>
      </c>
      <c r="AY160" s="16" t="s">
        <v>118</v>
      </c>
      <c r="BE160" s="174">
        <f>IF(N160="základní",J160,0)</f>
        <v>0</v>
      </c>
      <c r="BF160" s="174">
        <f>IF(N160="snížená",J160,0)</f>
        <v>0</v>
      </c>
      <c r="BG160" s="174">
        <f>IF(N160="zákl. přenesená",J160,0)</f>
        <v>0</v>
      </c>
      <c r="BH160" s="174">
        <f>IF(N160="sníž. přenesená",J160,0)</f>
        <v>0</v>
      </c>
      <c r="BI160" s="174">
        <f>IF(N160="nulová",J160,0)</f>
        <v>0</v>
      </c>
      <c r="BJ160" s="16" t="s">
        <v>22</v>
      </c>
      <c r="BK160" s="174">
        <f>ROUND(I160*H160,2)</f>
        <v>0</v>
      </c>
      <c r="BL160" s="16" t="s">
        <v>125</v>
      </c>
      <c r="BM160" s="16" t="s">
        <v>258</v>
      </c>
    </row>
    <row r="161" spans="2:51" s="11" customFormat="1" ht="20.25" customHeight="1">
      <c r="B161" s="175"/>
      <c r="D161" s="176" t="s">
        <v>127</v>
      </c>
      <c r="F161" s="178" t="s">
        <v>259</v>
      </c>
      <c r="H161" s="179">
        <v>291.786</v>
      </c>
      <c r="I161" s="180"/>
      <c r="L161" s="175"/>
      <c r="M161" s="181"/>
      <c r="N161" s="182"/>
      <c r="O161" s="182"/>
      <c r="P161" s="182"/>
      <c r="Q161" s="182"/>
      <c r="R161" s="182"/>
      <c r="S161" s="182"/>
      <c r="T161" s="183"/>
      <c r="AT161" s="184" t="s">
        <v>127</v>
      </c>
      <c r="AU161" s="184" t="s">
        <v>80</v>
      </c>
      <c r="AV161" s="11" t="s">
        <v>80</v>
      </c>
      <c r="AW161" s="11" t="s">
        <v>4</v>
      </c>
      <c r="AX161" s="11" t="s">
        <v>22</v>
      </c>
      <c r="AY161" s="184" t="s">
        <v>118</v>
      </c>
    </row>
    <row r="162" spans="2:65" s="1" customFormat="1" ht="28.5" customHeight="1">
      <c r="B162" s="162"/>
      <c r="C162" s="163" t="s">
        <v>260</v>
      </c>
      <c r="D162" s="163" t="s">
        <v>120</v>
      </c>
      <c r="E162" s="164" t="s">
        <v>261</v>
      </c>
      <c r="F162" s="165" t="s">
        <v>262</v>
      </c>
      <c r="G162" s="166" t="s">
        <v>123</v>
      </c>
      <c r="H162" s="167">
        <v>8</v>
      </c>
      <c r="I162" s="168"/>
      <c r="J162" s="169">
        <f>ROUND(I162*H162,2)</f>
        <v>0</v>
      </c>
      <c r="K162" s="165" t="s">
        <v>124</v>
      </c>
      <c r="L162" s="33"/>
      <c r="M162" s="170" t="s">
        <v>20</v>
      </c>
      <c r="N162" s="171" t="s">
        <v>43</v>
      </c>
      <c r="O162" s="34"/>
      <c r="P162" s="172">
        <f>O162*H162</f>
        <v>0</v>
      </c>
      <c r="Q162" s="172">
        <v>0</v>
      </c>
      <c r="R162" s="172">
        <f>Q162*H162</f>
        <v>0</v>
      </c>
      <c r="S162" s="172">
        <v>0</v>
      </c>
      <c r="T162" s="173">
        <f>S162*H162</f>
        <v>0</v>
      </c>
      <c r="AR162" s="16" t="s">
        <v>125</v>
      </c>
      <c r="AT162" s="16" t="s">
        <v>120</v>
      </c>
      <c r="AU162" s="16" t="s">
        <v>80</v>
      </c>
      <c r="AY162" s="16" t="s">
        <v>118</v>
      </c>
      <c r="BE162" s="174">
        <f>IF(N162="základní",J162,0)</f>
        <v>0</v>
      </c>
      <c r="BF162" s="174">
        <f>IF(N162="snížená",J162,0)</f>
        <v>0</v>
      </c>
      <c r="BG162" s="174">
        <f>IF(N162="zákl. přenesená",J162,0)</f>
        <v>0</v>
      </c>
      <c r="BH162" s="174">
        <f>IF(N162="sníž. přenesená",J162,0)</f>
        <v>0</v>
      </c>
      <c r="BI162" s="174">
        <f>IF(N162="nulová",J162,0)</f>
        <v>0</v>
      </c>
      <c r="BJ162" s="16" t="s">
        <v>22</v>
      </c>
      <c r="BK162" s="174">
        <f>ROUND(I162*H162,2)</f>
        <v>0</v>
      </c>
      <c r="BL162" s="16" t="s">
        <v>125</v>
      </c>
      <c r="BM162" s="16" t="s">
        <v>263</v>
      </c>
    </row>
    <row r="163" spans="2:51" s="11" customFormat="1" ht="20.25" customHeight="1">
      <c r="B163" s="175"/>
      <c r="D163" s="176" t="s">
        <v>127</v>
      </c>
      <c r="E163" s="177" t="s">
        <v>20</v>
      </c>
      <c r="F163" s="178" t="s">
        <v>158</v>
      </c>
      <c r="H163" s="179">
        <v>8</v>
      </c>
      <c r="I163" s="180"/>
      <c r="L163" s="175"/>
      <c r="M163" s="181"/>
      <c r="N163" s="182"/>
      <c r="O163" s="182"/>
      <c r="P163" s="182"/>
      <c r="Q163" s="182"/>
      <c r="R163" s="182"/>
      <c r="S163" s="182"/>
      <c r="T163" s="183"/>
      <c r="AT163" s="184" t="s">
        <v>127</v>
      </c>
      <c r="AU163" s="184" t="s">
        <v>80</v>
      </c>
      <c r="AV163" s="11" t="s">
        <v>80</v>
      </c>
      <c r="AW163" s="11" t="s">
        <v>36</v>
      </c>
      <c r="AX163" s="11" t="s">
        <v>22</v>
      </c>
      <c r="AY163" s="184" t="s">
        <v>118</v>
      </c>
    </row>
    <row r="164" spans="2:65" s="1" customFormat="1" ht="20.25" customHeight="1">
      <c r="B164" s="162"/>
      <c r="C164" s="163" t="s">
        <v>264</v>
      </c>
      <c r="D164" s="163" t="s">
        <v>120</v>
      </c>
      <c r="E164" s="164" t="s">
        <v>265</v>
      </c>
      <c r="F164" s="165" t="s">
        <v>266</v>
      </c>
      <c r="G164" s="166" t="s">
        <v>123</v>
      </c>
      <c r="H164" s="167">
        <v>8</v>
      </c>
      <c r="I164" s="168"/>
      <c r="J164" s="169">
        <f>ROUND(I164*H164,2)</f>
        <v>0</v>
      </c>
      <c r="K164" s="165" t="s">
        <v>124</v>
      </c>
      <c r="L164" s="33"/>
      <c r="M164" s="170" t="s">
        <v>20</v>
      </c>
      <c r="N164" s="171" t="s">
        <v>43</v>
      </c>
      <c r="O164" s="34"/>
      <c r="P164" s="172">
        <f>O164*H164</f>
        <v>0</v>
      </c>
      <c r="Q164" s="172">
        <v>0</v>
      </c>
      <c r="R164" s="172">
        <f>Q164*H164</f>
        <v>0</v>
      </c>
      <c r="S164" s="172">
        <v>0</v>
      </c>
      <c r="T164" s="173">
        <f>S164*H164</f>
        <v>0</v>
      </c>
      <c r="AR164" s="16" t="s">
        <v>125</v>
      </c>
      <c r="AT164" s="16" t="s">
        <v>120</v>
      </c>
      <c r="AU164" s="16" t="s">
        <v>80</v>
      </c>
      <c r="AY164" s="16" t="s">
        <v>118</v>
      </c>
      <c r="BE164" s="174">
        <f>IF(N164="základní",J164,0)</f>
        <v>0</v>
      </c>
      <c r="BF164" s="174">
        <f>IF(N164="snížená",J164,0)</f>
        <v>0</v>
      </c>
      <c r="BG164" s="174">
        <f>IF(N164="zákl. přenesená",J164,0)</f>
        <v>0</v>
      </c>
      <c r="BH164" s="174">
        <f>IF(N164="sníž. přenesená",J164,0)</f>
        <v>0</v>
      </c>
      <c r="BI164" s="174">
        <f>IF(N164="nulová",J164,0)</f>
        <v>0</v>
      </c>
      <c r="BJ164" s="16" t="s">
        <v>22</v>
      </c>
      <c r="BK164" s="174">
        <f>ROUND(I164*H164,2)</f>
        <v>0</v>
      </c>
      <c r="BL164" s="16" t="s">
        <v>125</v>
      </c>
      <c r="BM164" s="16" t="s">
        <v>267</v>
      </c>
    </row>
    <row r="165" spans="2:65" s="1" customFormat="1" ht="20.25" customHeight="1">
      <c r="B165" s="162"/>
      <c r="C165" s="200" t="s">
        <v>268</v>
      </c>
      <c r="D165" s="200" t="s">
        <v>239</v>
      </c>
      <c r="E165" s="201" t="s">
        <v>269</v>
      </c>
      <c r="F165" s="202" t="s">
        <v>270</v>
      </c>
      <c r="G165" s="203" t="s">
        <v>271</v>
      </c>
      <c r="H165" s="204">
        <v>0.12</v>
      </c>
      <c r="I165" s="205"/>
      <c r="J165" s="206">
        <f>ROUND(I165*H165,2)</f>
        <v>0</v>
      </c>
      <c r="K165" s="202" t="s">
        <v>124</v>
      </c>
      <c r="L165" s="207"/>
      <c r="M165" s="208" t="s">
        <v>20</v>
      </c>
      <c r="N165" s="209" t="s">
        <v>43</v>
      </c>
      <c r="O165" s="34"/>
      <c r="P165" s="172">
        <f>O165*H165</f>
        <v>0</v>
      </c>
      <c r="Q165" s="172">
        <v>0.001</v>
      </c>
      <c r="R165" s="172">
        <f>Q165*H165</f>
        <v>0.00012</v>
      </c>
      <c r="S165" s="172">
        <v>0</v>
      </c>
      <c r="T165" s="173">
        <f>S165*H165</f>
        <v>0</v>
      </c>
      <c r="AR165" s="16" t="s">
        <v>158</v>
      </c>
      <c r="AT165" s="16" t="s">
        <v>239</v>
      </c>
      <c r="AU165" s="16" t="s">
        <v>80</v>
      </c>
      <c r="AY165" s="16" t="s">
        <v>118</v>
      </c>
      <c r="BE165" s="174">
        <f>IF(N165="základní",J165,0)</f>
        <v>0</v>
      </c>
      <c r="BF165" s="174">
        <f>IF(N165="snížená",J165,0)</f>
        <v>0</v>
      </c>
      <c r="BG165" s="174">
        <f>IF(N165="zákl. přenesená",J165,0)</f>
        <v>0</v>
      </c>
      <c r="BH165" s="174">
        <f>IF(N165="sníž. přenesená",J165,0)</f>
        <v>0</v>
      </c>
      <c r="BI165" s="174">
        <f>IF(N165="nulová",J165,0)</f>
        <v>0</v>
      </c>
      <c r="BJ165" s="16" t="s">
        <v>22</v>
      </c>
      <c r="BK165" s="174">
        <f>ROUND(I165*H165,2)</f>
        <v>0</v>
      </c>
      <c r="BL165" s="16" t="s">
        <v>125</v>
      </c>
      <c r="BM165" s="16" t="s">
        <v>272</v>
      </c>
    </row>
    <row r="166" spans="2:51" s="11" customFormat="1" ht="20.25" customHeight="1">
      <c r="B166" s="175"/>
      <c r="D166" s="185" t="s">
        <v>127</v>
      </c>
      <c r="F166" s="186" t="s">
        <v>273</v>
      </c>
      <c r="H166" s="187">
        <v>0.12</v>
      </c>
      <c r="I166" s="180"/>
      <c r="L166" s="175"/>
      <c r="M166" s="181"/>
      <c r="N166" s="182"/>
      <c r="O166" s="182"/>
      <c r="P166" s="182"/>
      <c r="Q166" s="182"/>
      <c r="R166" s="182"/>
      <c r="S166" s="182"/>
      <c r="T166" s="183"/>
      <c r="AT166" s="184" t="s">
        <v>127</v>
      </c>
      <c r="AU166" s="184" t="s">
        <v>80</v>
      </c>
      <c r="AV166" s="11" t="s">
        <v>80</v>
      </c>
      <c r="AW166" s="11" t="s">
        <v>4</v>
      </c>
      <c r="AX166" s="11" t="s">
        <v>22</v>
      </c>
      <c r="AY166" s="184" t="s">
        <v>118</v>
      </c>
    </row>
    <row r="167" spans="2:63" s="10" customFormat="1" ht="29.25" customHeight="1">
      <c r="B167" s="148"/>
      <c r="D167" s="159" t="s">
        <v>71</v>
      </c>
      <c r="E167" s="160" t="s">
        <v>135</v>
      </c>
      <c r="F167" s="160" t="s">
        <v>274</v>
      </c>
      <c r="I167" s="151"/>
      <c r="J167" s="161">
        <f>BK167</f>
        <v>0</v>
      </c>
      <c r="L167" s="148"/>
      <c r="M167" s="153"/>
      <c r="N167" s="154"/>
      <c r="O167" s="154"/>
      <c r="P167" s="155">
        <f>SUM(P168:P169)</f>
        <v>0</v>
      </c>
      <c r="Q167" s="154"/>
      <c r="R167" s="155">
        <f>SUM(R168:R169)</f>
        <v>0</v>
      </c>
      <c r="S167" s="154"/>
      <c r="T167" s="156">
        <f>SUM(T168:T169)</f>
        <v>0</v>
      </c>
      <c r="AR167" s="149" t="s">
        <v>22</v>
      </c>
      <c r="AT167" s="157" t="s">
        <v>71</v>
      </c>
      <c r="AU167" s="157" t="s">
        <v>22</v>
      </c>
      <c r="AY167" s="149" t="s">
        <v>118</v>
      </c>
      <c r="BK167" s="158">
        <f>SUM(BK168:BK169)</f>
        <v>0</v>
      </c>
    </row>
    <row r="168" spans="2:65" s="1" customFormat="1" ht="20.25" customHeight="1">
      <c r="B168" s="162"/>
      <c r="C168" s="163" t="s">
        <v>275</v>
      </c>
      <c r="D168" s="163" t="s">
        <v>120</v>
      </c>
      <c r="E168" s="164" t="s">
        <v>276</v>
      </c>
      <c r="F168" s="165" t="s">
        <v>277</v>
      </c>
      <c r="G168" s="166" t="s">
        <v>142</v>
      </c>
      <c r="H168" s="167">
        <v>202</v>
      </c>
      <c r="I168" s="168"/>
      <c r="J168" s="169">
        <f>ROUND(I168*H168,2)</f>
        <v>0</v>
      </c>
      <c r="K168" s="165" t="s">
        <v>124</v>
      </c>
      <c r="L168" s="33"/>
      <c r="M168" s="170" t="s">
        <v>20</v>
      </c>
      <c r="N168" s="171" t="s">
        <v>43</v>
      </c>
      <c r="O168" s="34"/>
      <c r="P168" s="172">
        <f>O168*H168</f>
        <v>0</v>
      </c>
      <c r="Q168" s="172">
        <v>0</v>
      </c>
      <c r="R168" s="172">
        <f>Q168*H168</f>
        <v>0</v>
      </c>
      <c r="S168" s="172">
        <v>0</v>
      </c>
      <c r="T168" s="173">
        <f>S168*H168</f>
        <v>0</v>
      </c>
      <c r="AR168" s="16" t="s">
        <v>125</v>
      </c>
      <c r="AT168" s="16" t="s">
        <v>120</v>
      </c>
      <c r="AU168" s="16" t="s">
        <v>80</v>
      </c>
      <c r="AY168" s="16" t="s">
        <v>118</v>
      </c>
      <c r="BE168" s="174">
        <f>IF(N168="základní",J168,0)</f>
        <v>0</v>
      </c>
      <c r="BF168" s="174">
        <f>IF(N168="snížená",J168,0)</f>
        <v>0</v>
      </c>
      <c r="BG168" s="174">
        <f>IF(N168="zákl. přenesená",J168,0)</f>
        <v>0</v>
      </c>
      <c r="BH168" s="174">
        <f>IF(N168="sníž. přenesená",J168,0)</f>
        <v>0</v>
      </c>
      <c r="BI168" s="174">
        <f>IF(N168="nulová",J168,0)</f>
        <v>0</v>
      </c>
      <c r="BJ168" s="16" t="s">
        <v>22</v>
      </c>
      <c r="BK168" s="174">
        <f>ROUND(I168*H168,2)</f>
        <v>0</v>
      </c>
      <c r="BL168" s="16" t="s">
        <v>125</v>
      </c>
      <c r="BM168" s="16" t="s">
        <v>278</v>
      </c>
    </row>
    <row r="169" spans="2:51" s="11" customFormat="1" ht="20.25" customHeight="1">
      <c r="B169" s="175"/>
      <c r="D169" s="185" t="s">
        <v>127</v>
      </c>
      <c r="E169" s="184" t="s">
        <v>20</v>
      </c>
      <c r="F169" s="186" t="s">
        <v>279</v>
      </c>
      <c r="H169" s="187">
        <v>202</v>
      </c>
      <c r="I169" s="180"/>
      <c r="L169" s="175"/>
      <c r="M169" s="181"/>
      <c r="N169" s="182"/>
      <c r="O169" s="182"/>
      <c r="P169" s="182"/>
      <c r="Q169" s="182"/>
      <c r="R169" s="182"/>
      <c r="S169" s="182"/>
      <c r="T169" s="183"/>
      <c r="AT169" s="184" t="s">
        <v>127</v>
      </c>
      <c r="AU169" s="184" t="s">
        <v>80</v>
      </c>
      <c r="AV169" s="11" t="s">
        <v>80</v>
      </c>
      <c r="AW169" s="11" t="s">
        <v>36</v>
      </c>
      <c r="AX169" s="11" t="s">
        <v>22</v>
      </c>
      <c r="AY169" s="184" t="s">
        <v>118</v>
      </c>
    </row>
    <row r="170" spans="2:63" s="10" customFormat="1" ht="29.25" customHeight="1">
      <c r="B170" s="148"/>
      <c r="D170" s="159" t="s">
        <v>71</v>
      </c>
      <c r="E170" s="160" t="s">
        <v>125</v>
      </c>
      <c r="F170" s="160" t="s">
        <v>280</v>
      </c>
      <c r="I170" s="151"/>
      <c r="J170" s="161">
        <f>BK170</f>
        <v>0</v>
      </c>
      <c r="L170" s="148"/>
      <c r="M170" s="153"/>
      <c r="N170" s="154"/>
      <c r="O170" s="154"/>
      <c r="P170" s="155">
        <f>SUM(P171:P177)</f>
        <v>0</v>
      </c>
      <c r="Q170" s="154"/>
      <c r="R170" s="155">
        <f>SUM(R171:R177)</f>
        <v>0.18180000000000002</v>
      </c>
      <c r="S170" s="154"/>
      <c r="T170" s="156">
        <f>SUM(T171:T177)</f>
        <v>0</v>
      </c>
      <c r="AR170" s="149" t="s">
        <v>22</v>
      </c>
      <c r="AT170" s="157" t="s">
        <v>71</v>
      </c>
      <c r="AU170" s="157" t="s">
        <v>22</v>
      </c>
      <c r="AY170" s="149" t="s">
        <v>118</v>
      </c>
      <c r="BK170" s="158">
        <f>SUM(BK171:BK177)</f>
        <v>0</v>
      </c>
    </row>
    <row r="171" spans="2:65" s="1" customFormat="1" ht="20.25" customHeight="1">
      <c r="B171" s="162"/>
      <c r="C171" s="163" t="s">
        <v>281</v>
      </c>
      <c r="D171" s="163" t="s">
        <v>120</v>
      </c>
      <c r="E171" s="164" t="s">
        <v>282</v>
      </c>
      <c r="F171" s="165" t="s">
        <v>283</v>
      </c>
      <c r="G171" s="166" t="s">
        <v>155</v>
      </c>
      <c r="H171" s="167">
        <v>22</v>
      </c>
      <c r="I171" s="168"/>
      <c r="J171" s="169">
        <f>ROUND(I171*H171,2)</f>
        <v>0</v>
      </c>
      <c r="K171" s="165" t="s">
        <v>124</v>
      </c>
      <c r="L171" s="33"/>
      <c r="M171" s="170" t="s">
        <v>20</v>
      </c>
      <c r="N171" s="171" t="s">
        <v>43</v>
      </c>
      <c r="O171" s="34"/>
      <c r="P171" s="172">
        <f>O171*H171</f>
        <v>0</v>
      </c>
      <c r="Q171" s="172">
        <v>0</v>
      </c>
      <c r="R171" s="172">
        <f>Q171*H171</f>
        <v>0</v>
      </c>
      <c r="S171" s="172">
        <v>0</v>
      </c>
      <c r="T171" s="173">
        <f>S171*H171</f>
        <v>0</v>
      </c>
      <c r="AR171" s="16" t="s">
        <v>125</v>
      </c>
      <c r="AT171" s="16" t="s">
        <v>120</v>
      </c>
      <c r="AU171" s="16" t="s">
        <v>80</v>
      </c>
      <c r="AY171" s="16" t="s">
        <v>118</v>
      </c>
      <c r="BE171" s="174">
        <f>IF(N171="základní",J171,0)</f>
        <v>0</v>
      </c>
      <c r="BF171" s="174">
        <f>IF(N171="snížená",J171,0)</f>
        <v>0</v>
      </c>
      <c r="BG171" s="174">
        <f>IF(N171="zákl. přenesená",J171,0)</f>
        <v>0</v>
      </c>
      <c r="BH171" s="174">
        <f>IF(N171="sníž. přenesená",J171,0)</f>
        <v>0</v>
      </c>
      <c r="BI171" s="174">
        <f>IF(N171="nulová",J171,0)</f>
        <v>0</v>
      </c>
      <c r="BJ171" s="16" t="s">
        <v>22</v>
      </c>
      <c r="BK171" s="174">
        <f>ROUND(I171*H171,2)</f>
        <v>0</v>
      </c>
      <c r="BL171" s="16" t="s">
        <v>125</v>
      </c>
      <c r="BM171" s="16" t="s">
        <v>284</v>
      </c>
    </row>
    <row r="172" spans="2:51" s="11" customFormat="1" ht="20.25" customHeight="1">
      <c r="B172" s="175"/>
      <c r="D172" s="185" t="s">
        <v>127</v>
      </c>
      <c r="E172" s="184" t="s">
        <v>20</v>
      </c>
      <c r="F172" s="186" t="s">
        <v>285</v>
      </c>
      <c r="H172" s="187">
        <v>22</v>
      </c>
      <c r="I172" s="180"/>
      <c r="L172" s="175"/>
      <c r="M172" s="181"/>
      <c r="N172" s="182"/>
      <c r="O172" s="182"/>
      <c r="P172" s="182"/>
      <c r="Q172" s="182"/>
      <c r="R172" s="182"/>
      <c r="S172" s="182"/>
      <c r="T172" s="183"/>
      <c r="AT172" s="184" t="s">
        <v>127</v>
      </c>
      <c r="AU172" s="184" t="s">
        <v>80</v>
      </c>
      <c r="AV172" s="11" t="s">
        <v>80</v>
      </c>
      <c r="AW172" s="11" t="s">
        <v>36</v>
      </c>
      <c r="AX172" s="11" t="s">
        <v>72</v>
      </c>
      <c r="AY172" s="184" t="s">
        <v>118</v>
      </c>
    </row>
    <row r="173" spans="2:51" s="12" customFormat="1" ht="20.25" customHeight="1">
      <c r="B173" s="188"/>
      <c r="D173" s="176" t="s">
        <v>127</v>
      </c>
      <c r="E173" s="189" t="s">
        <v>20</v>
      </c>
      <c r="F173" s="190" t="s">
        <v>134</v>
      </c>
      <c r="H173" s="191">
        <v>22</v>
      </c>
      <c r="I173" s="192"/>
      <c r="L173" s="188"/>
      <c r="M173" s="193"/>
      <c r="N173" s="194"/>
      <c r="O173" s="194"/>
      <c r="P173" s="194"/>
      <c r="Q173" s="194"/>
      <c r="R173" s="194"/>
      <c r="S173" s="194"/>
      <c r="T173" s="195"/>
      <c r="AT173" s="196" t="s">
        <v>127</v>
      </c>
      <c r="AU173" s="196" t="s">
        <v>80</v>
      </c>
      <c r="AV173" s="12" t="s">
        <v>125</v>
      </c>
      <c r="AW173" s="12" t="s">
        <v>36</v>
      </c>
      <c r="AX173" s="12" t="s">
        <v>22</v>
      </c>
      <c r="AY173" s="196" t="s">
        <v>118</v>
      </c>
    </row>
    <row r="174" spans="2:65" s="1" customFormat="1" ht="20.25" customHeight="1">
      <c r="B174" s="162"/>
      <c r="C174" s="163" t="s">
        <v>286</v>
      </c>
      <c r="D174" s="163" t="s">
        <v>120</v>
      </c>
      <c r="E174" s="164" t="s">
        <v>287</v>
      </c>
      <c r="F174" s="165" t="s">
        <v>288</v>
      </c>
      <c r="G174" s="166" t="s">
        <v>289</v>
      </c>
      <c r="H174" s="167">
        <v>3</v>
      </c>
      <c r="I174" s="168"/>
      <c r="J174" s="169">
        <f>ROUND(I174*H174,2)</f>
        <v>0</v>
      </c>
      <c r="K174" s="165" t="s">
        <v>124</v>
      </c>
      <c r="L174" s="33"/>
      <c r="M174" s="170" t="s">
        <v>20</v>
      </c>
      <c r="N174" s="171" t="s">
        <v>43</v>
      </c>
      <c r="O174" s="34"/>
      <c r="P174" s="172">
        <f>O174*H174</f>
        <v>0</v>
      </c>
      <c r="Q174" s="172">
        <v>0.0066</v>
      </c>
      <c r="R174" s="172">
        <f>Q174*H174</f>
        <v>0.019799999999999998</v>
      </c>
      <c r="S174" s="172">
        <v>0</v>
      </c>
      <c r="T174" s="173">
        <f>S174*H174</f>
        <v>0</v>
      </c>
      <c r="AR174" s="16" t="s">
        <v>125</v>
      </c>
      <c r="AT174" s="16" t="s">
        <v>120</v>
      </c>
      <c r="AU174" s="16" t="s">
        <v>80</v>
      </c>
      <c r="AY174" s="16" t="s">
        <v>118</v>
      </c>
      <c r="BE174" s="174">
        <f>IF(N174="základní",J174,0)</f>
        <v>0</v>
      </c>
      <c r="BF174" s="174">
        <f>IF(N174="snížená",J174,0)</f>
        <v>0</v>
      </c>
      <c r="BG174" s="174">
        <f>IF(N174="zákl. přenesená",J174,0)</f>
        <v>0</v>
      </c>
      <c r="BH174" s="174">
        <f>IF(N174="sníž. přenesená",J174,0)</f>
        <v>0</v>
      </c>
      <c r="BI174" s="174">
        <f>IF(N174="nulová",J174,0)</f>
        <v>0</v>
      </c>
      <c r="BJ174" s="16" t="s">
        <v>22</v>
      </c>
      <c r="BK174" s="174">
        <f>ROUND(I174*H174,2)</f>
        <v>0</v>
      </c>
      <c r="BL174" s="16" t="s">
        <v>125</v>
      </c>
      <c r="BM174" s="16" t="s">
        <v>290</v>
      </c>
    </row>
    <row r="175" spans="2:65" s="1" customFormat="1" ht="20.25" customHeight="1">
      <c r="B175" s="162"/>
      <c r="C175" s="200" t="s">
        <v>291</v>
      </c>
      <c r="D175" s="200" t="s">
        <v>239</v>
      </c>
      <c r="E175" s="201" t="s">
        <v>292</v>
      </c>
      <c r="F175" s="202" t="s">
        <v>293</v>
      </c>
      <c r="G175" s="203" t="s">
        <v>289</v>
      </c>
      <c r="H175" s="204">
        <v>1</v>
      </c>
      <c r="I175" s="205"/>
      <c r="J175" s="206">
        <f>ROUND(I175*H175,2)</f>
        <v>0</v>
      </c>
      <c r="K175" s="202" t="s">
        <v>124</v>
      </c>
      <c r="L175" s="207"/>
      <c r="M175" s="208" t="s">
        <v>20</v>
      </c>
      <c r="N175" s="209" t="s">
        <v>43</v>
      </c>
      <c r="O175" s="34"/>
      <c r="P175" s="172">
        <f>O175*H175</f>
        <v>0</v>
      </c>
      <c r="Q175" s="172">
        <v>0.054</v>
      </c>
      <c r="R175" s="172">
        <f>Q175*H175</f>
        <v>0.054</v>
      </c>
      <c r="S175" s="172">
        <v>0</v>
      </c>
      <c r="T175" s="173">
        <f>S175*H175</f>
        <v>0</v>
      </c>
      <c r="AR175" s="16" t="s">
        <v>158</v>
      </c>
      <c r="AT175" s="16" t="s">
        <v>239</v>
      </c>
      <c r="AU175" s="16" t="s">
        <v>80</v>
      </c>
      <c r="AY175" s="16" t="s">
        <v>118</v>
      </c>
      <c r="BE175" s="174">
        <f>IF(N175="základní",J175,0)</f>
        <v>0</v>
      </c>
      <c r="BF175" s="174">
        <f>IF(N175="snížená",J175,0)</f>
        <v>0</v>
      </c>
      <c r="BG175" s="174">
        <f>IF(N175="zákl. přenesená",J175,0)</f>
        <v>0</v>
      </c>
      <c r="BH175" s="174">
        <f>IF(N175="sníž. přenesená",J175,0)</f>
        <v>0</v>
      </c>
      <c r="BI175" s="174">
        <f>IF(N175="nulová",J175,0)</f>
        <v>0</v>
      </c>
      <c r="BJ175" s="16" t="s">
        <v>22</v>
      </c>
      <c r="BK175" s="174">
        <f>ROUND(I175*H175,2)</f>
        <v>0</v>
      </c>
      <c r="BL175" s="16" t="s">
        <v>125</v>
      </c>
      <c r="BM175" s="16" t="s">
        <v>294</v>
      </c>
    </row>
    <row r="176" spans="2:65" s="1" customFormat="1" ht="20.25" customHeight="1">
      <c r="B176" s="162"/>
      <c r="C176" s="200" t="s">
        <v>295</v>
      </c>
      <c r="D176" s="200" t="s">
        <v>239</v>
      </c>
      <c r="E176" s="201" t="s">
        <v>296</v>
      </c>
      <c r="F176" s="202" t="s">
        <v>297</v>
      </c>
      <c r="G176" s="203" t="s">
        <v>289</v>
      </c>
      <c r="H176" s="204">
        <v>1</v>
      </c>
      <c r="I176" s="205"/>
      <c r="J176" s="206">
        <f>ROUND(I176*H176,2)</f>
        <v>0</v>
      </c>
      <c r="K176" s="202" t="s">
        <v>124</v>
      </c>
      <c r="L176" s="207"/>
      <c r="M176" s="208" t="s">
        <v>20</v>
      </c>
      <c r="N176" s="209" t="s">
        <v>43</v>
      </c>
      <c r="O176" s="34"/>
      <c r="P176" s="172">
        <f>O176*H176</f>
        <v>0</v>
      </c>
      <c r="Q176" s="172">
        <v>0.04</v>
      </c>
      <c r="R176" s="172">
        <f>Q176*H176</f>
        <v>0.04</v>
      </c>
      <c r="S176" s="172">
        <v>0</v>
      </c>
      <c r="T176" s="173">
        <f>S176*H176</f>
        <v>0</v>
      </c>
      <c r="AR176" s="16" t="s">
        <v>158</v>
      </c>
      <c r="AT176" s="16" t="s">
        <v>239</v>
      </c>
      <c r="AU176" s="16" t="s">
        <v>80</v>
      </c>
      <c r="AY176" s="16" t="s">
        <v>118</v>
      </c>
      <c r="BE176" s="174">
        <f>IF(N176="základní",J176,0)</f>
        <v>0</v>
      </c>
      <c r="BF176" s="174">
        <f>IF(N176="snížená",J176,0)</f>
        <v>0</v>
      </c>
      <c r="BG176" s="174">
        <f>IF(N176="zákl. přenesená",J176,0)</f>
        <v>0</v>
      </c>
      <c r="BH176" s="174">
        <f>IF(N176="sníž. přenesená",J176,0)</f>
        <v>0</v>
      </c>
      <c r="BI176" s="174">
        <f>IF(N176="nulová",J176,0)</f>
        <v>0</v>
      </c>
      <c r="BJ176" s="16" t="s">
        <v>22</v>
      </c>
      <c r="BK176" s="174">
        <f>ROUND(I176*H176,2)</f>
        <v>0</v>
      </c>
      <c r="BL176" s="16" t="s">
        <v>125</v>
      </c>
      <c r="BM176" s="16" t="s">
        <v>298</v>
      </c>
    </row>
    <row r="177" spans="2:65" s="1" customFormat="1" ht="20.25" customHeight="1">
      <c r="B177" s="162"/>
      <c r="C177" s="200" t="s">
        <v>299</v>
      </c>
      <c r="D177" s="200" t="s">
        <v>239</v>
      </c>
      <c r="E177" s="201" t="s">
        <v>300</v>
      </c>
      <c r="F177" s="202" t="s">
        <v>301</v>
      </c>
      <c r="G177" s="203" t="s">
        <v>289</v>
      </c>
      <c r="H177" s="204">
        <v>1</v>
      </c>
      <c r="I177" s="205"/>
      <c r="J177" s="206">
        <f>ROUND(I177*H177,2)</f>
        <v>0</v>
      </c>
      <c r="K177" s="202" t="s">
        <v>124</v>
      </c>
      <c r="L177" s="207"/>
      <c r="M177" s="208" t="s">
        <v>20</v>
      </c>
      <c r="N177" s="209" t="s">
        <v>43</v>
      </c>
      <c r="O177" s="34"/>
      <c r="P177" s="172">
        <f>O177*H177</f>
        <v>0</v>
      </c>
      <c r="Q177" s="172">
        <v>0.068</v>
      </c>
      <c r="R177" s="172">
        <f>Q177*H177</f>
        <v>0.068</v>
      </c>
      <c r="S177" s="172">
        <v>0</v>
      </c>
      <c r="T177" s="173">
        <f>S177*H177</f>
        <v>0</v>
      </c>
      <c r="AR177" s="16" t="s">
        <v>158</v>
      </c>
      <c r="AT177" s="16" t="s">
        <v>239</v>
      </c>
      <c r="AU177" s="16" t="s">
        <v>80</v>
      </c>
      <c r="AY177" s="16" t="s">
        <v>118</v>
      </c>
      <c r="BE177" s="174">
        <f>IF(N177="základní",J177,0)</f>
        <v>0</v>
      </c>
      <c r="BF177" s="174">
        <f>IF(N177="snížená",J177,0)</f>
        <v>0</v>
      </c>
      <c r="BG177" s="174">
        <f>IF(N177="zákl. přenesená",J177,0)</f>
        <v>0</v>
      </c>
      <c r="BH177" s="174">
        <f>IF(N177="sníž. přenesená",J177,0)</f>
        <v>0</v>
      </c>
      <c r="BI177" s="174">
        <f>IF(N177="nulová",J177,0)</f>
        <v>0</v>
      </c>
      <c r="BJ177" s="16" t="s">
        <v>22</v>
      </c>
      <c r="BK177" s="174">
        <f>ROUND(I177*H177,2)</f>
        <v>0</v>
      </c>
      <c r="BL177" s="16" t="s">
        <v>125</v>
      </c>
      <c r="BM177" s="16" t="s">
        <v>302</v>
      </c>
    </row>
    <row r="178" spans="2:63" s="10" customFormat="1" ht="29.25" customHeight="1">
      <c r="B178" s="148"/>
      <c r="D178" s="159" t="s">
        <v>71</v>
      </c>
      <c r="E178" s="160" t="s">
        <v>144</v>
      </c>
      <c r="F178" s="160" t="s">
        <v>303</v>
      </c>
      <c r="I178" s="151"/>
      <c r="J178" s="161">
        <f>BK178</f>
        <v>0</v>
      </c>
      <c r="L178" s="148"/>
      <c r="M178" s="153"/>
      <c r="N178" s="154"/>
      <c r="O178" s="154"/>
      <c r="P178" s="155">
        <f>SUM(P179:P190)</f>
        <v>0</v>
      </c>
      <c r="Q178" s="154"/>
      <c r="R178" s="155">
        <f>SUM(R179:R190)</f>
        <v>286.00724112</v>
      </c>
      <c r="S178" s="154"/>
      <c r="T178" s="156">
        <f>SUM(T179:T190)</f>
        <v>0</v>
      </c>
      <c r="AR178" s="149" t="s">
        <v>22</v>
      </c>
      <c r="AT178" s="157" t="s">
        <v>71</v>
      </c>
      <c r="AU178" s="157" t="s">
        <v>22</v>
      </c>
      <c r="AY178" s="149" t="s">
        <v>118</v>
      </c>
      <c r="BK178" s="158">
        <f>SUM(BK179:BK190)</f>
        <v>0</v>
      </c>
    </row>
    <row r="179" spans="2:65" s="1" customFormat="1" ht="28.5" customHeight="1">
      <c r="B179" s="162"/>
      <c r="C179" s="163" t="s">
        <v>304</v>
      </c>
      <c r="D179" s="163" t="s">
        <v>120</v>
      </c>
      <c r="E179" s="164" t="s">
        <v>305</v>
      </c>
      <c r="F179" s="165" t="s">
        <v>306</v>
      </c>
      <c r="G179" s="166" t="s">
        <v>123</v>
      </c>
      <c r="H179" s="167">
        <v>240</v>
      </c>
      <c r="I179" s="168"/>
      <c r="J179" s="169">
        <f>ROUND(I179*H179,2)</f>
        <v>0</v>
      </c>
      <c r="K179" s="165" t="s">
        <v>124</v>
      </c>
      <c r="L179" s="33"/>
      <c r="M179" s="170" t="s">
        <v>20</v>
      </c>
      <c r="N179" s="171" t="s">
        <v>43</v>
      </c>
      <c r="O179" s="34"/>
      <c r="P179" s="172">
        <f>O179*H179</f>
        <v>0</v>
      </c>
      <c r="Q179" s="172">
        <v>0.46166</v>
      </c>
      <c r="R179" s="172">
        <f>Q179*H179</f>
        <v>110.7984</v>
      </c>
      <c r="S179" s="172">
        <v>0</v>
      </c>
      <c r="T179" s="173">
        <f>S179*H179</f>
        <v>0</v>
      </c>
      <c r="AR179" s="16" t="s">
        <v>125</v>
      </c>
      <c r="AT179" s="16" t="s">
        <v>120</v>
      </c>
      <c r="AU179" s="16" t="s">
        <v>80</v>
      </c>
      <c r="AY179" s="16" t="s">
        <v>118</v>
      </c>
      <c r="BE179" s="174">
        <f>IF(N179="základní",J179,0)</f>
        <v>0</v>
      </c>
      <c r="BF179" s="174">
        <f>IF(N179="snížená",J179,0)</f>
        <v>0</v>
      </c>
      <c r="BG179" s="174">
        <f>IF(N179="zákl. přenesená",J179,0)</f>
        <v>0</v>
      </c>
      <c r="BH179" s="174">
        <f>IF(N179="sníž. přenesená",J179,0)</f>
        <v>0</v>
      </c>
      <c r="BI179" s="174">
        <f>IF(N179="nulová",J179,0)</f>
        <v>0</v>
      </c>
      <c r="BJ179" s="16" t="s">
        <v>22</v>
      </c>
      <c r="BK179" s="174">
        <f>ROUND(I179*H179,2)</f>
        <v>0</v>
      </c>
      <c r="BL179" s="16" t="s">
        <v>125</v>
      </c>
      <c r="BM179" s="16" t="s">
        <v>307</v>
      </c>
    </row>
    <row r="180" spans="2:51" s="11" customFormat="1" ht="20.25" customHeight="1">
      <c r="B180" s="175"/>
      <c r="D180" s="176" t="s">
        <v>127</v>
      </c>
      <c r="E180" s="177" t="s">
        <v>20</v>
      </c>
      <c r="F180" s="178" t="s">
        <v>308</v>
      </c>
      <c r="H180" s="179">
        <v>240</v>
      </c>
      <c r="I180" s="180"/>
      <c r="L180" s="175"/>
      <c r="M180" s="181"/>
      <c r="N180" s="182"/>
      <c r="O180" s="182"/>
      <c r="P180" s="182"/>
      <c r="Q180" s="182"/>
      <c r="R180" s="182"/>
      <c r="S180" s="182"/>
      <c r="T180" s="183"/>
      <c r="AT180" s="184" t="s">
        <v>127</v>
      </c>
      <c r="AU180" s="184" t="s">
        <v>80</v>
      </c>
      <c r="AV180" s="11" t="s">
        <v>80</v>
      </c>
      <c r="AW180" s="11" t="s">
        <v>36</v>
      </c>
      <c r="AX180" s="11" t="s">
        <v>22</v>
      </c>
      <c r="AY180" s="184" t="s">
        <v>118</v>
      </c>
    </row>
    <row r="181" spans="2:65" s="1" customFormat="1" ht="28.5" customHeight="1">
      <c r="B181" s="162"/>
      <c r="C181" s="163" t="s">
        <v>309</v>
      </c>
      <c r="D181" s="163" t="s">
        <v>120</v>
      </c>
      <c r="E181" s="164" t="s">
        <v>310</v>
      </c>
      <c r="F181" s="165" t="s">
        <v>311</v>
      </c>
      <c r="G181" s="166" t="s">
        <v>123</v>
      </c>
      <c r="H181" s="167">
        <v>159.927</v>
      </c>
      <c r="I181" s="168"/>
      <c r="J181" s="169">
        <f>ROUND(I181*H181,2)</f>
        <v>0</v>
      </c>
      <c r="K181" s="165" t="s">
        <v>124</v>
      </c>
      <c r="L181" s="33"/>
      <c r="M181" s="170" t="s">
        <v>20</v>
      </c>
      <c r="N181" s="171" t="s">
        <v>43</v>
      </c>
      <c r="O181" s="34"/>
      <c r="P181" s="172">
        <f>O181*H181</f>
        <v>0</v>
      </c>
      <c r="Q181" s="172">
        <v>0.26376</v>
      </c>
      <c r="R181" s="172">
        <f>Q181*H181</f>
        <v>42.18234552</v>
      </c>
      <c r="S181" s="172">
        <v>0</v>
      </c>
      <c r="T181" s="173">
        <f>S181*H181</f>
        <v>0</v>
      </c>
      <c r="AR181" s="16" t="s">
        <v>125</v>
      </c>
      <c r="AT181" s="16" t="s">
        <v>120</v>
      </c>
      <c r="AU181" s="16" t="s">
        <v>80</v>
      </c>
      <c r="AY181" s="16" t="s">
        <v>118</v>
      </c>
      <c r="BE181" s="174">
        <f>IF(N181="základní",J181,0)</f>
        <v>0</v>
      </c>
      <c r="BF181" s="174">
        <f>IF(N181="snížená",J181,0)</f>
        <v>0</v>
      </c>
      <c r="BG181" s="174">
        <f>IF(N181="zákl. přenesená",J181,0)</f>
        <v>0</v>
      </c>
      <c r="BH181" s="174">
        <f>IF(N181="sníž. přenesená",J181,0)</f>
        <v>0</v>
      </c>
      <c r="BI181" s="174">
        <f>IF(N181="nulová",J181,0)</f>
        <v>0</v>
      </c>
      <c r="BJ181" s="16" t="s">
        <v>22</v>
      </c>
      <c r="BK181" s="174">
        <f>ROUND(I181*H181,2)</f>
        <v>0</v>
      </c>
      <c r="BL181" s="16" t="s">
        <v>125</v>
      </c>
      <c r="BM181" s="16" t="s">
        <v>312</v>
      </c>
    </row>
    <row r="182" spans="2:51" s="11" customFormat="1" ht="20.25" customHeight="1">
      <c r="B182" s="175"/>
      <c r="D182" s="185" t="s">
        <v>127</v>
      </c>
      <c r="E182" s="184" t="s">
        <v>20</v>
      </c>
      <c r="F182" s="186" t="s">
        <v>313</v>
      </c>
      <c r="H182" s="187">
        <v>299.854</v>
      </c>
      <c r="I182" s="180"/>
      <c r="L182" s="175"/>
      <c r="M182" s="181"/>
      <c r="N182" s="182"/>
      <c r="O182" s="182"/>
      <c r="P182" s="182"/>
      <c r="Q182" s="182"/>
      <c r="R182" s="182"/>
      <c r="S182" s="182"/>
      <c r="T182" s="183"/>
      <c r="AT182" s="184" t="s">
        <v>127</v>
      </c>
      <c r="AU182" s="184" t="s">
        <v>80</v>
      </c>
      <c r="AV182" s="11" t="s">
        <v>80</v>
      </c>
      <c r="AW182" s="11" t="s">
        <v>36</v>
      </c>
      <c r="AX182" s="11" t="s">
        <v>72</v>
      </c>
      <c r="AY182" s="184" t="s">
        <v>118</v>
      </c>
    </row>
    <row r="183" spans="2:51" s="11" customFormat="1" ht="20.25" customHeight="1">
      <c r="B183" s="175"/>
      <c r="D183" s="185" t="s">
        <v>127</v>
      </c>
      <c r="E183" s="184" t="s">
        <v>20</v>
      </c>
      <c r="F183" s="186" t="s">
        <v>223</v>
      </c>
      <c r="H183" s="187">
        <v>20</v>
      </c>
      <c r="I183" s="180"/>
      <c r="L183" s="175"/>
      <c r="M183" s="181"/>
      <c r="N183" s="182"/>
      <c r="O183" s="182"/>
      <c r="P183" s="182"/>
      <c r="Q183" s="182"/>
      <c r="R183" s="182"/>
      <c r="S183" s="182"/>
      <c r="T183" s="183"/>
      <c r="AT183" s="184" t="s">
        <v>127</v>
      </c>
      <c r="AU183" s="184" t="s">
        <v>80</v>
      </c>
      <c r="AV183" s="11" t="s">
        <v>80</v>
      </c>
      <c r="AW183" s="11" t="s">
        <v>36</v>
      </c>
      <c r="AX183" s="11" t="s">
        <v>72</v>
      </c>
      <c r="AY183" s="184" t="s">
        <v>118</v>
      </c>
    </row>
    <row r="184" spans="2:51" s="12" customFormat="1" ht="20.25" customHeight="1">
      <c r="B184" s="188"/>
      <c r="D184" s="185" t="s">
        <v>127</v>
      </c>
      <c r="E184" s="197" t="s">
        <v>20</v>
      </c>
      <c r="F184" s="198" t="s">
        <v>134</v>
      </c>
      <c r="H184" s="199">
        <v>319.854</v>
      </c>
      <c r="I184" s="192"/>
      <c r="L184" s="188"/>
      <c r="M184" s="193"/>
      <c r="N184" s="194"/>
      <c r="O184" s="194"/>
      <c r="P184" s="194"/>
      <c r="Q184" s="194"/>
      <c r="R184" s="194"/>
      <c r="S184" s="194"/>
      <c r="T184" s="195"/>
      <c r="AT184" s="196" t="s">
        <v>127</v>
      </c>
      <c r="AU184" s="196" t="s">
        <v>80</v>
      </c>
      <c r="AV184" s="12" t="s">
        <v>125</v>
      </c>
      <c r="AW184" s="12" t="s">
        <v>36</v>
      </c>
      <c r="AX184" s="12" t="s">
        <v>22</v>
      </c>
      <c r="AY184" s="196" t="s">
        <v>118</v>
      </c>
    </row>
    <row r="185" spans="2:51" s="11" customFormat="1" ht="20.25" customHeight="1">
      <c r="B185" s="175"/>
      <c r="D185" s="176" t="s">
        <v>127</v>
      </c>
      <c r="F185" s="178" t="s">
        <v>314</v>
      </c>
      <c r="H185" s="179">
        <v>159.927</v>
      </c>
      <c r="I185" s="180"/>
      <c r="L185" s="175"/>
      <c r="M185" s="181"/>
      <c r="N185" s="182"/>
      <c r="O185" s="182"/>
      <c r="P185" s="182"/>
      <c r="Q185" s="182"/>
      <c r="R185" s="182"/>
      <c r="S185" s="182"/>
      <c r="T185" s="183"/>
      <c r="AT185" s="184" t="s">
        <v>127</v>
      </c>
      <c r="AU185" s="184" t="s">
        <v>80</v>
      </c>
      <c r="AV185" s="11" t="s">
        <v>80</v>
      </c>
      <c r="AW185" s="11" t="s">
        <v>4</v>
      </c>
      <c r="AX185" s="11" t="s">
        <v>22</v>
      </c>
      <c r="AY185" s="184" t="s">
        <v>118</v>
      </c>
    </row>
    <row r="186" spans="2:65" s="1" customFormat="1" ht="28.5" customHeight="1">
      <c r="B186" s="162"/>
      <c r="C186" s="163" t="s">
        <v>315</v>
      </c>
      <c r="D186" s="163" t="s">
        <v>120</v>
      </c>
      <c r="E186" s="164" t="s">
        <v>316</v>
      </c>
      <c r="F186" s="165" t="s">
        <v>317</v>
      </c>
      <c r="G186" s="166" t="s">
        <v>123</v>
      </c>
      <c r="H186" s="167">
        <v>446</v>
      </c>
      <c r="I186" s="168"/>
      <c r="J186" s="169">
        <f>ROUND(I186*H186,2)</f>
        <v>0</v>
      </c>
      <c r="K186" s="165" t="s">
        <v>124</v>
      </c>
      <c r="L186" s="33"/>
      <c r="M186" s="170" t="s">
        <v>20</v>
      </c>
      <c r="N186" s="171" t="s">
        <v>43</v>
      </c>
      <c r="O186" s="34"/>
      <c r="P186" s="172">
        <f>O186*H186</f>
        <v>0</v>
      </c>
      <c r="Q186" s="172">
        <v>0.12966</v>
      </c>
      <c r="R186" s="172">
        <f>Q186*H186</f>
        <v>57.828359999999996</v>
      </c>
      <c r="S186" s="172">
        <v>0</v>
      </c>
      <c r="T186" s="173">
        <f>S186*H186</f>
        <v>0</v>
      </c>
      <c r="AR186" s="16" t="s">
        <v>125</v>
      </c>
      <c r="AT186" s="16" t="s">
        <v>120</v>
      </c>
      <c r="AU186" s="16" t="s">
        <v>80</v>
      </c>
      <c r="AY186" s="16" t="s">
        <v>118</v>
      </c>
      <c r="BE186" s="174">
        <f>IF(N186="základní",J186,0)</f>
        <v>0</v>
      </c>
      <c r="BF186" s="174">
        <f>IF(N186="snížená",J186,0)</f>
        <v>0</v>
      </c>
      <c r="BG186" s="174">
        <f>IF(N186="zákl. přenesená",J186,0)</f>
        <v>0</v>
      </c>
      <c r="BH186" s="174">
        <f>IF(N186="sníž. přenesená",J186,0)</f>
        <v>0</v>
      </c>
      <c r="BI186" s="174">
        <f>IF(N186="nulová",J186,0)</f>
        <v>0</v>
      </c>
      <c r="BJ186" s="16" t="s">
        <v>22</v>
      </c>
      <c r="BK186" s="174">
        <f>ROUND(I186*H186,2)</f>
        <v>0</v>
      </c>
      <c r="BL186" s="16" t="s">
        <v>125</v>
      </c>
      <c r="BM186" s="16" t="s">
        <v>318</v>
      </c>
    </row>
    <row r="187" spans="2:51" s="11" customFormat="1" ht="20.25" customHeight="1">
      <c r="B187" s="175"/>
      <c r="D187" s="176" t="s">
        <v>127</v>
      </c>
      <c r="E187" s="177" t="s">
        <v>20</v>
      </c>
      <c r="F187" s="178" t="s">
        <v>139</v>
      </c>
      <c r="H187" s="179">
        <v>446</v>
      </c>
      <c r="I187" s="180"/>
      <c r="L187" s="175"/>
      <c r="M187" s="181"/>
      <c r="N187" s="182"/>
      <c r="O187" s="182"/>
      <c r="P187" s="182"/>
      <c r="Q187" s="182"/>
      <c r="R187" s="182"/>
      <c r="S187" s="182"/>
      <c r="T187" s="183"/>
      <c r="AT187" s="184" t="s">
        <v>127</v>
      </c>
      <c r="AU187" s="184" t="s">
        <v>80</v>
      </c>
      <c r="AV187" s="11" t="s">
        <v>80</v>
      </c>
      <c r="AW187" s="11" t="s">
        <v>36</v>
      </c>
      <c r="AX187" s="11" t="s">
        <v>22</v>
      </c>
      <c r="AY187" s="184" t="s">
        <v>118</v>
      </c>
    </row>
    <row r="188" spans="2:65" s="1" customFormat="1" ht="28.5" customHeight="1">
      <c r="B188" s="162"/>
      <c r="C188" s="163" t="s">
        <v>319</v>
      </c>
      <c r="D188" s="163" t="s">
        <v>120</v>
      </c>
      <c r="E188" s="164" t="s">
        <v>320</v>
      </c>
      <c r="F188" s="165" t="s">
        <v>321</v>
      </c>
      <c r="G188" s="166" t="s">
        <v>123</v>
      </c>
      <c r="H188" s="167">
        <v>362.488</v>
      </c>
      <c r="I188" s="168"/>
      <c r="J188" s="169">
        <f>ROUND(I188*H188,2)</f>
        <v>0</v>
      </c>
      <c r="K188" s="165" t="s">
        <v>124</v>
      </c>
      <c r="L188" s="33"/>
      <c r="M188" s="170" t="s">
        <v>20</v>
      </c>
      <c r="N188" s="171" t="s">
        <v>43</v>
      </c>
      <c r="O188" s="34"/>
      <c r="P188" s="172">
        <f>O188*H188</f>
        <v>0</v>
      </c>
      <c r="Q188" s="172">
        <v>0.20745</v>
      </c>
      <c r="R188" s="172">
        <f>Q188*H188</f>
        <v>75.1981356</v>
      </c>
      <c r="S188" s="172">
        <v>0</v>
      </c>
      <c r="T188" s="173">
        <f>S188*H188</f>
        <v>0</v>
      </c>
      <c r="AR188" s="16" t="s">
        <v>125</v>
      </c>
      <c r="AT188" s="16" t="s">
        <v>120</v>
      </c>
      <c r="AU188" s="16" t="s">
        <v>80</v>
      </c>
      <c r="AY188" s="16" t="s">
        <v>118</v>
      </c>
      <c r="BE188" s="174">
        <f>IF(N188="základní",J188,0)</f>
        <v>0</v>
      </c>
      <c r="BF188" s="174">
        <f>IF(N188="snížená",J188,0)</f>
        <v>0</v>
      </c>
      <c r="BG188" s="174">
        <f>IF(N188="zákl. přenesená",J188,0)</f>
        <v>0</v>
      </c>
      <c r="BH188" s="174">
        <f>IF(N188="sníž. přenesená",J188,0)</f>
        <v>0</v>
      </c>
      <c r="BI188" s="174">
        <f>IF(N188="nulová",J188,0)</f>
        <v>0</v>
      </c>
      <c r="BJ188" s="16" t="s">
        <v>22</v>
      </c>
      <c r="BK188" s="174">
        <f>ROUND(I188*H188,2)</f>
        <v>0</v>
      </c>
      <c r="BL188" s="16" t="s">
        <v>125</v>
      </c>
      <c r="BM188" s="16" t="s">
        <v>322</v>
      </c>
    </row>
    <row r="189" spans="2:51" s="11" customFormat="1" ht="20.25" customHeight="1">
      <c r="B189" s="175"/>
      <c r="D189" s="185" t="s">
        <v>127</v>
      </c>
      <c r="E189" s="184" t="s">
        <v>20</v>
      </c>
      <c r="F189" s="186" t="s">
        <v>132</v>
      </c>
      <c r="H189" s="187">
        <v>362.488</v>
      </c>
      <c r="I189" s="180"/>
      <c r="L189" s="175"/>
      <c r="M189" s="181"/>
      <c r="N189" s="182"/>
      <c r="O189" s="182"/>
      <c r="P189" s="182"/>
      <c r="Q189" s="182"/>
      <c r="R189" s="182"/>
      <c r="S189" s="182"/>
      <c r="T189" s="183"/>
      <c r="AT189" s="184" t="s">
        <v>127</v>
      </c>
      <c r="AU189" s="184" t="s">
        <v>80</v>
      </c>
      <c r="AV189" s="11" t="s">
        <v>80</v>
      </c>
      <c r="AW189" s="11" t="s">
        <v>36</v>
      </c>
      <c r="AX189" s="11" t="s">
        <v>72</v>
      </c>
      <c r="AY189" s="184" t="s">
        <v>118</v>
      </c>
    </row>
    <row r="190" spans="2:51" s="12" customFormat="1" ht="20.25" customHeight="1">
      <c r="B190" s="188"/>
      <c r="D190" s="185" t="s">
        <v>127</v>
      </c>
      <c r="E190" s="197" t="s">
        <v>20</v>
      </c>
      <c r="F190" s="198" t="s">
        <v>134</v>
      </c>
      <c r="H190" s="199">
        <v>362.488</v>
      </c>
      <c r="I190" s="192"/>
      <c r="L190" s="188"/>
      <c r="M190" s="193"/>
      <c r="N190" s="194"/>
      <c r="O190" s="194"/>
      <c r="P190" s="194"/>
      <c r="Q190" s="194"/>
      <c r="R190" s="194"/>
      <c r="S190" s="194"/>
      <c r="T190" s="195"/>
      <c r="AT190" s="196" t="s">
        <v>127</v>
      </c>
      <c r="AU190" s="196" t="s">
        <v>80</v>
      </c>
      <c r="AV190" s="12" t="s">
        <v>125</v>
      </c>
      <c r="AW190" s="12" t="s">
        <v>36</v>
      </c>
      <c r="AX190" s="12" t="s">
        <v>22</v>
      </c>
      <c r="AY190" s="196" t="s">
        <v>118</v>
      </c>
    </row>
    <row r="191" spans="2:63" s="10" customFormat="1" ht="29.25" customHeight="1">
      <c r="B191" s="148"/>
      <c r="D191" s="159" t="s">
        <v>71</v>
      </c>
      <c r="E191" s="160" t="s">
        <v>158</v>
      </c>
      <c r="F191" s="160" t="s">
        <v>323</v>
      </c>
      <c r="I191" s="151"/>
      <c r="J191" s="161">
        <f>BK191</f>
        <v>0</v>
      </c>
      <c r="L191" s="148"/>
      <c r="M191" s="153"/>
      <c r="N191" s="154"/>
      <c r="O191" s="154"/>
      <c r="P191" s="155">
        <f>SUM(P192:P246)</f>
        <v>0</v>
      </c>
      <c r="Q191" s="154"/>
      <c r="R191" s="155">
        <f>SUM(R192:R246)</f>
        <v>60.64435</v>
      </c>
      <c r="S191" s="154"/>
      <c r="T191" s="156">
        <f>SUM(T192:T246)</f>
        <v>0</v>
      </c>
      <c r="AR191" s="149" t="s">
        <v>22</v>
      </c>
      <c r="AT191" s="157" t="s">
        <v>71</v>
      </c>
      <c r="AU191" s="157" t="s">
        <v>22</v>
      </c>
      <c r="AY191" s="149" t="s">
        <v>118</v>
      </c>
      <c r="BK191" s="158">
        <f>SUM(BK192:BK246)</f>
        <v>0</v>
      </c>
    </row>
    <row r="192" spans="2:65" s="1" customFormat="1" ht="28.5" customHeight="1">
      <c r="B192" s="162"/>
      <c r="C192" s="163" t="s">
        <v>324</v>
      </c>
      <c r="D192" s="163" t="s">
        <v>120</v>
      </c>
      <c r="E192" s="164" t="s">
        <v>325</v>
      </c>
      <c r="F192" s="165" t="s">
        <v>326</v>
      </c>
      <c r="G192" s="166" t="s">
        <v>142</v>
      </c>
      <c r="H192" s="167">
        <v>5</v>
      </c>
      <c r="I192" s="168"/>
      <c r="J192" s="169">
        <f>ROUND(I192*H192,2)</f>
        <v>0</v>
      </c>
      <c r="K192" s="165" t="s">
        <v>124</v>
      </c>
      <c r="L192" s="33"/>
      <c r="M192" s="170" t="s">
        <v>20</v>
      </c>
      <c r="N192" s="171" t="s">
        <v>43</v>
      </c>
      <c r="O192" s="34"/>
      <c r="P192" s="172">
        <f>O192*H192</f>
        <v>0</v>
      </c>
      <c r="Q192" s="172">
        <v>3E-05</v>
      </c>
      <c r="R192" s="172">
        <f>Q192*H192</f>
        <v>0.00015000000000000001</v>
      </c>
      <c r="S192" s="172">
        <v>0</v>
      </c>
      <c r="T192" s="173">
        <f>S192*H192</f>
        <v>0</v>
      </c>
      <c r="AR192" s="16" t="s">
        <v>125</v>
      </c>
      <c r="AT192" s="16" t="s">
        <v>120</v>
      </c>
      <c r="AU192" s="16" t="s">
        <v>80</v>
      </c>
      <c r="AY192" s="16" t="s">
        <v>118</v>
      </c>
      <c r="BE192" s="174">
        <f>IF(N192="základní",J192,0)</f>
        <v>0</v>
      </c>
      <c r="BF192" s="174">
        <f>IF(N192="snížená",J192,0)</f>
        <v>0</v>
      </c>
      <c r="BG192" s="174">
        <f>IF(N192="zákl. přenesená",J192,0)</f>
        <v>0</v>
      </c>
      <c r="BH192" s="174">
        <f>IF(N192="sníž. přenesená",J192,0)</f>
        <v>0</v>
      </c>
      <c r="BI192" s="174">
        <f>IF(N192="nulová",J192,0)</f>
        <v>0</v>
      </c>
      <c r="BJ192" s="16" t="s">
        <v>22</v>
      </c>
      <c r="BK192" s="174">
        <f>ROUND(I192*H192,2)</f>
        <v>0</v>
      </c>
      <c r="BL192" s="16" t="s">
        <v>125</v>
      </c>
      <c r="BM192" s="16" t="s">
        <v>327</v>
      </c>
    </row>
    <row r="193" spans="2:65" s="1" customFormat="1" ht="20.25" customHeight="1">
      <c r="B193" s="162"/>
      <c r="C193" s="200" t="s">
        <v>328</v>
      </c>
      <c r="D193" s="200" t="s">
        <v>239</v>
      </c>
      <c r="E193" s="201" t="s">
        <v>329</v>
      </c>
      <c r="F193" s="202" t="s">
        <v>330</v>
      </c>
      <c r="G193" s="203" t="s">
        <v>142</v>
      </c>
      <c r="H193" s="204">
        <v>5.075</v>
      </c>
      <c r="I193" s="205"/>
      <c r="J193" s="206">
        <f>ROUND(I193*H193,2)</f>
        <v>0</v>
      </c>
      <c r="K193" s="202" t="s">
        <v>124</v>
      </c>
      <c r="L193" s="207"/>
      <c r="M193" s="208" t="s">
        <v>20</v>
      </c>
      <c r="N193" s="209" t="s">
        <v>43</v>
      </c>
      <c r="O193" s="34"/>
      <c r="P193" s="172">
        <f>O193*H193</f>
        <v>0</v>
      </c>
      <c r="Q193" s="172">
        <v>0.024</v>
      </c>
      <c r="R193" s="172">
        <f>Q193*H193</f>
        <v>0.1218</v>
      </c>
      <c r="S193" s="172">
        <v>0</v>
      </c>
      <c r="T193" s="173">
        <f>S193*H193</f>
        <v>0</v>
      </c>
      <c r="AR193" s="16" t="s">
        <v>158</v>
      </c>
      <c r="AT193" s="16" t="s">
        <v>239</v>
      </c>
      <c r="AU193" s="16" t="s">
        <v>80</v>
      </c>
      <c r="AY193" s="16" t="s">
        <v>118</v>
      </c>
      <c r="BE193" s="174">
        <f>IF(N193="základní",J193,0)</f>
        <v>0</v>
      </c>
      <c r="BF193" s="174">
        <f>IF(N193="snížená",J193,0)</f>
        <v>0</v>
      </c>
      <c r="BG193" s="174">
        <f>IF(N193="zákl. přenesená",J193,0)</f>
        <v>0</v>
      </c>
      <c r="BH193" s="174">
        <f>IF(N193="sníž. přenesená",J193,0)</f>
        <v>0</v>
      </c>
      <c r="BI193" s="174">
        <f>IF(N193="nulová",J193,0)</f>
        <v>0</v>
      </c>
      <c r="BJ193" s="16" t="s">
        <v>22</v>
      </c>
      <c r="BK193" s="174">
        <f>ROUND(I193*H193,2)</f>
        <v>0</v>
      </c>
      <c r="BL193" s="16" t="s">
        <v>125</v>
      </c>
      <c r="BM193" s="16" t="s">
        <v>331</v>
      </c>
    </row>
    <row r="194" spans="2:51" s="11" customFormat="1" ht="20.25" customHeight="1">
      <c r="B194" s="175"/>
      <c r="D194" s="176" t="s">
        <v>127</v>
      </c>
      <c r="F194" s="178" t="s">
        <v>332</v>
      </c>
      <c r="H194" s="179">
        <v>5.075</v>
      </c>
      <c r="I194" s="180"/>
      <c r="L194" s="175"/>
      <c r="M194" s="181"/>
      <c r="N194" s="182"/>
      <c r="O194" s="182"/>
      <c r="P194" s="182"/>
      <c r="Q194" s="182"/>
      <c r="R194" s="182"/>
      <c r="S194" s="182"/>
      <c r="T194" s="183"/>
      <c r="AT194" s="184" t="s">
        <v>127</v>
      </c>
      <c r="AU194" s="184" t="s">
        <v>80</v>
      </c>
      <c r="AV194" s="11" t="s">
        <v>80</v>
      </c>
      <c r="AW194" s="11" t="s">
        <v>4</v>
      </c>
      <c r="AX194" s="11" t="s">
        <v>22</v>
      </c>
      <c r="AY194" s="184" t="s">
        <v>118</v>
      </c>
    </row>
    <row r="195" spans="2:65" s="1" customFormat="1" ht="28.5" customHeight="1">
      <c r="B195" s="162"/>
      <c r="C195" s="163" t="s">
        <v>333</v>
      </c>
      <c r="D195" s="163" t="s">
        <v>120</v>
      </c>
      <c r="E195" s="164" t="s">
        <v>334</v>
      </c>
      <c r="F195" s="165" t="s">
        <v>335</v>
      </c>
      <c r="G195" s="166" t="s">
        <v>142</v>
      </c>
      <c r="H195" s="167">
        <v>46</v>
      </c>
      <c r="I195" s="168"/>
      <c r="J195" s="169">
        <f>ROUND(I195*H195,2)</f>
        <v>0</v>
      </c>
      <c r="K195" s="165" t="s">
        <v>124</v>
      </c>
      <c r="L195" s="33"/>
      <c r="M195" s="170" t="s">
        <v>20</v>
      </c>
      <c r="N195" s="171" t="s">
        <v>43</v>
      </c>
      <c r="O195" s="34"/>
      <c r="P195" s="172">
        <f>O195*H195</f>
        <v>0</v>
      </c>
      <c r="Q195" s="172">
        <v>4E-05</v>
      </c>
      <c r="R195" s="172">
        <f>Q195*H195</f>
        <v>0.00184</v>
      </c>
      <c r="S195" s="172">
        <v>0</v>
      </c>
      <c r="T195" s="173">
        <f>S195*H195</f>
        <v>0</v>
      </c>
      <c r="AR195" s="16" t="s">
        <v>125</v>
      </c>
      <c r="AT195" s="16" t="s">
        <v>120</v>
      </c>
      <c r="AU195" s="16" t="s">
        <v>80</v>
      </c>
      <c r="AY195" s="16" t="s">
        <v>118</v>
      </c>
      <c r="BE195" s="174">
        <f>IF(N195="základní",J195,0)</f>
        <v>0</v>
      </c>
      <c r="BF195" s="174">
        <f>IF(N195="snížená",J195,0)</f>
        <v>0</v>
      </c>
      <c r="BG195" s="174">
        <f>IF(N195="zákl. přenesená",J195,0)</f>
        <v>0</v>
      </c>
      <c r="BH195" s="174">
        <f>IF(N195="sníž. přenesená",J195,0)</f>
        <v>0</v>
      </c>
      <c r="BI195" s="174">
        <f>IF(N195="nulová",J195,0)</f>
        <v>0</v>
      </c>
      <c r="BJ195" s="16" t="s">
        <v>22</v>
      </c>
      <c r="BK195" s="174">
        <f>ROUND(I195*H195,2)</f>
        <v>0</v>
      </c>
      <c r="BL195" s="16" t="s">
        <v>125</v>
      </c>
      <c r="BM195" s="16" t="s">
        <v>336</v>
      </c>
    </row>
    <row r="196" spans="2:65" s="1" customFormat="1" ht="28.5" customHeight="1">
      <c r="B196" s="162"/>
      <c r="C196" s="200" t="s">
        <v>337</v>
      </c>
      <c r="D196" s="200" t="s">
        <v>239</v>
      </c>
      <c r="E196" s="201" t="s">
        <v>338</v>
      </c>
      <c r="F196" s="202" t="s">
        <v>339</v>
      </c>
      <c r="G196" s="203" t="s">
        <v>142</v>
      </c>
      <c r="H196" s="204">
        <v>46.69</v>
      </c>
      <c r="I196" s="205"/>
      <c r="J196" s="206">
        <f>ROUND(I196*H196,2)</f>
        <v>0</v>
      </c>
      <c r="K196" s="202" t="s">
        <v>124</v>
      </c>
      <c r="L196" s="207"/>
      <c r="M196" s="208" t="s">
        <v>20</v>
      </c>
      <c r="N196" s="209" t="s">
        <v>43</v>
      </c>
      <c r="O196" s="34"/>
      <c r="P196" s="172">
        <f>O196*H196</f>
        <v>0</v>
      </c>
      <c r="Q196" s="172">
        <v>0.043</v>
      </c>
      <c r="R196" s="172">
        <f>Q196*H196</f>
        <v>2.0076699999999996</v>
      </c>
      <c r="S196" s="172">
        <v>0</v>
      </c>
      <c r="T196" s="173">
        <f>S196*H196</f>
        <v>0</v>
      </c>
      <c r="AR196" s="16" t="s">
        <v>158</v>
      </c>
      <c r="AT196" s="16" t="s">
        <v>239</v>
      </c>
      <c r="AU196" s="16" t="s">
        <v>80</v>
      </c>
      <c r="AY196" s="16" t="s">
        <v>118</v>
      </c>
      <c r="BE196" s="174">
        <f>IF(N196="základní",J196,0)</f>
        <v>0</v>
      </c>
      <c r="BF196" s="174">
        <f>IF(N196="snížená",J196,0)</f>
        <v>0</v>
      </c>
      <c r="BG196" s="174">
        <f>IF(N196="zákl. přenesená",J196,0)</f>
        <v>0</v>
      </c>
      <c r="BH196" s="174">
        <f>IF(N196="sníž. přenesená",J196,0)</f>
        <v>0</v>
      </c>
      <c r="BI196" s="174">
        <f>IF(N196="nulová",J196,0)</f>
        <v>0</v>
      </c>
      <c r="BJ196" s="16" t="s">
        <v>22</v>
      </c>
      <c r="BK196" s="174">
        <f>ROUND(I196*H196,2)</f>
        <v>0</v>
      </c>
      <c r="BL196" s="16" t="s">
        <v>125</v>
      </c>
      <c r="BM196" s="16" t="s">
        <v>340</v>
      </c>
    </row>
    <row r="197" spans="2:51" s="11" customFormat="1" ht="20.25" customHeight="1">
      <c r="B197" s="175"/>
      <c r="D197" s="176" t="s">
        <v>127</v>
      </c>
      <c r="F197" s="178" t="s">
        <v>341</v>
      </c>
      <c r="H197" s="179">
        <v>46.69</v>
      </c>
      <c r="I197" s="180"/>
      <c r="L197" s="175"/>
      <c r="M197" s="181"/>
      <c r="N197" s="182"/>
      <c r="O197" s="182"/>
      <c r="P197" s="182"/>
      <c r="Q197" s="182"/>
      <c r="R197" s="182"/>
      <c r="S197" s="182"/>
      <c r="T197" s="183"/>
      <c r="AT197" s="184" t="s">
        <v>127</v>
      </c>
      <c r="AU197" s="184" t="s">
        <v>80</v>
      </c>
      <c r="AV197" s="11" t="s">
        <v>80</v>
      </c>
      <c r="AW197" s="11" t="s">
        <v>4</v>
      </c>
      <c r="AX197" s="11" t="s">
        <v>22</v>
      </c>
      <c r="AY197" s="184" t="s">
        <v>118</v>
      </c>
    </row>
    <row r="198" spans="2:65" s="1" customFormat="1" ht="28.5" customHeight="1">
      <c r="B198" s="162"/>
      <c r="C198" s="163" t="s">
        <v>342</v>
      </c>
      <c r="D198" s="163" t="s">
        <v>120</v>
      </c>
      <c r="E198" s="164" t="s">
        <v>343</v>
      </c>
      <c r="F198" s="165" t="s">
        <v>344</v>
      </c>
      <c r="G198" s="166" t="s">
        <v>142</v>
      </c>
      <c r="H198" s="167">
        <v>72</v>
      </c>
      <c r="I198" s="168"/>
      <c r="J198" s="169">
        <f>ROUND(I198*H198,2)</f>
        <v>0</v>
      </c>
      <c r="K198" s="165" t="s">
        <v>124</v>
      </c>
      <c r="L198" s="33"/>
      <c r="M198" s="170" t="s">
        <v>20</v>
      </c>
      <c r="N198" s="171" t="s">
        <v>43</v>
      </c>
      <c r="O198" s="34"/>
      <c r="P198" s="172">
        <f>O198*H198</f>
        <v>0</v>
      </c>
      <c r="Q198" s="172">
        <v>8E-05</v>
      </c>
      <c r="R198" s="172">
        <f>Q198*H198</f>
        <v>0.00576</v>
      </c>
      <c r="S198" s="172">
        <v>0</v>
      </c>
      <c r="T198" s="173">
        <f>S198*H198</f>
        <v>0</v>
      </c>
      <c r="AR198" s="16" t="s">
        <v>125</v>
      </c>
      <c r="AT198" s="16" t="s">
        <v>120</v>
      </c>
      <c r="AU198" s="16" t="s">
        <v>80</v>
      </c>
      <c r="AY198" s="16" t="s">
        <v>118</v>
      </c>
      <c r="BE198" s="174">
        <f>IF(N198="základní",J198,0)</f>
        <v>0</v>
      </c>
      <c r="BF198" s="174">
        <f>IF(N198="snížená",J198,0)</f>
        <v>0</v>
      </c>
      <c r="BG198" s="174">
        <f>IF(N198="zákl. přenesená",J198,0)</f>
        <v>0</v>
      </c>
      <c r="BH198" s="174">
        <f>IF(N198="sníž. přenesená",J198,0)</f>
        <v>0</v>
      </c>
      <c r="BI198" s="174">
        <f>IF(N198="nulová",J198,0)</f>
        <v>0</v>
      </c>
      <c r="BJ198" s="16" t="s">
        <v>22</v>
      </c>
      <c r="BK198" s="174">
        <f>ROUND(I198*H198,2)</f>
        <v>0</v>
      </c>
      <c r="BL198" s="16" t="s">
        <v>125</v>
      </c>
      <c r="BM198" s="16" t="s">
        <v>345</v>
      </c>
    </row>
    <row r="199" spans="2:65" s="1" customFormat="1" ht="28.5" customHeight="1">
      <c r="B199" s="162"/>
      <c r="C199" s="200" t="s">
        <v>346</v>
      </c>
      <c r="D199" s="200" t="s">
        <v>239</v>
      </c>
      <c r="E199" s="201" t="s">
        <v>347</v>
      </c>
      <c r="F199" s="202" t="s">
        <v>348</v>
      </c>
      <c r="G199" s="203" t="s">
        <v>142</v>
      </c>
      <c r="H199" s="204">
        <v>73.08</v>
      </c>
      <c r="I199" s="205"/>
      <c r="J199" s="206">
        <f>ROUND(I199*H199,2)</f>
        <v>0</v>
      </c>
      <c r="K199" s="202" t="s">
        <v>124</v>
      </c>
      <c r="L199" s="207"/>
      <c r="M199" s="208" t="s">
        <v>20</v>
      </c>
      <c r="N199" s="209" t="s">
        <v>43</v>
      </c>
      <c r="O199" s="34"/>
      <c r="P199" s="172">
        <f>O199*H199</f>
        <v>0</v>
      </c>
      <c r="Q199" s="172">
        <v>0.072</v>
      </c>
      <c r="R199" s="172">
        <f>Q199*H199</f>
        <v>5.26176</v>
      </c>
      <c r="S199" s="172">
        <v>0</v>
      </c>
      <c r="T199" s="173">
        <f>S199*H199</f>
        <v>0</v>
      </c>
      <c r="AR199" s="16" t="s">
        <v>158</v>
      </c>
      <c r="AT199" s="16" t="s">
        <v>239</v>
      </c>
      <c r="AU199" s="16" t="s">
        <v>80</v>
      </c>
      <c r="AY199" s="16" t="s">
        <v>118</v>
      </c>
      <c r="BE199" s="174">
        <f>IF(N199="základní",J199,0)</f>
        <v>0</v>
      </c>
      <c r="BF199" s="174">
        <f>IF(N199="snížená",J199,0)</f>
        <v>0</v>
      </c>
      <c r="BG199" s="174">
        <f>IF(N199="zákl. přenesená",J199,0)</f>
        <v>0</v>
      </c>
      <c r="BH199" s="174">
        <f>IF(N199="sníž. přenesená",J199,0)</f>
        <v>0</v>
      </c>
      <c r="BI199" s="174">
        <f>IF(N199="nulová",J199,0)</f>
        <v>0</v>
      </c>
      <c r="BJ199" s="16" t="s">
        <v>22</v>
      </c>
      <c r="BK199" s="174">
        <f>ROUND(I199*H199,2)</f>
        <v>0</v>
      </c>
      <c r="BL199" s="16" t="s">
        <v>125</v>
      </c>
      <c r="BM199" s="16" t="s">
        <v>349</v>
      </c>
    </row>
    <row r="200" spans="2:51" s="11" customFormat="1" ht="20.25" customHeight="1">
      <c r="B200" s="175"/>
      <c r="D200" s="176" t="s">
        <v>127</v>
      </c>
      <c r="F200" s="178" t="s">
        <v>350</v>
      </c>
      <c r="H200" s="179">
        <v>73.08</v>
      </c>
      <c r="I200" s="180"/>
      <c r="L200" s="175"/>
      <c r="M200" s="181"/>
      <c r="N200" s="182"/>
      <c r="O200" s="182"/>
      <c r="P200" s="182"/>
      <c r="Q200" s="182"/>
      <c r="R200" s="182"/>
      <c r="S200" s="182"/>
      <c r="T200" s="183"/>
      <c r="AT200" s="184" t="s">
        <v>127</v>
      </c>
      <c r="AU200" s="184" t="s">
        <v>80</v>
      </c>
      <c r="AV200" s="11" t="s">
        <v>80</v>
      </c>
      <c r="AW200" s="11" t="s">
        <v>4</v>
      </c>
      <c r="AX200" s="11" t="s">
        <v>22</v>
      </c>
      <c r="AY200" s="184" t="s">
        <v>118</v>
      </c>
    </row>
    <row r="201" spans="2:65" s="1" customFormat="1" ht="28.5" customHeight="1">
      <c r="B201" s="162"/>
      <c r="C201" s="163" t="s">
        <v>351</v>
      </c>
      <c r="D201" s="163" t="s">
        <v>120</v>
      </c>
      <c r="E201" s="164" t="s">
        <v>352</v>
      </c>
      <c r="F201" s="165" t="s">
        <v>353</v>
      </c>
      <c r="G201" s="166" t="s">
        <v>142</v>
      </c>
      <c r="H201" s="167">
        <v>84</v>
      </c>
      <c r="I201" s="168"/>
      <c r="J201" s="169">
        <f>ROUND(I201*H201,2)</f>
        <v>0</v>
      </c>
      <c r="K201" s="165" t="s">
        <v>124</v>
      </c>
      <c r="L201" s="33"/>
      <c r="M201" s="170" t="s">
        <v>20</v>
      </c>
      <c r="N201" s="171" t="s">
        <v>43</v>
      </c>
      <c r="O201" s="34"/>
      <c r="P201" s="172">
        <f>O201*H201</f>
        <v>0</v>
      </c>
      <c r="Q201" s="172">
        <v>0.00015</v>
      </c>
      <c r="R201" s="172">
        <f>Q201*H201</f>
        <v>0.012599999999999998</v>
      </c>
      <c r="S201" s="172">
        <v>0</v>
      </c>
      <c r="T201" s="173">
        <f>S201*H201</f>
        <v>0</v>
      </c>
      <c r="AR201" s="16" t="s">
        <v>125</v>
      </c>
      <c r="AT201" s="16" t="s">
        <v>120</v>
      </c>
      <c r="AU201" s="16" t="s">
        <v>80</v>
      </c>
      <c r="AY201" s="16" t="s">
        <v>118</v>
      </c>
      <c r="BE201" s="174">
        <f>IF(N201="základní",J201,0)</f>
        <v>0</v>
      </c>
      <c r="BF201" s="174">
        <f>IF(N201="snížená",J201,0)</f>
        <v>0</v>
      </c>
      <c r="BG201" s="174">
        <f>IF(N201="zákl. přenesená",J201,0)</f>
        <v>0</v>
      </c>
      <c r="BH201" s="174">
        <f>IF(N201="sníž. přenesená",J201,0)</f>
        <v>0</v>
      </c>
      <c r="BI201" s="174">
        <f>IF(N201="nulová",J201,0)</f>
        <v>0</v>
      </c>
      <c r="BJ201" s="16" t="s">
        <v>22</v>
      </c>
      <c r="BK201" s="174">
        <f>ROUND(I201*H201,2)</f>
        <v>0</v>
      </c>
      <c r="BL201" s="16" t="s">
        <v>125</v>
      </c>
      <c r="BM201" s="16" t="s">
        <v>354</v>
      </c>
    </row>
    <row r="202" spans="2:65" s="1" customFormat="1" ht="28.5" customHeight="1">
      <c r="B202" s="162"/>
      <c r="C202" s="200" t="s">
        <v>355</v>
      </c>
      <c r="D202" s="200" t="s">
        <v>239</v>
      </c>
      <c r="E202" s="201" t="s">
        <v>356</v>
      </c>
      <c r="F202" s="202" t="s">
        <v>357</v>
      </c>
      <c r="G202" s="203" t="s">
        <v>142</v>
      </c>
      <c r="H202" s="204">
        <v>85.26</v>
      </c>
      <c r="I202" s="205"/>
      <c r="J202" s="206">
        <f>ROUND(I202*H202,2)</f>
        <v>0</v>
      </c>
      <c r="K202" s="202" t="s">
        <v>124</v>
      </c>
      <c r="L202" s="207"/>
      <c r="M202" s="208" t="s">
        <v>20</v>
      </c>
      <c r="N202" s="209" t="s">
        <v>43</v>
      </c>
      <c r="O202" s="34"/>
      <c r="P202" s="172">
        <f>O202*H202</f>
        <v>0</v>
      </c>
      <c r="Q202" s="172">
        <v>0.326</v>
      </c>
      <c r="R202" s="172">
        <f>Q202*H202</f>
        <v>27.794760000000004</v>
      </c>
      <c r="S202" s="172">
        <v>0</v>
      </c>
      <c r="T202" s="173">
        <f>S202*H202</f>
        <v>0</v>
      </c>
      <c r="AR202" s="16" t="s">
        <v>158</v>
      </c>
      <c r="AT202" s="16" t="s">
        <v>239</v>
      </c>
      <c r="AU202" s="16" t="s">
        <v>80</v>
      </c>
      <c r="AY202" s="16" t="s">
        <v>118</v>
      </c>
      <c r="BE202" s="174">
        <f>IF(N202="základní",J202,0)</f>
        <v>0</v>
      </c>
      <c r="BF202" s="174">
        <f>IF(N202="snížená",J202,0)</f>
        <v>0</v>
      </c>
      <c r="BG202" s="174">
        <f>IF(N202="zákl. přenesená",J202,0)</f>
        <v>0</v>
      </c>
      <c r="BH202" s="174">
        <f>IF(N202="sníž. přenesená",J202,0)</f>
        <v>0</v>
      </c>
      <c r="BI202" s="174">
        <f>IF(N202="nulová",J202,0)</f>
        <v>0</v>
      </c>
      <c r="BJ202" s="16" t="s">
        <v>22</v>
      </c>
      <c r="BK202" s="174">
        <f>ROUND(I202*H202,2)</f>
        <v>0</v>
      </c>
      <c r="BL202" s="16" t="s">
        <v>125</v>
      </c>
      <c r="BM202" s="16" t="s">
        <v>358</v>
      </c>
    </row>
    <row r="203" spans="2:51" s="11" customFormat="1" ht="20.25" customHeight="1">
      <c r="B203" s="175"/>
      <c r="D203" s="176" t="s">
        <v>127</v>
      </c>
      <c r="F203" s="178" t="s">
        <v>359</v>
      </c>
      <c r="H203" s="179">
        <v>85.26</v>
      </c>
      <c r="I203" s="180"/>
      <c r="L203" s="175"/>
      <c r="M203" s="181"/>
      <c r="N203" s="182"/>
      <c r="O203" s="182"/>
      <c r="P203" s="182"/>
      <c r="Q203" s="182"/>
      <c r="R203" s="182"/>
      <c r="S203" s="182"/>
      <c r="T203" s="183"/>
      <c r="AT203" s="184" t="s">
        <v>127</v>
      </c>
      <c r="AU203" s="184" t="s">
        <v>80</v>
      </c>
      <c r="AV203" s="11" t="s">
        <v>80</v>
      </c>
      <c r="AW203" s="11" t="s">
        <v>4</v>
      </c>
      <c r="AX203" s="11" t="s">
        <v>22</v>
      </c>
      <c r="AY203" s="184" t="s">
        <v>118</v>
      </c>
    </row>
    <row r="204" spans="2:65" s="1" customFormat="1" ht="28.5" customHeight="1">
      <c r="B204" s="162"/>
      <c r="C204" s="163" t="s">
        <v>360</v>
      </c>
      <c r="D204" s="163" t="s">
        <v>120</v>
      </c>
      <c r="E204" s="164" t="s">
        <v>361</v>
      </c>
      <c r="F204" s="165" t="s">
        <v>362</v>
      </c>
      <c r="G204" s="166" t="s">
        <v>289</v>
      </c>
      <c r="H204" s="167">
        <v>4</v>
      </c>
      <c r="I204" s="168"/>
      <c r="J204" s="169">
        <f>ROUND(I204*H204,2)</f>
        <v>0</v>
      </c>
      <c r="K204" s="165" t="s">
        <v>124</v>
      </c>
      <c r="L204" s="33"/>
      <c r="M204" s="170" t="s">
        <v>20</v>
      </c>
      <c r="N204" s="171" t="s">
        <v>43</v>
      </c>
      <c r="O204" s="34"/>
      <c r="P204" s="172">
        <f>O204*H204</f>
        <v>0</v>
      </c>
      <c r="Q204" s="172">
        <v>7E-05</v>
      </c>
      <c r="R204" s="172">
        <f>Q204*H204</f>
        <v>0.00028</v>
      </c>
      <c r="S204" s="172">
        <v>0</v>
      </c>
      <c r="T204" s="173">
        <f>S204*H204</f>
        <v>0</v>
      </c>
      <c r="AR204" s="16" t="s">
        <v>125</v>
      </c>
      <c r="AT204" s="16" t="s">
        <v>120</v>
      </c>
      <c r="AU204" s="16" t="s">
        <v>80</v>
      </c>
      <c r="AY204" s="16" t="s">
        <v>118</v>
      </c>
      <c r="BE204" s="174">
        <f>IF(N204="základní",J204,0)</f>
        <v>0</v>
      </c>
      <c r="BF204" s="174">
        <f>IF(N204="snížená",J204,0)</f>
        <v>0</v>
      </c>
      <c r="BG204" s="174">
        <f>IF(N204="zákl. přenesená",J204,0)</f>
        <v>0</v>
      </c>
      <c r="BH204" s="174">
        <f>IF(N204="sníž. přenesená",J204,0)</f>
        <v>0</v>
      </c>
      <c r="BI204" s="174">
        <f>IF(N204="nulová",J204,0)</f>
        <v>0</v>
      </c>
      <c r="BJ204" s="16" t="s">
        <v>22</v>
      </c>
      <c r="BK204" s="174">
        <f>ROUND(I204*H204,2)</f>
        <v>0</v>
      </c>
      <c r="BL204" s="16" t="s">
        <v>125</v>
      </c>
      <c r="BM204" s="16" t="s">
        <v>363</v>
      </c>
    </row>
    <row r="205" spans="2:65" s="1" customFormat="1" ht="28.5" customHeight="1">
      <c r="B205" s="162"/>
      <c r="C205" s="200" t="s">
        <v>364</v>
      </c>
      <c r="D205" s="200" t="s">
        <v>239</v>
      </c>
      <c r="E205" s="201" t="s">
        <v>365</v>
      </c>
      <c r="F205" s="202" t="s">
        <v>366</v>
      </c>
      <c r="G205" s="203" t="s">
        <v>289</v>
      </c>
      <c r="H205" s="204">
        <v>4.06</v>
      </c>
      <c r="I205" s="205"/>
      <c r="J205" s="206">
        <f>ROUND(I205*H205,2)</f>
        <v>0</v>
      </c>
      <c r="K205" s="202" t="s">
        <v>124</v>
      </c>
      <c r="L205" s="207"/>
      <c r="M205" s="208" t="s">
        <v>20</v>
      </c>
      <c r="N205" s="209" t="s">
        <v>43</v>
      </c>
      <c r="O205" s="34"/>
      <c r="P205" s="172">
        <f>O205*H205</f>
        <v>0</v>
      </c>
      <c r="Q205" s="172">
        <v>0.019</v>
      </c>
      <c r="R205" s="172">
        <f>Q205*H205</f>
        <v>0.07713999999999999</v>
      </c>
      <c r="S205" s="172">
        <v>0</v>
      </c>
      <c r="T205" s="173">
        <f>S205*H205</f>
        <v>0</v>
      </c>
      <c r="AR205" s="16" t="s">
        <v>158</v>
      </c>
      <c r="AT205" s="16" t="s">
        <v>239</v>
      </c>
      <c r="AU205" s="16" t="s">
        <v>80</v>
      </c>
      <c r="AY205" s="16" t="s">
        <v>118</v>
      </c>
      <c r="BE205" s="174">
        <f>IF(N205="základní",J205,0)</f>
        <v>0</v>
      </c>
      <c r="BF205" s="174">
        <f>IF(N205="snížená",J205,0)</f>
        <v>0</v>
      </c>
      <c r="BG205" s="174">
        <f>IF(N205="zákl. přenesená",J205,0)</f>
        <v>0</v>
      </c>
      <c r="BH205" s="174">
        <f>IF(N205="sníž. přenesená",J205,0)</f>
        <v>0</v>
      </c>
      <c r="BI205" s="174">
        <f>IF(N205="nulová",J205,0)</f>
        <v>0</v>
      </c>
      <c r="BJ205" s="16" t="s">
        <v>22</v>
      </c>
      <c r="BK205" s="174">
        <f>ROUND(I205*H205,2)</f>
        <v>0</v>
      </c>
      <c r="BL205" s="16" t="s">
        <v>125</v>
      </c>
      <c r="BM205" s="16" t="s">
        <v>367</v>
      </c>
    </row>
    <row r="206" spans="2:51" s="11" customFormat="1" ht="20.25" customHeight="1">
      <c r="B206" s="175"/>
      <c r="D206" s="176" t="s">
        <v>127</v>
      </c>
      <c r="F206" s="178" t="s">
        <v>368</v>
      </c>
      <c r="H206" s="179">
        <v>4.06</v>
      </c>
      <c r="I206" s="180"/>
      <c r="L206" s="175"/>
      <c r="M206" s="181"/>
      <c r="N206" s="182"/>
      <c r="O206" s="182"/>
      <c r="P206" s="182"/>
      <c r="Q206" s="182"/>
      <c r="R206" s="182"/>
      <c r="S206" s="182"/>
      <c r="T206" s="183"/>
      <c r="AT206" s="184" t="s">
        <v>127</v>
      </c>
      <c r="AU206" s="184" t="s">
        <v>80</v>
      </c>
      <c r="AV206" s="11" t="s">
        <v>80</v>
      </c>
      <c r="AW206" s="11" t="s">
        <v>4</v>
      </c>
      <c r="AX206" s="11" t="s">
        <v>22</v>
      </c>
      <c r="AY206" s="184" t="s">
        <v>118</v>
      </c>
    </row>
    <row r="207" spans="2:65" s="1" customFormat="1" ht="28.5" customHeight="1">
      <c r="B207" s="162"/>
      <c r="C207" s="163" t="s">
        <v>369</v>
      </c>
      <c r="D207" s="163" t="s">
        <v>120</v>
      </c>
      <c r="E207" s="164" t="s">
        <v>370</v>
      </c>
      <c r="F207" s="165" t="s">
        <v>371</v>
      </c>
      <c r="G207" s="166" t="s">
        <v>289</v>
      </c>
      <c r="H207" s="167">
        <v>1</v>
      </c>
      <c r="I207" s="168"/>
      <c r="J207" s="169">
        <f>ROUND(I207*H207,2)</f>
        <v>0</v>
      </c>
      <c r="K207" s="165" t="s">
        <v>124</v>
      </c>
      <c r="L207" s="33"/>
      <c r="M207" s="170" t="s">
        <v>20</v>
      </c>
      <c r="N207" s="171" t="s">
        <v>43</v>
      </c>
      <c r="O207" s="34"/>
      <c r="P207" s="172">
        <f>O207*H207</f>
        <v>0</v>
      </c>
      <c r="Q207" s="172">
        <v>0.00014</v>
      </c>
      <c r="R207" s="172">
        <f>Q207*H207</f>
        <v>0.00014</v>
      </c>
      <c r="S207" s="172">
        <v>0</v>
      </c>
      <c r="T207" s="173">
        <f>S207*H207</f>
        <v>0</v>
      </c>
      <c r="AR207" s="16" t="s">
        <v>125</v>
      </c>
      <c r="AT207" s="16" t="s">
        <v>120</v>
      </c>
      <c r="AU207" s="16" t="s">
        <v>80</v>
      </c>
      <c r="AY207" s="16" t="s">
        <v>118</v>
      </c>
      <c r="BE207" s="174">
        <f>IF(N207="základní",J207,0)</f>
        <v>0</v>
      </c>
      <c r="BF207" s="174">
        <f>IF(N207="snížená",J207,0)</f>
        <v>0</v>
      </c>
      <c r="BG207" s="174">
        <f>IF(N207="zákl. přenesená",J207,0)</f>
        <v>0</v>
      </c>
      <c r="BH207" s="174">
        <f>IF(N207="sníž. přenesená",J207,0)</f>
        <v>0</v>
      </c>
      <c r="BI207" s="174">
        <f>IF(N207="nulová",J207,0)</f>
        <v>0</v>
      </c>
      <c r="BJ207" s="16" t="s">
        <v>22</v>
      </c>
      <c r="BK207" s="174">
        <f>ROUND(I207*H207,2)</f>
        <v>0</v>
      </c>
      <c r="BL207" s="16" t="s">
        <v>125</v>
      </c>
      <c r="BM207" s="16" t="s">
        <v>372</v>
      </c>
    </row>
    <row r="208" spans="2:65" s="1" customFormat="1" ht="28.5" customHeight="1">
      <c r="B208" s="162"/>
      <c r="C208" s="200" t="s">
        <v>373</v>
      </c>
      <c r="D208" s="200" t="s">
        <v>239</v>
      </c>
      <c r="E208" s="201" t="s">
        <v>374</v>
      </c>
      <c r="F208" s="202" t="s">
        <v>375</v>
      </c>
      <c r="G208" s="203" t="s">
        <v>289</v>
      </c>
      <c r="H208" s="204">
        <v>1.015</v>
      </c>
      <c r="I208" s="205"/>
      <c r="J208" s="206">
        <f>ROUND(I208*H208,2)</f>
        <v>0</v>
      </c>
      <c r="K208" s="202" t="s">
        <v>124</v>
      </c>
      <c r="L208" s="207"/>
      <c r="M208" s="208" t="s">
        <v>20</v>
      </c>
      <c r="N208" s="209" t="s">
        <v>43</v>
      </c>
      <c r="O208" s="34"/>
      <c r="P208" s="172">
        <f>O208*H208</f>
        <v>0</v>
      </c>
      <c r="Q208" s="172">
        <v>0.04</v>
      </c>
      <c r="R208" s="172">
        <f>Q208*H208</f>
        <v>0.0406</v>
      </c>
      <c r="S208" s="172">
        <v>0</v>
      </c>
      <c r="T208" s="173">
        <f>S208*H208</f>
        <v>0</v>
      </c>
      <c r="AR208" s="16" t="s">
        <v>158</v>
      </c>
      <c r="AT208" s="16" t="s">
        <v>239</v>
      </c>
      <c r="AU208" s="16" t="s">
        <v>80</v>
      </c>
      <c r="AY208" s="16" t="s">
        <v>118</v>
      </c>
      <c r="BE208" s="174">
        <f>IF(N208="základní",J208,0)</f>
        <v>0</v>
      </c>
      <c r="BF208" s="174">
        <f>IF(N208="snížená",J208,0)</f>
        <v>0</v>
      </c>
      <c r="BG208" s="174">
        <f>IF(N208="zákl. přenesená",J208,0)</f>
        <v>0</v>
      </c>
      <c r="BH208" s="174">
        <f>IF(N208="sníž. přenesená",J208,0)</f>
        <v>0</v>
      </c>
      <c r="BI208" s="174">
        <f>IF(N208="nulová",J208,0)</f>
        <v>0</v>
      </c>
      <c r="BJ208" s="16" t="s">
        <v>22</v>
      </c>
      <c r="BK208" s="174">
        <f>ROUND(I208*H208,2)</f>
        <v>0</v>
      </c>
      <c r="BL208" s="16" t="s">
        <v>125</v>
      </c>
      <c r="BM208" s="16" t="s">
        <v>376</v>
      </c>
    </row>
    <row r="209" spans="2:51" s="11" customFormat="1" ht="20.25" customHeight="1">
      <c r="B209" s="175"/>
      <c r="D209" s="176" t="s">
        <v>127</v>
      </c>
      <c r="F209" s="178" t="s">
        <v>377</v>
      </c>
      <c r="H209" s="179">
        <v>1.015</v>
      </c>
      <c r="I209" s="180"/>
      <c r="L209" s="175"/>
      <c r="M209" s="181"/>
      <c r="N209" s="182"/>
      <c r="O209" s="182"/>
      <c r="P209" s="182"/>
      <c r="Q209" s="182"/>
      <c r="R209" s="182"/>
      <c r="S209" s="182"/>
      <c r="T209" s="183"/>
      <c r="AT209" s="184" t="s">
        <v>127</v>
      </c>
      <c r="AU209" s="184" t="s">
        <v>80</v>
      </c>
      <c r="AV209" s="11" t="s">
        <v>80</v>
      </c>
      <c r="AW209" s="11" t="s">
        <v>4</v>
      </c>
      <c r="AX209" s="11" t="s">
        <v>22</v>
      </c>
      <c r="AY209" s="184" t="s">
        <v>118</v>
      </c>
    </row>
    <row r="210" spans="2:65" s="1" customFormat="1" ht="28.5" customHeight="1">
      <c r="B210" s="162"/>
      <c r="C210" s="163" t="s">
        <v>378</v>
      </c>
      <c r="D210" s="163" t="s">
        <v>120</v>
      </c>
      <c r="E210" s="164" t="s">
        <v>379</v>
      </c>
      <c r="F210" s="165" t="s">
        <v>380</v>
      </c>
      <c r="G210" s="166" t="s">
        <v>289</v>
      </c>
      <c r="H210" s="167">
        <v>3</v>
      </c>
      <c r="I210" s="168"/>
      <c r="J210" s="169">
        <f>ROUND(I210*H210,2)</f>
        <v>0</v>
      </c>
      <c r="K210" s="165" t="s">
        <v>124</v>
      </c>
      <c r="L210" s="33"/>
      <c r="M210" s="170" t="s">
        <v>20</v>
      </c>
      <c r="N210" s="171" t="s">
        <v>43</v>
      </c>
      <c r="O210" s="34"/>
      <c r="P210" s="172">
        <f>O210*H210</f>
        <v>0</v>
      </c>
      <c r="Q210" s="172">
        <v>7E-05</v>
      </c>
      <c r="R210" s="172">
        <f>Q210*H210</f>
        <v>0.00020999999999999998</v>
      </c>
      <c r="S210" s="172">
        <v>0</v>
      </c>
      <c r="T210" s="173">
        <f>S210*H210</f>
        <v>0</v>
      </c>
      <c r="AR210" s="16" t="s">
        <v>125</v>
      </c>
      <c r="AT210" s="16" t="s">
        <v>120</v>
      </c>
      <c r="AU210" s="16" t="s">
        <v>80</v>
      </c>
      <c r="AY210" s="16" t="s">
        <v>118</v>
      </c>
      <c r="BE210" s="174">
        <f>IF(N210="základní",J210,0)</f>
        <v>0</v>
      </c>
      <c r="BF210" s="174">
        <f>IF(N210="snížená",J210,0)</f>
        <v>0</v>
      </c>
      <c r="BG210" s="174">
        <f>IF(N210="zákl. přenesená",J210,0)</f>
        <v>0</v>
      </c>
      <c r="BH210" s="174">
        <f>IF(N210="sníž. přenesená",J210,0)</f>
        <v>0</v>
      </c>
      <c r="BI210" s="174">
        <f>IF(N210="nulová",J210,0)</f>
        <v>0</v>
      </c>
      <c r="BJ210" s="16" t="s">
        <v>22</v>
      </c>
      <c r="BK210" s="174">
        <f>ROUND(I210*H210,2)</f>
        <v>0</v>
      </c>
      <c r="BL210" s="16" t="s">
        <v>125</v>
      </c>
      <c r="BM210" s="16" t="s">
        <v>381</v>
      </c>
    </row>
    <row r="211" spans="2:65" s="1" customFormat="1" ht="28.5" customHeight="1">
      <c r="B211" s="162"/>
      <c r="C211" s="200" t="s">
        <v>382</v>
      </c>
      <c r="D211" s="200" t="s">
        <v>239</v>
      </c>
      <c r="E211" s="201" t="s">
        <v>383</v>
      </c>
      <c r="F211" s="202" t="s">
        <v>384</v>
      </c>
      <c r="G211" s="203" t="s">
        <v>289</v>
      </c>
      <c r="H211" s="204">
        <v>1.015</v>
      </c>
      <c r="I211" s="205"/>
      <c r="J211" s="206">
        <f>ROUND(I211*H211,2)</f>
        <v>0</v>
      </c>
      <c r="K211" s="202" t="s">
        <v>124</v>
      </c>
      <c r="L211" s="207"/>
      <c r="M211" s="208" t="s">
        <v>20</v>
      </c>
      <c r="N211" s="209" t="s">
        <v>43</v>
      </c>
      <c r="O211" s="34"/>
      <c r="P211" s="172">
        <f>O211*H211</f>
        <v>0</v>
      </c>
      <c r="Q211" s="172">
        <v>0.025</v>
      </c>
      <c r="R211" s="172">
        <f>Q211*H211</f>
        <v>0.025374999999999998</v>
      </c>
      <c r="S211" s="172">
        <v>0</v>
      </c>
      <c r="T211" s="173">
        <f>S211*H211</f>
        <v>0</v>
      </c>
      <c r="AR211" s="16" t="s">
        <v>158</v>
      </c>
      <c r="AT211" s="16" t="s">
        <v>239</v>
      </c>
      <c r="AU211" s="16" t="s">
        <v>80</v>
      </c>
      <c r="AY211" s="16" t="s">
        <v>118</v>
      </c>
      <c r="BE211" s="174">
        <f>IF(N211="základní",J211,0)</f>
        <v>0</v>
      </c>
      <c r="BF211" s="174">
        <f>IF(N211="snížená",J211,0)</f>
        <v>0</v>
      </c>
      <c r="BG211" s="174">
        <f>IF(N211="zákl. přenesená",J211,0)</f>
        <v>0</v>
      </c>
      <c r="BH211" s="174">
        <f>IF(N211="sníž. přenesená",J211,0)</f>
        <v>0</v>
      </c>
      <c r="BI211" s="174">
        <f>IF(N211="nulová",J211,0)</f>
        <v>0</v>
      </c>
      <c r="BJ211" s="16" t="s">
        <v>22</v>
      </c>
      <c r="BK211" s="174">
        <f>ROUND(I211*H211,2)</f>
        <v>0</v>
      </c>
      <c r="BL211" s="16" t="s">
        <v>125</v>
      </c>
      <c r="BM211" s="16" t="s">
        <v>385</v>
      </c>
    </row>
    <row r="212" spans="2:51" s="11" customFormat="1" ht="20.25" customHeight="1">
      <c r="B212" s="175"/>
      <c r="D212" s="176" t="s">
        <v>127</v>
      </c>
      <c r="F212" s="178" t="s">
        <v>377</v>
      </c>
      <c r="H212" s="179">
        <v>1.015</v>
      </c>
      <c r="I212" s="180"/>
      <c r="L212" s="175"/>
      <c r="M212" s="181"/>
      <c r="N212" s="182"/>
      <c r="O212" s="182"/>
      <c r="P212" s="182"/>
      <c r="Q212" s="182"/>
      <c r="R212" s="182"/>
      <c r="S212" s="182"/>
      <c r="T212" s="183"/>
      <c r="AT212" s="184" t="s">
        <v>127</v>
      </c>
      <c r="AU212" s="184" t="s">
        <v>80</v>
      </c>
      <c r="AV212" s="11" t="s">
        <v>80</v>
      </c>
      <c r="AW212" s="11" t="s">
        <v>4</v>
      </c>
      <c r="AX212" s="11" t="s">
        <v>22</v>
      </c>
      <c r="AY212" s="184" t="s">
        <v>118</v>
      </c>
    </row>
    <row r="213" spans="2:65" s="1" customFormat="1" ht="20.25" customHeight="1">
      <c r="B213" s="162"/>
      <c r="C213" s="200" t="s">
        <v>386</v>
      </c>
      <c r="D213" s="200" t="s">
        <v>239</v>
      </c>
      <c r="E213" s="201" t="s">
        <v>387</v>
      </c>
      <c r="F213" s="202" t="s">
        <v>388</v>
      </c>
      <c r="G213" s="203" t="s">
        <v>289</v>
      </c>
      <c r="H213" s="204">
        <v>2.03</v>
      </c>
      <c r="I213" s="205"/>
      <c r="J213" s="206">
        <f>ROUND(I213*H213,2)</f>
        <v>0</v>
      </c>
      <c r="K213" s="202" t="s">
        <v>124</v>
      </c>
      <c r="L213" s="207"/>
      <c r="M213" s="208" t="s">
        <v>20</v>
      </c>
      <c r="N213" s="209" t="s">
        <v>43</v>
      </c>
      <c r="O213" s="34"/>
      <c r="P213" s="172">
        <f>O213*H213</f>
        <v>0</v>
      </c>
      <c r="Q213" s="172">
        <v>0.015</v>
      </c>
      <c r="R213" s="172">
        <f>Q213*H213</f>
        <v>0.030449999999999994</v>
      </c>
      <c r="S213" s="172">
        <v>0</v>
      </c>
      <c r="T213" s="173">
        <f>S213*H213</f>
        <v>0</v>
      </c>
      <c r="AR213" s="16" t="s">
        <v>158</v>
      </c>
      <c r="AT213" s="16" t="s">
        <v>239</v>
      </c>
      <c r="AU213" s="16" t="s">
        <v>80</v>
      </c>
      <c r="AY213" s="16" t="s">
        <v>118</v>
      </c>
      <c r="BE213" s="174">
        <f>IF(N213="základní",J213,0)</f>
        <v>0</v>
      </c>
      <c r="BF213" s="174">
        <f>IF(N213="snížená",J213,0)</f>
        <v>0</v>
      </c>
      <c r="BG213" s="174">
        <f>IF(N213="zákl. přenesená",J213,0)</f>
        <v>0</v>
      </c>
      <c r="BH213" s="174">
        <f>IF(N213="sníž. přenesená",J213,0)</f>
        <v>0</v>
      </c>
      <c r="BI213" s="174">
        <f>IF(N213="nulová",J213,0)</f>
        <v>0</v>
      </c>
      <c r="BJ213" s="16" t="s">
        <v>22</v>
      </c>
      <c r="BK213" s="174">
        <f>ROUND(I213*H213,2)</f>
        <v>0</v>
      </c>
      <c r="BL213" s="16" t="s">
        <v>125</v>
      </c>
      <c r="BM213" s="16" t="s">
        <v>389</v>
      </c>
    </row>
    <row r="214" spans="2:51" s="11" customFormat="1" ht="20.25" customHeight="1">
      <c r="B214" s="175"/>
      <c r="D214" s="176" t="s">
        <v>127</v>
      </c>
      <c r="F214" s="178" t="s">
        <v>390</v>
      </c>
      <c r="H214" s="179">
        <v>2.03</v>
      </c>
      <c r="I214" s="180"/>
      <c r="L214" s="175"/>
      <c r="M214" s="181"/>
      <c r="N214" s="182"/>
      <c r="O214" s="182"/>
      <c r="P214" s="182"/>
      <c r="Q214" s="182"/>
      <c r="R214" s="182"/>
      <c r="S214" s="182"/>
      <c r="T214" s="183"/>
      <c r="AT214" s="184" t="s">
        <v>127</v>
      </c>
      <c r="AU214" s="184" t="s">
        <v>80</v>
      </c>
      <c r="AV214" s="11" t="s">
        <v>80</v>
      </c>
      <c r="AW214" s="11" t="s">
        <v>4</v>
      </c>
      <c r="AX214" s="11" t="s">
        <v>22</v>
      </c>
      <c r="AY214" s="184" t="s">
        <v>118</v>
      </c>
    </row>
    <row r="215" spans="2:65" s="1" customFormat="1" ht="28.5" customHeight="1">
      <c r="B215" s="162"/>
      <c r="C215" s="163" t="s">
        <v>391</v>
      </c>
      <c r="D215" s="163" t="s">
        <v>120</v>
      </c>
      <c r="E215" s="164" t="s">
        <v>392</v>
      </c>
      <c r="F215" s="165" t="s">
        <v>393</v>
      </c>
      <c r="G215" s="166" t="s">
        <v>289</v>
      </c>
      <c r="H215" s="167">
        <v>1</v>
      </c>
      <c r="I215" s="168"/>
      <c r="J215" s="169">
        <f>ROUND(I215*H215,2)</f>
        <v>0</v>
      </c>
      <c r="K215" s="165" t="s">
        <v>124</v>
      </c>
      <c r="L215" s="33"/>
      <c r="M215" s="170" t="s">
        <v>20</v>
      </c>
      <c r="N215" s="171" t="s">
        <v>43</v>
      </c>
      <c r="O215" s="34"/>
      <c r="P215" s="172">
        <f>O215*H215</f>
        <v>0</v>
      </c>
      <c r="Q215" s="172">
        <v>8E-05</v>
      </c>
      <c r="R215" s="172">
        <f>Q215*H215</f>
        <v>8E-05</v>
      </c>
      <c r="S215" s="172">
        <v>0</v>
      </c>
      <c r="T215" s="173">
        <f>S215*H215</f>
        <v>0</v>
      </c>
      <c r="AR215" s="16" t="s">
        <v>125</v>
      </c>
      <c r="AT215" s="16" t="s">
        <v>120</v>
      </c>
      <c r="AU215" s="16" t="s">
        <v>80</v>
      </c>
      <c r="AY215" s="16" t="s">
        <v>118</v>
      </c>
      <c r="BE215" s="174">
        <f>IF(N215="základní",J215,0)</f>
        <v>0</v>
      </c>
      <c r="BF215" s="174">
        <f>IF(N215="snížená",J215,0)</f>
        <v>0</v>
      </c>
      <c r="BG215" s="174">
        <f>IF(N215="zákl. přenesená",J215,0)</f>
        <v>0</v>
      </c>
      <c r="BH215" s="174">
        <f>IF(N215="sníž. přenesená",J215,0)</f>
        <v>0</v>
      </c>
      <c r="BI215" s="174">
        <f>IF(N215="nulová",J215,0)</f>
        <v>0</v>
      </c>
      <c r="BJ215" s="16" t="s">
        <v>22</v>
      </c>
      <c r="BK215" s="174">
        <f>ROUND(I215*H215,2)</f>
        <v>0</v>
      </c>
      <c r="BL215" s="16" t="s">
        <v>125</v>
      </c>
      <c r="BM215" s="16" t="s">
        <v>394</v>
      </c>
    </row>
    <row r="216" spans="2:65" s="1" customFormat="1" ht="20.25" customHeight="1">
      <c r="B216" s="162"/>
      <c r="C216" s="200" t="s">
        <v>395</v>
      </c>
      <c r="D216" s="200" t="s">
        <v>239</v>
      </c>
      <c r="E216" s="201" t="s">
        <v>396</v>
      </c>
      <c r="F216" s="202" t="s">
        <v>397</v>
      </c>
      <c r="G216" s="203" t="s">
        <v>289</v>
      </c>
      <c r="H216" s="204">
        <v>1.015</v>
      </c>
      <c r="I216" s="205"/>
      <c r="J216" s="206">
        <f>ROUND(I216*H216,2)</f>
        <v>0</v>
      </c>
      <c r="K216" s="202" t="s">
        <v>20</v>
      </c>
      <c r="L216" s="207"/>
      <c r="M216" s="208" t="s">
        <v>20</v>
      </c>
      <c r="N216" s="209" t="s">
        <v>43</v>
      </c>
      <c r="O216" s="34"/>
      <c r="P216" s="172">
        <f>O216*H216</f>
        <v>0</v>
      </c>
      <c r="Q216" s="172">
        <v>0.02</v>
      </c>
      <c r="R216" s="172">
        <f>Q216*H216</f>
        <v>0.0203</v>
      </c>
      <c r="S216" s="172">
        <v>0</v>
      </c>
      <c r="T216" s="173">
        <f>S216*H216</f>
        <v>0</v>
      </c>
      <c r="AR216" s="16" t="s">
        <v>158</v>
      </c>
      <c r="AT216" s="16" t="s">
        <v>239</v>
      </c>
      <c r="AU216" s="16" t="s">
        <v>80</v>
      </c>
      <c r="AY216" s="16" t="s">
        <v>118</v>
      </c>
      <c r="BE216" s="174">
        <f>IF(N216="základní",J216,0)</f>
        <v>0</v>
      </c>
      <c r="BF216" s="174">
        <f>IF(N216="snížená",J216,0)</f>
        <v>0</v>
      </c>
      <c r="BG216" s="174">
        <f>IF(N216="zákl. přenesená",J216,0)</f>
        <v>0</v>
      </c>
      <c r="BH216" s="174">
        <f>IF(N216="sníž. přenesená",J216,0)</f>
        <v>0</v>
      </c>
      <c r="BI216" s="174">
        <f>IF(N216="nulová",J216,0)</f>
        <v>0</v>
      </c>
      <c r="BJ216" s="16" t="s">
        <v>22</v>
      </c>
      <c r="BK216" s="174">
        <f>ROUND(I216*H216,2)</f>
        <v>0</v>
      </c>
      <c r="BL216" s="16" t="s">
        <v>125</v>
      </c>
      <c r="BM216" s="16" t="s">
        <v>398</v>
      </c>
    </row>
    <row r="217" spans="2:51" s="11" customFormat="1" ht="20.25" customHeight="1">
      <c r="B217" s="175"/>
      <c r="D217" s="176" t="s">
        <v>127</v>
      </c>
      <c r="F217" s="178" t="s">
        <v>377</v>
      </c>
      <c r="H217" s="179">
        <v>1.015</v>
      </c>
      <c r="I217" s="180"/>
      <c r="L217" s="175"/>
      <c r="M217" s="181"/>
      <c r="N217" s="182"/>
      <c r="O217" s="182"/>
      <c r="P217" s="182"/>
      <c r="Q217" s="182"/>
      <c r="R217" s="182"/>
      <c r="S217" s="182"/>
      <c r="T217" s="183"/>
      <c r="AT217" s="184" t="s">
        <v>127</v>
      </c>
      <c r="AU217" s="184" t="s">
        <v>80</v>
      </c>
      <c r="AV217" s="11" t="s">
        <v>80</v>
      </c>
      <c r="AW217" s="11" t="s">
        <v>4</v>
      </c>
      <c r="AX217" s="11" t="s">
        <v>22</v>
      </c>
      <c r="AY217" s="184" t="s">
        <v>118</v>
      </c>
    </row>
    <row r="218" spans="2:65" s="1" customFormat="1" ht="28.5" customHeight="1">
      <c r="B218" s="162"/>
      <c r="C218" s="163" t="s">
        <v>399</v>
      </c>
      <c r="D218" s="163" t="s">
        <v>120</v>
      </c>
      <c r="E218" s="164" t="s">
        <v>400</v>
      </c>
      <c r="F218" s="165" t="s">
        <v>401</v>
      </c>
      <c r="G218" s="166" t="s">
        <v>289</v>
      </c>
      <c r="H218" s="167">
        <v>8</v>
      </c>
      <c r="I218" s="168"/>
      <c r="J218" s="169">
        <f>ROUND(I218*H218,2)</f>
        <v>0</v>
      </c>
      <c r="K218" s="165" t="s">
        <v>124</v>
      </c>
      <c r="L218" s="33"/>
      <c r="M218" s="170" t="s">
        <v>20</v>
      </c>
      <c r="N218" s="171" t="s">
        <v>43</v>
      </c>
      <c r="O218" s="34"/>
      <c r="P218" s="172">
        <f>O218*H218</f>
        <v>0</v>
      </c>
      <c r="Q218" s="172">
        <v>9E-05</v>
      </c>
      <c r="R218" s="172">
        <f>Q218*H218</f>
        <v>0.00072</v>
      </c>
      <c r="S218" s="172">
        <v>0</v>
      </c>
      <c r="T218" s="173">
        <f>S218*H218</f>
        <v>0</v>
      </c>
      <c r="AR218" s="16" t="s">
        <v>125</v>
      </c>
      <c r="AT218" s="16" t="s">
        <v>120</v>
      </c>
      <c r="AU218" s="16" t="s">
        <v>80</v>
      </c>
      <c r="AY218" s="16" t="s">
        <v>118</v>
      </c>
      <c r="BE218" s="174">
        <f>IF(N218="základní",J218,0)</f>
        <v>0</v>
      </c>
      <c r="BF218" s="174">
        <f>IF(N218="snížená",J218,0)</f>
        <v>0</v>
      </c>
      <c r="BG218" s="174">
        <f>IF(N218="zákl. přenesená",J218,0)</f>
        <v>0</v>
      </c>
      <c r="BH218" s="174">
        <f>IF(N218="sníž. přenesená",J218,0)</f>
        <v>0</v>
      </c>
      <c r="BI218" s="174">
        <f>IF(N218="nulová",J218,0)</f>
        <v>0</v>
      </c>
      <c r="BJ218" s="16" t="s">
        <v>22</v>
      </c>
      <c r="BK218" s="174">
        <f>ROUND(I218*H218,2)</f>
        <v>0</v>
      </c>
      <c r="BL218" s="16" t="s">
        <v>125</v>
      </c>
      <c r="BM218" s="16" t="s">
        <v>402</v>
      </c>
    </row>
    <row r="219" spans="2:51" s="11" customFormat="1" ht="20.25" customHeight="1">
      <c r="B219" s="175"/>
      <c r="D219" s="176" t="s">
        <v>127</v>
      </c>
      <c r="E219" s="177" t="s">
        <v>20</v>
      </c>
      <c r="F219" s="178" t="s">
        <v>403</v>
      </c>
      <c r="H219" s="179">
        <v>8</v>
      </c>
      <c r="I219" s="180"/>
      <c r="L219" s="175"/>
      <c r="M219" s="181"/>
      <c r="N219" s="182"/>
      <c r="O219" s="182"/>
      <c r="P219" s="182"/>
      <c r="Q219" s="182"/>
      <c r="R219" s="182"/>
      <c r="S219" s="182"/>
      <c r="T219" s="183"/>
      <c r="AT219" s="184" t="s">
        <v>127</v>
      </c>
      <c r="AU219" s="184" t="s">
        <v>80</v>
      </c>
      <c r="AV219" s="11" t="s">
        <v>80</v>
      </c>
      <c r="AW219" s="11" t="s">
        <v>36</v>
      </c>
      <c r="AX219" s="11" t="s">
        <v>22</v>
      </c>
      <c r="AY219" s="184" t="s">
        <v>118</v>
      </c>
    </row>
    <row r="220" spans="2:65" s="1" customFormat="1" ht="28.5" customHeight="1">
      <c r="B220" s="162"/>
      <c r="C220" s="200" t="s">
        <v>404</v>
      </c>
      <c r="D220" s="200" t="s">
        <v>239</v>
      </c>
      <c r="E220" s="201" t="s">
        <v>405</v>
      </c>
      <c r="F220" s="202" t="s">
        <v>406</v>
      </c>
      <c r="G220" s="203" t="s">
        <v>289</v>
      </c>
      <c r="H220" s="204">
        <v>5.075</v>
      </c>
      <c r="I220" s="205"/>
      <c r="J220" s="206">
        <f>ROUND(I220*H220,2)</f>
        <v>0</v>
      </c>
      <c r="K220" s="202" t="s">
        <v>124</v>
      </c>
      <c r="L220" s="207"/>
      <c r="M220" s="208" t="s">
        <v>20</v>
      </c>
      <c r="N220" s="209" t="s">
        <v>43</v>
      </c>
      <c r="O220" s="34"/>
      <c r="P220" s="172">
        <f>O220*H220</f>
        <v>0</v>
      </c>
      <c r="Q220" s="172">
        <v>0.056</v>
      </c>
      <c r="R220" s="172">
        <f>Q220*H220</f>
        <v>0.2842</v>
      </c>
      <c r="S220" s="172">
        <v>0</v>
      </c>
      <c r="T220" s="173">
        <f>S220*H220</f>
        <v>0</v>
      </c>
      <c r="AR220" s="16" t="s">
        <v>158</v>
      </c>
      <c r="AT220" s="16" t="s">
        <v>239</v>
      </c>
      <c r="AU220" s="16" t="s">
        <v>80</v>
      </c>
      <c r="AY220" s="16" t="s">
        <v>118</v>
      </c>
      <c r="BE220" s="174">
        <f>IF(N220="základní",J220,0)</f>
        <v>0</v>
      </c>
      <c r="BF220" s="174">
        <f>IF(N220="snížená",J220,0)</f>
        <v>0</v>
      </c>
      <c r="BG220" s="174">
        <f>IF(N220="zákl. přenesená",J220,0)</f>
        <v>0</v>
      </c>
      <c r="BH220" s="174">
        <f>IF(N220="sníž. přenesená",J220,0)</f>
        <v>0</v>
      </c>
      <c r="BI220" s="174">
        <f>IF(N220="nulová",J220,0)</f>
        <v>0</v>
      </c>
      <c r="BJ220" s="16" t="s">
        <v>22</v>
      </c>
      <c r="BK220" s="174">
        <f>ROUND(I220*H220,2)</f>
        <v>0</v>
      </c>
      <c r="BL220" s="16" t="s">
        <v>125</v>
      </c>
      <c r="BM220" s="16" t="s">
        <v>407</v>
      </c>
    </row>
    <row r="221" spans="2:51" s="11" customFormat="1" ht="20.25" customHeight="1">
      <c r="B221" s="175"/>
      <c r="D221" s="176" t="s">
        <v>127</v>
      </c>
      <c r="F221" s="178" t="s">
        <v>332</v>
      </c>
      <c r="H221" s="179">
        <v>5.075</v>
      </c>
      <c r="I221" s="180"/>
      <c r="L221" s="175"/>
      <c r="M221" s="181"/>
      <c r="N221" s="182"/>
      <c r="O221" s="182"/>
      <c r="P221" s="182"/>
      <c r="Q221" s="182"/>
      <c r="R221" s="182"/>
      <c r="S221" s="182"/>
      <c r="T221" s="183"/>
      <c r="AT221" s="184" t="s">
        <v>127</v>
      </c>
      <c r="AU221" s="184" t="s">
        <v>80</v>
      </c>
      <c r="AV221" s="11" t="s">
        <v>80</v>
      </c>
      <c r="AW221" s="11" t="s">
        <v>4</v>
      </c>
      <c r="AX221" s="11" t="s">
        <v>22</v>
      </c>
      <c r="AY221" s="184" t="s">
        <v>118</v>
      </c>
    </row>
    <row r="222" spans="2:65" s="1" customFormat="1" ht="28.5" customHeight="1">
      <c r="B222" s="162"/>
      <c r="C222" s="200" t="s">
        <v>408</v>
      </c>
      <c r="D222" s="200" t="s">
        <v>239</v>
      </c>
      <c r="E222" s="201" t="s">
        <v>409</v>
      </c>
      <c r="F222" s="202" t="s">
        <v>410</v>
      </c>
      <c r="G222" s="203" t="s">
        <v>289</v>
      </c>
      <c r="H222" s="204">
        <v>3.045</v>
      </c>
      <c r="I222" s="205"/>
      <c r="J222" s="206">
        <f>ROUND(I222*H222,2)</f>
        <v>0</v>
      </c>
      <c r="K222" s="202" t="s">
        <v>124</v>
      </c>
      <c r="L222" s="207"/>
      <c r="M222" s="208" t="s">
        <v>20</v>
      </c>
      <c r="N222" s="209" t="s">
        <v>43</v>
      </c>
      <c r="O222" s="34"/>
      <c r="P222" s="172">
        <f>O222*H222</f>
        <v>0</v>
      </c>
      <c r="Q222" s="172">
        <v>0.045</v>
      </c>
      <c r="R222" s="172">
        <f>Q222*H222</f>
        <v>0.13702499999999998</v>
      </c>
      <c r="S222" s="172">
        <v>0</v>
      </c>
      <c r="T222" s="173">
        <f>S222*H222</f>
        <v>0</v>
      </c>
      <c r="AR222" s="16" t="s">
        <v>158</v>
      </c>
      <c r="AT222" s="16" t="s">
        <v>239</v>
      </c>
      <c r="AU222" s="16" t="s">
        <v>80</v>
      </c>
      <c r="AY222" s="16" t="s">
        <v>118</v>
      </c>
      <c r="BE222" s="174">
        <f>IF(N222="základní",J222,0)</f>
        <v>0</v>
      </c>
      <c r="BF222" s="174">
        <f>IF(N222="snížená",J222,0)</f>
        <v>0</v>
      </c>
      <c r="BG222" s="174">
        <f>IF(N222="zákl. přenesená",J222,0)</f>
        <v>0</v>
      </c>
      <c r="BH222" s="174">
        <f>IF(N222="sníž. přenesená",J222,0)</f>
        <v>0</v>
      </c>
      <c r="BI222" s="174">
        <f>IF(N222="nulová",J222,0)</f>
        <v>0</v>
      </c>
      <c r="BJ222" s="16" t="s">
        <v>22</v>
      </c>
      <c r="BK222" s="174">
        <f>ROUND(I222*H222,2)</f>
        <v>0</v>
      </c>
      <c r="BL222" s="16" t="s">
        <v>125</v>
      </c>
      <c r="BM222" s="16" t="s">
        <v>411</v>
      </c>
    </row>
    <row r="223" spans="2:51" s="11" customFormat="1" ht="20.25" customHeight="1">
      <c r="B223" s="175"/>
      <c r="D223" s="176" t="s">
        <v>127</v>
      </c>
      <c r="F223" s="178" t="s">
        <v>412</v>
      </c>
      <c r="H223" s="179">
        <v>3.045</v>
      </c>
      <c r="I223" s="180"/>
      <c r="L223" s="175"/>
      <c r="M223" s="181"/>
      <c r="N223" s="182"/>
      <c r="O223" s="182"/>
      <c r="P223" s="182"/>
      <c r="Q223" s="182"/>
      <c r="R223" s="182"/>
      <c r="S223" s="182"/>
      <c r="T223" s="183"/>
      <c r="AT223" s="184" t="s">
        <v>127</v>
      </c>
      <c r="AU223" s="184" t="s">
        <v>80</v>
      </c>
      <c r="AV223" s="11" t="s">
        <v>80</v>
      </c>
      <c r="AW223" s="11" t="s">
        <v>4</v>
      </c>
      <c r="AX223" s="11" t="s">
        <v>22</v>
      </c>
      <c r="AY223" s="184" t="s">
        <v>118</v>
      </c>
    </row>
    <row r="224" spans="2:65" s="1" customFormat="1" ht="28.5" customHeight="1">
      <c r="B224" s="162"/>
      <c r="C224" s="163" t="s">
        <v>413</v>
      </c>
      <c r="D224" s="163" t="s">
        <v>120</v>
      </c>
      <c r="E224" s="164" t="s">
        <v>414</v>
      </c>
      <c r="F224" s="165" t="s">
        <v>415</v>
      </c>
      <c r="G224" s="166" t="s">
        <v>289</v>
      </c>
      <c r="H224" s="167">
        <v>4</v>
      </c>
      <c r="I224" s="168"/>
      <c r="J224" s="169">
        <f>ROUND(I224*H224,2)</f>
        <v>0</v>
      </c>
      <c r="K224" s="165" t="s">
        <v>124</v>
      </c>
      <c r="L224" s="33"/>
      <c r="M224" s="170" t="s">
        <v>20</v>
      </c>
      <c r="N224" s="171" t="s">
        <v>43</v>
      </c>
      <c r="O224" s="34"/>
      <c r="P224" s="172">
        <f>O224*H224</f>
        <v>0</v>
      </c>
      <c r="Q224" s="172">
        <v>0.00013</v>
      </c>
      <c r="R224" s="172">
        <f>Q224*H224</f>
        <v>0.00052</v>
      </c>
      <c r="S224" s="172">
        <v>0</v>
      </c>
      <c r="T224" s="173">
        <f>S224*H224</f>
        <v>0</v>
      </c>
      <c r="AR224" s="16" t="s">
        <v>125</v>
      </c>
      <c r="AT224" s="16" t="s">
        <v>120</v>
      </c>
      <c r="AU224" s="16" t="s">
        <v>80</v>
      </c>
      <c r="AY224" s="16" t="s">
        <v>118</v>
      </c>
      <c r="BE224" s="174">
        <f>IF(N224="základní",J224,0)</f>
        <v>0</v>
      </c>
      <c r="BF224" s="174">
        <f>IF(N224="snížená",J224,0)</f>
        <v>0</v>
      </c>
      <c r="BG224" s="174">
        <f>IF(N224="zákl. přenesená",J224,0)</f>
        <v>0</v>
      </c>
      <c r="BH224" s="174">
        <f>IF(N224="sníž. přenesená",J224,0)</f>
        <v>0</v>
      </c>
      <c r="BI224" s="174">
        <f>IF(N224="nulová",J224,0)</f>
        <v>0</v>
      </c>
      <c r="BJ224" s="16" t="s">
        <v>22</v>
      </c>
      <c r="BK224" s="174">
        <f>ROUND(I224*H224,2)</f>
        <v>0</v>
      </c>
      <c r="BL224" s="16" t="s">
        <v>125</v>
      </c>
      <c r="BM224" s="16" t="s">
        <v>416</v>
      </c>
    </row>
    <row r="225" spans="2:65" s="1" customFormat="1" ht="28.5" customHeight="1">
      <c r="B225" s="162"/>
      <c r="C225" s="200" t="s">
        <v>417</v>
      </c>
      <c r="D225" s="200" t="s">
        <v>239</v>
      </c>
      <c r="E225" s="201" t="s">
        <v>418</v>
      </c>
      <c r="F225" s="202" t="s">
        <v>419</v>
      </c>
      <c r="G225" s="203" t="s">
        <v>289</v>
      </c>
      <c r="H225" s="204">
        <v>2.03</v>
      </c>
      <c r="I225" s="205"/>
      <c r="J225" s="206">
        <f>ROUND(I225*H225,2)</f>
        <v>0</v>
      </c>
      <c r="K225" s="202" t="s">
        <v>124</v>
      </c>
      <c r="L225" s="207"/>
      <c r="M225" s="208" t="s">
        <v>20</v>
      </c>
      <c r="N225" s="209" t="s">
        <v>43</v>
      </c>
      <c r="O225" s="34"/>
      <c r="P225" s="172">
        <f>O225*H225</f>
        <v>0</v>
      </c>
      <c r="Q225" s="172">
        <v>0.214</v>
      </c>
      <c r="R225" s="172">
        <f>Q225*H225</f>
        <v>0.43442</v>
      </c>
      <c r="S225" s="172">
        <v>0</v>
      </c>
      <c r="T225" s="173">
        <f>S225*H225</f>
        <v>0</v>
      </c>
      <c r="AR225" s="16" t="s">
        <v>158</v>
      </c>
      <c r="AT225" s="16" t="s">
        <v>239</v>
      </c>
      <c r="AU225" s="16" t="s">
        <v>80</v>
      </c>
      <c r="AY225" s="16" t="s">
        <v>118</v>
      </c>
      <c r="BE225" s="174">
        <f>IF(N225="základní",J225,0)</f>
        <v>0</v>
      </c>
      <c r="BF225" s="174">
        <f>IF(N225="snížená",J225,0)</f>
        <v>0</v>
      </c>
      <c r="BG225" s="174">
        <f>IF(N225="zákl. přenesená",J225,0)</f>
        <v>0</v>
      </c>
      <c r="BH225" s="174">
        <f>IF(N225="sníž. přenesená",J225,0)</f>
        <v>0</v>
      </c>
      <c r="BI225" s="174">
        <f>IF(N225="nulová",J225,0)</f>
        <v>0</v>
      </c>
      <c r="BJ225" s="16" t="s">
        <v>22</v>
      </c>
      <c r="BK225" s="174">
        <f>ROUND(I225*H225,2)</f>
        <v>0</v>
      </c>
      <c r="BL225" s="16" t="s">
        <v>125</v>
      </c>
      <c r="BM225" s="16" t="s">
        <v>420</v>
      </c>
    </row>
    <row r="226" spans="2:51" s="11" customFormat="1" ht="20.25" customHeight="1">
      <c r="B226" s="175"/>
      <c r="D226" s="176" t="s">
        <v>127</v>
      </c>
      <c r="F226" s="178" t="s">
        <v>390</v>
      </c>
      <c r="H226" s="179">
        <v>2.03</v>
      </c>
      <c r="I226" s="180"/>
      <c r="L226" s="175"/>
      <c r="M226" s="181"/>
      <c r="N226" s="182"/>
      <c r="O226" s="182"/>
      <c r="P226" s="182"/>
      <c r="Q226" s="182"/>
      <c r="R226" s="182"/>
      <c r="S226" s="182"/>
      <c r="T226" s="183"/>
      <c r="AT226" s="184" t="s">
        <v>127</v>
      </c>
      <c r="AU226" s="184" t="s">
        <v>80</v>
      </c>
      <c r="AV226" s="11" t="s">
        <v>80</v>
      </c>
      <c r="AW226" s="11" t="s">
        <v>4</v>
      </c>
      <c r="AX226" s="11" t="s">
        <v>22</v>
      </c>
      <c r="AY226" s="184" t="s">
        <v>118</v>
      </c>
    </row>
    <row r="227" spans="2:65" s="1" customFormat="1" ht="28.5" customHeight="1">
      <c r="B227" s="162"/>
      <c r="C227" s="200" t="s">
        <v>421</v>
      </c>
      <c r="D227" s="200" t="s">
        <v>239</v>
      </c>
      <c r="E227" s="201" t="s">
        <v>422</v>
      </c>
      <c r="F227" s="202" t="s">
        <v>423</v>
      </c>
      <c r="G227" s="203" t="s">
        <v>289</v>
      </c>
      <c r="H227" s="204">
        <v>2.03</v>
      </c>
      <c r="I227" s="205"/>
      <c r="J227" s="206">
        <f>ROUND(I227*H227,2)</f>
        <v>0</v>
      </c>
      <c r="K227" s="202" t="s">
        <v>124</v>
      </c>
      <c r="L227" s="207"/>
      <c r="M227" s="208" t="s">
        <v>20</v>
      </c>
      <c r="N227" s="209" t="s">
        <v>43</v>
      </c>
      <c r="O227" s="34"/>
      <c r="P227" s="172">
        <f>O227*H227</f>
        <v>0</v>
      </c>
      <c r="Q227" s="172">
        <v>0.279</v>
      </c>
      <c r="R227" s="172">
        <f>Q227*H227</f>
        <v>0.56637</v>
      </c>
      <c r="S227" s="172">
        <v>0</v>
      </c>
      <c r="T227" s="173">
        <f>S227*H227</f>
        <v>0</v>
      </c>
      <c r="AR227" s="16" t="s">
        <v>158</v>
      </c>
      <c r="AT227" s="16" t="s">
        <v>239</v>
      </c>
      <c r="AU227" s="16" t="s">
        <v>80</v>
      </c>
      <c r="AY227" s="16" t="s">
        <v>118</v>
      </c>
      <c r="BE227" s="174">
        <f>IF(N227="základní",J227,0)</f>
        <v>0</v>
      </c>
      <c r="BF227" s="174">
        <f>IF(N227="snížená",J227,0)</f>
        <v>0</v>
      </c>
      <c r="BG227" s="174">
        <f>IF(N227="zákl. přenesená",J227,0)</f>
        <v>0</v>
      </c>
      <c r="BH227" s="174">
        <f>IF(N227="sníž. přenesená",J227,0)</f>
        <v>0</v>
      </c>
      <c r="BI227" s="174">
        <f>IF(N227="nulová",J227,0)</f>
        <v>0</v>
      </c>
      <c r="BJ227" s="16" t="s">
        <v>22</v>
      </c>
      <c r="BK227" s="174">
        <f>ROUND(I227*H227,2)</f>
        <v>0</v>
      </c>
      <c r="BL227" s="16" t="s">
        <v>125</v>
      </c>
      <c r="BM227" s="16" t="s">
        <v>424</v>
      </c>
    </row>
    <row r="228" spans="2:51" s="11" customFormat="1" ht="20.25" customHeight="1">
      <c r="B228" s="175"/>
      <c r="D228" s="176" t="s">
        <v>127</v>
      </c>
      <c r="F228" s="178" t="s">
        <v>390</v>
      </c>
      <c r="H228" s="179">
        <v>2.03</v>
      </c>
      <c r="I228" s="180"/>
      <c r="L228" s="175"/>
      <c r="M228" s="181"/>
      <c r="N228" s="182"/>
      <c r="O228" s="182"/>
      <c r="P228" s="182"/>
      <c r="Q228" s="182"/>
      <c r="R228" s="182"/>
      <c r="S228" s="182"/>
      <c r="T228" s="183"/>
      <c r="AT228" s="184" t="s">
        <v>127</v>
      </c>
      <c r="AU228" s="184" t="s">
        <v>80</v>
      </c>
      <c r="AV228" s="11" t="s">
        <v>80</v>
      </c>
      <c r="AW228" s="11" t="s">
        <v>4</v>
      </c>
      <c r="AX228" s="11" t="s">
        <v>22</v>
      </c>
      <c r="AY228" s="184" t="s">
        <v>118</v>
      </c>
    </row>
    <row r="229" spans="2:65" s="1" customFormat="1" ht="20.25" customHeight="1">
      <c r="B229" s="162"/>
      <c r="C229" s="163" t="s">
        <v>425</v>
      </c>
      <c r="D229" s="163" t="s">
        <v>120</v>
      </c>
      <c r="E229" s="164" t="s">
        <v>426</v>
      </c>
      <c r="F229" s="165" t="s">
        <v>427</v>
      </c>
      <c r="G229" s="166" t="s">
        <v>428</v>
      </c>
      <c r="H229" s="167">
        <v>4</v>
      </c>
      <c r="I229" s="168"/>
      <c r="J229" s="169">
        <f aca="true" t="shared" si="0" ref="J229:J246">ROUND(I229*H229,2)</f>
        <v>0</v>
      </c>
      <c r="K229" s="165" t="s">
        <v>124</v>
      </c>
      <c r="L229" s="33"/>
      <c r="M229" s="170" t="s">
        <v>20</v>
      </c>
      <c r="N229" s="171" t="s">
        <v>43</v>
      </c>
      <c r="O229" s="34"/>
      <c r="P229" s="172">
        <f aca="true" t="shared" si="1" ref="P229:P246">O229*H229</f>
        <v>0</v>
      </c>
      <c r="Q229" s="172">
        <v>0.00031</v>
      </c>
      <c r="R229" s="172">
        <f aca="true" t="shared" si="2" ref="R229:R246">Q229*H229</f>
        <v>0.00124</v>
      </c>
      <c r="S229" s="172">
        <v>0</v>
      </c>
      <c r="T229" s="173">
        <f aca="true" t="shared" si="3" ref="T229:T246">S229*H229</f>
        <v>0</v>
      </c>
      <c r="AR229" s="16" t="s">
        <v>125</v>
      </c>
      <c r="AT229" s="16" t="s">
        <v>120</v>
      </c>
      <c r="AU229" s="16" t="s">
        <v>80</v>
      </c>
      <c r="AY229" s="16" t="s">
        <v>118</v>
      </c>
      <c r="BE229" s="174">
        <f aca="true" t="shared" si="4" ref="BE229:BE246">IF(N229="základní",J229,0)</f>
        <v>0</v>
      </c>
      <c r="BF229" s="174">
        <f aca="true" t="shared" si="5" ref="BF229:BF246">IF(N229="snížená",J229,0)</f>
        <v>0</v>
      </c>
      <c r="BG229" s="174">
        <f aca="true" t="shared" si="6" ref="BG229:BG246">IF(N229="zákl. přenesená",J229,0)</f>
        <v>0</v>
      </c>
      <c r="BH229" s="174">
        <f aca="true" t="shared" si="7" ref="BH229:BH246">IF(N229="sníž. přenesená",J229,0)</f>
        <v>0</v>
      </c>
      <c r="BI229" s="174">
        <f aca="true" t="shared" si="8" ref="BI229:BI246">IF(N229="nulová",J229,0)</f>
        <v>0</v>
      </c>
      <c r="BJ229" s="16" t="s">
        <v>22</v>
      </c>
      <c r="BK229" s="174">
        <f aca="true" t="shared" si="9" ref="BK229:BK246">ROUND(I229*H229,2)</f>
        <v>0</v>
      </c>
      <c r="BL229" s="16" t="s">
        <v>125</v>
      </c>
      <c r="BM229" s="16" t="s">
        <v>429</v>
      </c>
    </row>
    <row r="230" spans="2:65" s="1" customFormat="1" ht="20.25" customHeight="1">
      <c r="B230" s="162"/>
      <c r="C230" s="163" t="s">
        <v>430</v>
      </c>
      <c r="D230" s="163" t="s">
        <v>120</v>
      </c>
      <c r="E230" s="164" t="s">
        <v>431</v>
      </c>
      <c r="F230" s="165" t="s">
        <v>432</v>
      </c>
      <c r="G230" s="166" t="s">
        <v>428</v>
      </c>
      <c r="H230" s="167">
        <v>2</v>
      </c>
      <c r="I230" s="168"/>
      <c r="J230" s="169">
        <f t="shared" si="0"/>
        <v>0</v>
      </c>
      <c r="K230" s="165" t="s">
        <v>124</v>
      </c>
      <c r="L230" s="33"/>
      <c r="M230" s="170" t="s">
        <v>20</v>
      </c>
      <c r="N230" s="171" t="s">
        <v>43</v>
      </c>
      <c r="O230" s="34"/>
      <c r="P230" s="172">
        <f t="shared" si="1"/>
        <v>0</v>
      </c>
      <c r="Q230" s="172">
        <v>0.00043</v>
      </c>
      <c r="R230" s="172">
        <f t="shared" si="2"/>
        <v>0.00086</v>
      </c>
      <c r="S230" s="172">
        <v>0</v>
      </c>
      <c r="T230" s="173">
        <f t="shared" si="3"/>
        <v>0</v>
      </c>
      <c r="AR230" s="16" t="s">
        <v>125</v>
      </c>
      <c r="AT230" s="16" t="s">
        <v>120</v>
      </c>
      <c r="AU230" s="16" t="s">
        <v>80</v>
      </c>
      <c r="AY230" s="16" t="s">
        <v>118</v>
      </c>
      <c r="BE230" s="174">
        <f t="shared" si="4"/>
        <v>0</v>
      </c>
      <c r="BF230" s="174">
        <f t="shared" si="5"/>
        <v>0</v>
      </c>
      <c r="BG230" s="174">
        <f t="shared" si="6"/>
        <v>0</v>
      </c>
      <c r="BH230" s="174">
        <f t="shared" si="7"/>
        <v>0</v>
      </c>
      <c r="BI230" s="174">
        <f t="shared" si="8"/>
        <v>0</v>
      </c>
      <c r="BJ230" s="16" t="s">
        <v>22</v>
      </c>
      <c r="BK230" s="174">
        <f t="shared" si="9"/>
        <v>0</v>
      </c>
      <c r="BL230" s="16" t="s">
        <v>125</v>
      </c>
      <c r="BM230" s="16" t="s">
        <v>433</v>
      </c>
    </row>
    <row r="231" spans="2:65" s="1" customFormat="1" ht="20.25" customHeight="1">
      <c r="B231" s="162"/>
      <c r="C231" s="163" t="s">
        <v>434</v>
      </c>
      <c r="D231" s="163" t="s">
        <v>120</v>
      </c>
      <c r="E231" s="164" t="s">
        <v>435</v>
      </c>
      <c r="F231" s="165" t="s">
        <v>436</v>
      </c>
      <c r="G231" s="166" t="s">
        <v>289</v>
      </c>
      <c r="H231" s="167">
        <v>7</v>
      </c>
      <c r="I231" s="168"/>
      <c r="J231" s="169">
        <f t="shared" si="0"/>
        <v>0</v>
      </c>
      <c r="K231" s="165" t="s">
        <v>124</v>
      </c>
      <c r="L231" s="33"/>
      <c r="M231" s="170" t="s">
        <v>20</v>
      </c>
      <c r="N231" s="171" t="s">
        <v>43</v>
      </c>
      <c r="O231" s="34"/>
      <c r="P231" s="172">
        <f t="shared" si="1"/>
        <v>0</v>
      </c>
      <c r="Q231" s="172">
        <v>0.01424</v>
      </c>
      <c r="R231" s="172">
        <f t="shared" si="2"/>
        <v>0.09967999999999999</v>
      </c>
      <c r="S231" s="172">
        <v>0</v>
      </c>
      <c r="T231" s="173">
        <f t="shared" si="3"/>
        <v>0</v>
      </c>
      <c r="AR231" s="16" t="s">
        <v>125</v>
      </c>
      <c r="AT231" s="16" t="s">
        <v>120</v>
      </c>
      <c r="AU231" s="16" t="s">
        <v>80</v>
      </c>
      <c r="AY231" s="16" t="s">
        <v>118</v>
      </c>
      <c r="BE231" s="174">
        <f t="shared" si="4"/>
        <v>0</v>
      </c>
      <c r="BF231" s="174">
        <f t="shared" si="5"/>
        <v>0</v>
      </c>
      <c r="BG231" s="174">
        <f t="shared" si="6"/>
        <v>0</v>
      </c>
      <c r="BH231" s="174">
        <f t="shared" si="7"/>
        <v>0</v>
      </c>
      <c r="BI231" s="174">
        <f t="shared" si="8"/>
        <v>0</v>
      </c>
      <c r="BJ231" s="16" t="s">
        <v>22</v>
      </c>
      <c r="BK231" s="174">
        <f t="shared" si="9"/>
        <v>0</v>
      </c>
      <c r="BL231" s="16" t="s">
        <v>125</v>
      </c>
      <c r="BM231" s="16" t="s">
        <v>437</v>
      </c>
    </row>
    <row r="232" spans="2:65" s="1" customFormat="1" ht="28.5" customHeight="1">
      <c r="B232" s="162"/>
      <c r="C232" s="200" t="s">
        <v>438</v>
      </c>
      <c r="D232" s="200" t="s">
        <v>239</v>
      </c>
      <c r="E232" s="201" t="s">
        <v>439</v>
      </c>
      <c r="F232" s="202" t="s">
        <v>440</v>
      </c>
      <c r="G232" s="203" t="s">
        <v>289</v>
      </c>
      <c r="H232" s="204">
        <v>5</v>
      </c>
      <c r="I232" s="205"/>
      <c r="J232" s="206">
        <f t="shared" si="0"/>
        <v>0</v>
      </c>
      <c r="K232" s="202" t="s">
        <v>124</v>
      </c>
      <c r="L232" s="207"/>
      <c r="M232" s="208" t="s">
        <v>20</v>
      </c>
      <c r="N232" s="209" t="s">
        <v>43</v>
      </c>
      <c r="O232" s="34"/>
      <c r="P232" s="172">
        <f t="shared" si="1"/>
        <v>0</v>
      </c>
      <c r="Q232" s="172">
        <v>0.254</v>
      </c>
      <c r="R232" s="172">
        <f t="shared" si="2"/>
        <v>1.27</v>
      </c>
      <c r="S232" s="172">
        <v>0</v>
      </c>
      <c r="T232" s="173">
        <f t="shared" si="3"/>
        <v>0</v>
      </c>
      <c r="AR232" s="16" t="s">
        <v>158</v>
      </c>
      <c r="AT232" s="16" t="s">
        <v>239</v>
      </c>
      <c r="AU232" s="16" t="s">
        <v>80</v>
      </c>
      <c r="AY232" s="16" t="s">
        <v>118</v>
      </c>
      <c r="BE232" s="174">
        <f t="shared" si="4"/>
        <v>0</v>
      </c>
      <c r="BF232" s="174">
        <f t="shared" si="5"/>
        <v>0</v>
      </c>
      <c r="BG232" s="174">
        <f t="shared" si="6"/>
        <v>0</v>
      </c>
      <c r="BH232" s="174">
        <f t="shared" si="7"/>
        <v>0</v>
      </c>
      <c r="BI232" s="174">
        <f t="shared" si="8"/>
        <v>0</v>
      </c>
      <c r="BJ232" s="16" t="s">
        <v>22</v>
      </c>
      <c r="BK232" s="174">
        <f t="shared" si="9"/>
        <v>0</v>
      </c>
      <c r="BL232" s="16" t="s">
        <v>125</v>
      </c>
      <c r="BM232" s="16" t="s">
        <v>441</v>
      </c>
    </row>
    <row r="233" spans="2:65" s="1" customFormat="1" ht="20.25" customHeight="1">
      <c r="B233" s="162"/>
      <c r="C233" s="200" t="s">
        <v>442</v>
      </c>
      <c r="D233" s="200" t="s">
        <v>239</v>
      </c>
      <c r="E233" s="201" t="s">
        <v>443</v>
      </c>
      <c r="F233" s="202" t="s">
        <v>444</v>
      </c>
      <c r="G233" s="203" t="s">
        <v>289</v>
      </c>
      <c r="H233" s="204">
        <v>19</v>
      </c>
      <c r="I233" s="205"/>
      <c r="J233" s="206">
        <f t="shared" si="0"/>
        <v>0</v>
      </c>
      <c r="K233" s="202" t="s">
        <v>124</v>
      </c>
      <c r="L233" s="207"/>
      <c r="M233" s="208" t="s">
        <v>20</v>
      </c>
      <c r="N233" s="209" t="s">
        <v>43</v>
      </c>
      <c r="O233" s="34"/>
      <c r="P233" s="172">
        <f t="shared" si="1"/>
        <v>0</v>
      </c>
      <c r="Q233" s="172">
        <v>0.002</v>
      </c>
      <c r="R233" s="172">
        <f t="shared" si="2"/>
        <v>0.038</v>
      </c>
      <c r="S233" s="172">
        <v>0</v>
      </c>
      <c r="T233" s="173">
        <f t="shared" si="3"/>
        <v>0</v>
      </c>
      <c r="AR233" s="16" t="s">
        <v>158</v>
      </c>
      <c r="AT233" s="16" t="s">
        <v>239</v>
      </c>
      <c r="AU233" s="16" t="s">
        <v>80</v>
      </c>
      <c r="AY233" s="16" t="s">
        <v>118</v>
      </c>
      <c r="BE233" s="174">
        <f t="shared" si="4"/>
        <v>0</v>
      </c>
      <c r="BF233" s="174">
        <f t="shared" si="5"/>
        <v>0</v>
      </c>
      <c r="BG233" s="174">
        <f t="shared" si="6"/>
        <v>0</v>
      </c>
      <c r="BH233" s="174">
        <f t="shared" si="7"/>
        <v>0</v>
      </c>
      <c r="BI233" s="174">
        <f t="shared" si="8"/>
        <v>0</v>
      </c>
      <c r="BJ233" s="16" t="s">
        <v>22</v>
      </c>
      <c r="BK233" s="174">
        <f t="shared" si="9"/>
        <v>0</v>
      </c>
      <c r="BL233" s="16" t="s">
        <v>125</v>
      </c>
      <c r="BM233" s="16" t="s">
        <v>445</v>
      </c>
    </row>
    <row r="234" spans="2:65" s="1" customFormat="1" ht="28.5" customHeight="1">
      <c r="B234" s="162"/>
      <c r="C234" s="200" t="s">
        <v>446</v>
      </c>
      <c r="D234" s="200" t="s">
        <v>239</v>
      </c>
      <c r="E234" s="201" t="s">
        <v>447</v>
      </c>
      <c r="F234" s="202" t="s">
        <v>448</v>
      </c>
      <c r="G234" s="203" t="s">
        <v>289</v>
      </c>
      <c r="H234" s="204">
        <v>2</v>
      </c>
      <c r="I234" s="205"/>
      <c r="J234" s="206">
        <f t="shared" si="0"/>
        <v>0</v>
      </c>
      <c r="K234" s="202" t="s">
        <v>124</v>
      </c>
      <c r="L234" s="207"/>
      <c r="M234" s="208" t="s">
        <v>20</v>
      </c>
      <c r="N234" s="209" t="s">
        <v>43</v>
      </c>
      <c r="O234" s="34"/>
      <c r="P234" s="172">
        <f t="shared" si="1"/>
        <v>0</v>
      </c>
      <c r="Q234" s="172">
        <v>0.506</v>
      </c>
      <c r="R234" s="172">
        <f t="shared" si="2"/>
        <v>1.012</v>
      </c>
      <c r="S234" s="172">
        <v>0</v>
      </c>
      <c r="T234" s="173">
        <f t="shared" si="3"/>
        <v>0</v>
      </c>
      <c r="AR234" s="16" t="s">
        <v>158</v>
      </c>
      <c r="AT234" s="16" t="s">
        <v>239</v>
      </c>
      <c r="AU234" s="16" t="s">
        <v>80</v>
      </c>
      <c r="AY234" s="16" t="s">
        <v>118</v>
      </c>
      <c r="BE234" s="174">
        <f t="shared" si="4"/>
        <v>0</v>
      </c>
      <c r="BF234" s="174">
        <f t="shared" si="5"/>
        <v>0</v>
      </c>
      <c r="BG234" s="174">
        <f t="shared" si="6"/>
        <v>0</v>
      </c>
      <c r="BH234" s="174">
        <f t="shared" si="7"/>
        <v>0</v>
      </c>
      <c r="BI234" s="174">
        <f t="shared" si="8"/>
        <v>0</v>
      </c>
      <c r="BJ234" s="16" t="s">
        <v>22</v>
      </c>
      <c r="BK234" s="174">
        <f t="shared" si="9"/>
        <v>0</v>
      </c>
      <c r="BL234" s="16" t="s">
        <v>125</v>
      </c>
      <c r="BM234" s="16" t="s">
        <v>449</v>
      </c>
    </row>
    <row r="235" spans="2:65" s="1" customFormat="1" ht="20.25" customHeight="1">
      <c r="B235" s="162"/>
      <c r="C235" s="163" t="s">
        <v>450</v>
      </c>
      <c r="D235" s="163" t="s">
        <v>120</v>
      </c>
      <c r="E235" s="164" t="s">
        <v>451</v>
      </c>
      <c r="F235" s="165" t="s">
        <v>452</v>
      </c>
      <c r="G235" s="166" t="s">
        <v>289</v>
      </c>
      <c r="H235" s="167">
        <v>6</v>
      </c>
      <c r="I235" s="168"/>
      <c r="J235" s="169">
        <f t="shared" si="0"/>
        <v>0</v>
      </c>
      <c r="K235" s="165" t="s">
        <v>124</v>
      </c>
      <c r="L235" s="33"/>
      <c r="M235" s="170" t="s">
        <v>20</v>
      </c>
      <c r="N235" s="171" t="s">
        <v>43</v>
      </c>
      <c r="O235" s="34"/>
      <c r="P235" s="172">
        <f t="shared" si="1"/>
        <v>0</v>
      </c>
      <c r="Q235" s="172">
        <v>0.02137</v>
      </c>
      <c r="R235" s="172">
        <f t="shared" si="2"/>
        <v>0.12822</v>
      </c>
      <c r="S235" s="172">
        <v>0</v>
      </c>
      <c r="T235" s="173">
        <f t="shared" si="3"/>
        <v>0</v>
      </c>
      <c r="AR235" s="16" t="s">
        <v>125</v>
      </c>
      <c r="AT235" s="16" t="s">
        <v>120</v>
      </c>
      <c r="AU235" s="16" t="s">
        <v>80</v>
      </c>
      <c r="AY235" s="16" t="s">
        <v>118</v>
      </c>
      <c r="BE235" s="174">
        <f t="shared" si="4"/>
        <v>0</v>
      </c>
      <c r="BF235" s="174">
        <f t="shared" si="5"/>
        <v>0</v>
      </c>
      <c r="BG235" s="174">
        <f t="shared" si="6"/>
        <v>0</v>
      </c>
      <c r="BH235" s="174">
        <f t="shared" si="7"/>
        <v>0</v>
      </c>
      <c r="BI235" s="174">
        <f t="shared" si="8"/>
        <v>0</v>
      </c>
      <c r="BJ235" s="16" t="s">
        <v>22</v>
      </c>
      <c r="BK235" s="174">
        <f t="shared" si="9"/>
        <v>0</v>
      </c>
      <c r="BL235" s="16" t="s">
        <v>125</v>
      </c>
      <c r="BM235" s="16" t="s">
        <v>453</v>
      </c>
    </row>
    <row r="236" spans="2:65" s="1" customFormat="1" ht="20.25" customHeight="1">
      <c r="B236" s="162"/>
      <c r="C236" s="200" t="s">
        <v>454</v>
      </c>
      <c r="D236" s="200" t="s">
        <v>239</v>
      </c>
      <c r="E236" s="201" t="s">
        <v>455</v>
      </c>
      <c r="F236" s="202" t="s">
        <v>456</v>
      </c>
      <c r="G236" s="203" t="s">
        <v>289</v>
      </c>
      <c r="H236" s="204">
        <v>6</v>
      </c>
      <c r="I236" s="205"/>
      <c r="J236" s="206">
        <f t="shared" si="0"/>
        <v>0</v>
      </c>
      <c r="K236" s="202" t="s">
        <v>124</v>
      </c>
      <c r="L236" s="207"/>
      <c r="M236" s="208" t="s">
        <v>20</v>
      </c>
      <c r="N236" s="209" t="s">
        <v>43</v>
      </c>
      <c r="O236" s="34"/>
      <c r="P236" s="172">
        <f t="shared" si="1"/>
        <v>0</v>
      </c>
      <c r="Q236" s="172">
        <v>0.585</v>
      </c>
      <c r="R236" s="172">
        <f t="shared" si="2"/>
        <v>3.51</v>
      </c>
      <c r="S236" s="172">
        <v>0</v>
      </c>
      <c r="T236" s="173">
        <f t="shared" si="3"/>
        <v>0</v>
      </c>
      <c r="AR236" s="16" t="s">
        <v>158</v>
      </c>
      <c r="AT236" s="16" t="s">
        <v>239</v>
      </c>
      <c r="AU236" s="16" t="s">
        <v>80</v>
      </c>
      <c r="AY236" s="16" t="s">
        <v>118</v>
      </c>
      <c r="BE236" s="174">
        <f t="shared" si="4"/>
        <v>0</v>
      </c>
      <c r="BF236" s="174">
        <f t="shared" si="5"/>
        <v>0</v>
      </c>
      <c r="BG236" s="174">
        <f t="shared" si="6"/>
        <v>0</v>
      </c>
      <c r="BH236" s="174">
        <f t="shared" si="7"/>
        <v>0</v>
      </c>
      <c r="BI236" s="174">
        <f t="shared" si="8"/>
        <v>0</v>
      </c>
      <c r="BJ236" s="16" t="s">
        <v>22</v>
      </c>
      <c r="BK236" s="174">
        <f t="shared" si="9"/>
        <v>0</v>
      </c>
      <c r="BL236" s="16" t="s">
        <v>125</v>
      </c>
      <c r="BM236" s="16" t="s">
        <v>457</v>
      </c>
    </row>
    <row r="237" spans="2:65" s="1" customFormat="1" ht="20.25" customHeight="1">
      <c r="B237" s="162"/>
      <c r="C237" s="163" t="s">
        <v>458</v>
      </c>
      <c r="D237" s="163" t="s">
        <v>120</v>
      </c>
      <c r="E237" s="164" t="s">
        <v>459</v>
      </c>
      <c r="F237" s="165" t="s">
        <v>460</v>
      </c>
      <c r="G237" s="166" t="s">
        <v>289</v>
      </c>
      <c r="H237" s="167">
        <v>6</v>
      </c>
      <c r="I237" s="168"/>
      <c r="J237" s="169">
        <f t="shared" si="0"/>
        <v>0</v>
      </c>
      <c r="K237" s="165" t="s">
        <v>124</v>
      </c>
      <c r="L237" s="33"/>
      <c r="M237" s="170" t="s">
        <v>20</v>
      </c>
      <c r="N237" s="171" t="s">
        <v>43</v>
      </c>
      <c r="O237" s="34"/>
      <c r="P237" s="172">
        <f t="shared" si="1"/>
        <v>0</v>
      </c>
      <c r="Q237" s="172">
        <v>0.02753</v>
      </c>
      <c r="R237" s="172">
        <f t="shared" si="2"/>
        <v>0.16518</v>
      </c>
      <c r="S237" s="172">
        <v>0</v>
      </c>
      <c r="T237" s="173">
        <f t="shared" si="3"/>
        <v>0</v>
      </c>
      <c r="AR237" s="16" t="s">
        <v>125</v>
      </c>
      <c r="AT237" s="16" t="s">
        <v>120</v>
      </c>
      <c r="AU237" s="16" t="s">
        <v>80</v>
      </c>
      <c r="AY237" s="16" t="s">
        <v>118</v>
      </c>
      <c r="BE237" s="174">
        <f t="shared" si="4"/>
        <v>0</v>
      </c>
      <c r="BF237" s="174">
        <f t="shared" si="5"/>
        <v>0</v>
      </c>
      <c r="BG237" s="174">
        <f t="shared" si="6"/>
        <v>0</v>
      </c>
      <c r="BH237" s="174">
        <f t="shared" si="7"/>
        <v>0</v>
      </c>
      <c r="BI237" s="174">
        <f t="shared" si="8"/>
        <v>0</v>
      </c>
      <c r="BJ237" s="16" t="s">
        <v>22</v>
      </c>
      <c r="BK237" s="174">
        <f t="shared" si="9"/>
        <v>0</v>
      </c>
      <c r="BL237" s="16" t="s">
        <v>125</v>
      </c>
      <c r="BM237" s="16" t="s">
        <v>461</v>
      </c>
    </row>
    <row r="238" spans="2:65" s="1" customFormat="1" ht="20.25" customHeight="1">
      <c r="B238" s="162"/>
      <c r="C238" s="200" t="s">
        <v>462</v>
      </c>
      <c r="D238" s="200" t="s">
        <v>239</v>
      </c>
      <c r="E238" s="201" t="s">
        <v>463</v>
      </c>
      <c r="F238" s="202" t="s">
        <v>464</v>
      </c>
      <c r="G238" s="203" t="s">
        <v>289</v>
      </c>
      <c r="H238" s="204">
        <v>3</v>
      </c>
      <c r="I238" s="205"/>
      <c r="J238" s="206">
        <f t="shared" si="0"/>
        <v>0</v>
      </c>
      <c r="K238" s="202" t="s">
        <v>20</v>
      </c>
      <c r="L238" s="207"/>
      <c r="M238" s="208" t="s">
        <v>20</v>
      </c>
      <c r="N238" s="209" t="s">
        <v>43</v>
      </c>
      <c r="O238" s="34"/>
      <c r="P238" s="172">
        <f t="shared" si="1"/>
        <v>0</v>
      </c>
      <c r="Q238" s="172">
        <v>1.39</v>
      </c>
      <c r="R238" s="172">
        <f t="shared" si="2"/>
        <v>4.17</v>
      </c>
      <c r="S238" s="172">
        <v>0</v>
      </c>
      <c r="T238" s="173">
        <f t="shared" si="3"/>
        <v>0</v>
      </c>
      <c r="AR238" s="16" t="s">
        <v>158</v>
      </c>
      <c r="AT238" s="16" t="s">
        <v>239</v>
      </c>
      <c r="AU238" s="16" t="s">
        <v>80</v>
      </c>
      <c r="AY238" s="16" t="s">
        <v>118</v>
      </c>
      <c r="BE238" s="174">
        <f t="shared" si="4"/>
        <v>0</v>
      </c>
      <c r="BF238" s="174">
        <f t="shared" si="5"/>
        <v>0</v>
      </c>
      <c r="BG238" s="174">
        <f t="shared" si="6"/>
        <v>0</v>
      </c>
      <c r="BH238" s="174">
        <f t="shared" si="7"/>
        <v>0</v>
      </c>
      <c r="BI238" s="174">
        <f t="shared" si="8"/>
        <v>0</v>
      </c>
      <c r="BJ238" s="16" t="s">
        <v>22</v>
      </c>
      <c r="BK238" s="174">
        <f t="shared" si="9"/>
        <v>0</v>
      </c>
      <c r="BL238" s="16" t="s">
        <v>125</v>
      </c>
      <c r="BM238" s="16" t="s">
        <v>465</v>
      </c>
    </row>
    <row r="239" spans="2:65" s="1" customFormat="1" ht="28.5" customHeight="1">
      <c r="B239" s="162"/>
      <c r="C239" s="200" t="s">
        <v>466</v>
      </c>
      <c r="D239" s="200" t="s">
        <v>239</v>
      </c>
      <c r="E239" s="201" t="s">
        <v>467</v>
      </c>
      <c r="F239" s="202" t="s">
        <v>468</v>
      </c>
      <c r="G239" s="203" t="s">
        <v>289</v>
      </c>
      <c r="H239" s="204">
        <v>3</v>
      </c>
      <c r="I239" s="205"/>
      <c r="J239" s="206">
        <f t="shared" si="0"/>
        <v>0</v>
      </c>
      <c r="K239" s="202" t="s">
        <v>20</v>
      </c>
      <c r="L239" s="207"/>
      <c r="M239" s="208" t="s">
        <v>20</v>
      </c>
      <c r="N239" s="209" t="s">
        <v>43</v>
      </c>
      <c r="O239" s="34"/>
      <c r="P239" s="172">
        <f t="shared" si="1"/>
        <v>0</v>
      </c>
      <c r="Q239" s="172">
        <v>2.49</v>
      </c>
      <c r="R239" s="172">
        <f t="shared" si="2"/>
        <v>7.470000000000001</v>
      </c>
      <c r="S239" s="172">
        <v>0</v>
      </c>
      <c r="T239" s="173">
        <f t="shared" si="3"/>
        <v>0</v>
      </c>
      <c r="AR239" s="16" t="s">
        <v>158</v>
      </c>
      <c r="AT239" s="16" t="s">
        <v>239</v>
      </c>
      <c r="AU239" s="16" t="s">
        <v>80</v>
      </c>
      <c r="AY239" s="16" t="s">
        <v>118</v>
      </c>
      <c r="BE239" s="174">
        <f t="shared" si="4"/>
        <v>0</v>
      </c>
      <c r="BF239" s="174">
        <f t="shared" si="5"/>
        <v>0</v>
      </c>
      <c r="BG239" s="174">
        <f t="shared" si="6"/>
        <v>0</v>
      </c>
      <c r="BH239" s="174">
        <f t="shared" si="7"/>
        <v>0</v>
      </c>
      <c r="BI239" s="174">
        <f t="shared" si="8"/>
        <v>0</v>
      </c>
      <c r="BJ239" s="16" t="s">
        <v>22</v>
      </c>
      <c r="BK239" s="174">
        <f t="shared" si="9"/>
        <v>0</v>
      </c>
      <c r="BL239" s="16" t="s">
        <v>125</v>
      </c>
      <c r="BM239" s="16" t="s">
        <v>469</v>
      </c>
    </row>
    <row r="240" spans="2:65" s="1" customFormat="1" ht="28.5" customHeight="1">
      <c r="B240" s="162"/>
      <c r="C240" s="163" t="s">
        <v>470</v>
      </c>
      <c r="D240" s="163" t="s">
        <v>120</v>
      </c>
      <c r="E240" s="164" t="s">
        <v>471</v>
      </c>
      <c r="F240" s="165" t="s">
        <v>472</v>
      </c>
      <c r="G240" s="166" t="s">
        <v>289</v>
      </c>
      <c r="H240" s="167">
        <v>1</v>
      </c>
      <c r="I240" s="168"/>
      <c r="J240" s="169">
        <f t="shared" si="0"/>
        <v>0</v>
      </c>
      <c r="K240" s="165" t="s">
        <v>124</v>
      </c>
      <c r="L240" s="33"/>
      <c r="M240" s="170" t="s">
        <v>20</v>
      </c>
      <c r="N240" s="171" t="s">
        <v>43</v>
      </c>
      <c r="O240" s="34"/>
      <c r="P240" s="172">
        <f t="shared" si="1"/>
        <v>0</v>
      </c>
      <c r="Q240" s="172">
        <v>2.61488</v>
      </c>
      <c r="R240" s="172">
        <f t="shared" si="2"/>
        <v>2.61488</v>
      </c>
      <c r="S240" s="172">
        <v>0</v>
      </c>
      <c r="T240" s="173">
        <f t="shared" si="3"/>
        <v>0</v>
      </c>
      <c r="AR240" s="16" t="s">
        <v>125</v>
      </c>
      <c r="AT240" s="16" t="s">
        <v>120</v>
      </c>
      <c r="AU240" s="16" t="s">
        <v>80</v>
      </c>
      <c r="AY240" s="16" t="s">
        <v>118</v>
      </c>
      <c r="BE240" s="174">
        <f t="shared" si="4"/>
        <v>0</v>
      </c>
      <c r="BF240" s="174">
        <f t="shared" si="5"/>
        <v>0</v>
      </c>
      <c r="BG240" s="174">
        <f t="shared" si="6"/>
        <v>0</v>
      </c>
      <c r="BH240" s="174">
        <f t="shared" si="7"/>
        <v>0</v>
      </c>
      <c r="BI240" s="174">
        <f t="shared" si="8"/>
        <v>0</v>
      </c>
      <c r="BJ240" s="16" t="s">
        <v>22</v>
      </c>
      <c r="BK240" s="174">
        <f t="shared" si="9"/>
        <v>0</v>
      </c>
      <c r="BL240" s="16" t="s">
        <v>125</v>
      </c>
      <c r="BM240" s="16" t="s">
        <v>473</v>
      </c>
    </row>
    <row r="241" spans="2:65" s="1" customFormat="1" ht="20.25" customHeight="1">
      <c r="B241" s="162"/>
      <c r="C241" s="200" t="s">
        <v>474</v>
      </c>
      <c r="D241" s="200" t="s">
        <v>239</v>
      </c>
      <c r="E241" s="201" t="s">
        <v>475</v>
      </c>
      <c r="F241" s="202" t="s">
        <v>476</v>
      </c>
      <c r="G241" s="203" t="s">
        <v>289</v>
      </c>
      <c r="H241" s="204">
        <v>1</v>
      </c>
      <c r="I241" s="205"/>
      <c r="J241" s="206">
        <f t="shared" si="0"/>
        <v>0</v>
      </c>
      <c r="K241" s="202" t="s">
        <v>20</v>
      </c>
      <c r="L241" s="207"/>
      <c r="M241" s="208" t="s">
        <v>20</v>
      </c>
      <c r="N241" s="209" t="s">
        <v>43</v>
      </c>
      <c r="O241" s="34"/>
      <c r="P241" s="172">
        <f t="shared" si="1"/>
        <v>0</v>
      </c>
      <c r="Q241" s="172">
        <v>0.103</v>
      </c>
      <c r="R241" s="172">
        <f t="shared" si="2"/>
        <v>0.103</v>
      </c>
      <c r="S241" s="172">
        <v>0</v>
      </c>
      <c r="T241" s="173">
        <f t="shared" si="3"/>
        <v>0</v>
      </c>
      <c r="AR241" s="16" t="s">
        <v>158</v>
      </c>
      <c r="AT241" s="16" t="s">
        <v>239</v>
      </c>
      <c r="AU241" s="16" t="s">
        <v>80</v>
      </c>
      <c r="AY241" s="16" t="s">
        <v>118</v>
      </c>
      <c r="BE241" s="174">
        <f t="shared" si="4"/>
        <v>0</v>
      </c>
      <c r="BF241" s="174">
        <f t="shared" si="5"/>
        <v>0</v>
      </c>
      <c r="BG241" s="174">
        <f t="shared" si="6"/>
        <v>0</v>
      </c>
      <c r="BH241" s="174">
        <f t="shared" si="7"/>
        <v>0</v>
      </c>
      <c r="BI241" s="174">
        <f t="shared" si="8"/>
        <v>0</v>
      </c>
      <c r="BJ241" s="16" t="s">
        <v>22</v>
      </c>
      <c r="BK241" s="174">
        <f t="shared" si="9"/>
        <v>0</v>
      </c>
      <c r="BL241" s="16" t="s">
        <v>125</v>
      </c>
      <c r="BM241" s="16" t="s">
        <v>477</v>
      </c>
    </row>
    <row r="242" spans="2:65" s="1" customFormat="1" ht="20.25" customHeight="1">
      <c r="B242" s="162"/>
      <c r="C242" s="163" t="s">
        <v>478</v>
      </c>
      <c r="D242" s="163" t="s">
        <v>120</v>
      </c>
      <c r="E242" s="164" t="s">
        <v>479</v>
      </c>
      <c r="F242" s="165" t="s">
        <v>480</v>
      </c>
      <c r="G242" s="166" t="s">
        <v>289</v>
      </c>
      <c r="H242" s="167">
        <v>6</v>
      </c>
      <c r="I242" s="168"/>
      <c r="J242" s="169">
        <f t="shared" si="0"/>
        <v>0</v>
      </c>
      <c r="K242" s="165" t="s">
        <v>124</v>
      </c>
      <c r="L242" s="33"/>
      <c r="M242" s="170" t="s">
        <v>20</v>
      </c>
      <c r="N242" s="171" t="s">
        <v>43</v>
      </c>
      <c r="O242" s="34"/>
      <c r="P242" s="172">
        <f t="shared" si="1"/>
        <v>0</v>
      </c>
      <c r="Q242" s="172">
        <v>0.3409</v>
      </c>
      <c r="R242" s="172">
        <f t="shared" si="2"/>
        <v>2.0454</v>
      </c>
      <c r="S242" s="172">
        <v>0</v>
      </c>
      <c r="T242" s="173">
        <f t="shared" si="3"/>
        <v>0</v>
      </c>
      <c r="AR242" s="16" t="s">
        <v>125</v>
      </c>
      <c r="AT242" s="16" t="s">
        <v>120</v>
      </c>
      <c r="AU242" s="16" t="s">
        <v>80</v>
      </c>
      <c r="AY242" s="16" t="s">
        <v>118</v>
      </c>
      <c r="BE242" s="174">
        <f t="shared" si="4"/>
        <v>0</v>
      </c>
      <c r="BF242" s="174">
        <f t="shared" si="5"/>
        <v>0</v>
      </c>
      <c r="BG242" s="174">
        <f t="shared" si="6"/>
        <v>0</v>
      </c>
      <c r="BH242" s="174">
        <f t="shared" si="7"/>
        <v>0</v>
      </c>
      <c r="BI242" s="174">
        <f t="shared" si="8"/>
        <v>0</v>
      </c>
      <c r="BJ242" s="16" t="s">
        <v>22</v>
      </c>
      <c r="BK242" s="174">
        <f t="shared" si="9"/>
        <v>0</v>
      </c>
      <c r="BL242" s="16" t="s">
        <v>125</v>
      </c>
      <c r="BM242" s="16" t="s">
        <v>481</v>
      </c>
    </row>
    <row r="243" spans="2:65" s="1" customFormat="1" ht="28.5" customHeight="1">
      <c r="B243" s="162"/>
      <c r="C243" s="200" t="s">
        <v>482</v>
      </c>
      <c r="D243" s="200" t="s">
        <v>239</v>
      </c>
      <c r="E243" s="201" t="s">
        <v>483</v>
      </c>
      <c r="F243" s="202" t="s">
        <v>484</v>
      </c>
      <c r="G243" s="203" t="s">
        <v>289</v>
      </c>
      <c r="H243" s="204">
        <v>6</v>
      </c>
      <c r="I243" s="205"/>
      <c r="J243" s="206">
        <f t="shared" si="0"/>
        <v>0</v>
      </c>
      <c r="K243" s="202" t="s">
        <v>124</v>
      </c>
      <c r="L243" s="207"/>
      <c r="M243" s="208" t="s">
        <v>20</v>
      </c>
      <c r="N243" s="209" t="s">
        <v>43</v>
      </c>
      <c r="O243" s="34"/>
      <c r="P243" s="172">
        <f t="shared" si="1"/>
        <v>0</v>
      </c>
      <c r="Q243" s="172">
        <v>0.097</v>
      </c>
      <c r="R243" s="172">
        <f t="shared" si="2"/>
        <v>0.5820000000000001</v>
      </c>
      <c r="S243" s="172">
        <v>0</v>
      </c>
      <c r="T243" s="173">
        <f t="shared" si="3"/>
        <v>0</v>
      </c>
      <c r="AR243" s="16" t="s">
        <v>158</v>
      </c>
      <c r="AT243" s="16" t="s">
        <v>239</v>
      </c>
      <c r="AU243" s="16" t="s">
        <v>80</v>
      </c>
      <c r="AY243" s="16" t="s">
        <v>118</v>
      </c>
      <c r="BE243" s="174">
        <f t="shared" si="4"/>
        <v>0</v>
      </c>
      <c r="BF243" s="174">
        <f t="shared" si="5"/>
        <v>0</v>
      </c>
      <c r="BG243" s="174">
        <f t="shared" si="6"/>
        <v>0</v>
      </c>
      <c r="BH243" s="174">
        <f t="shared" si="7"/>
        <v>0</v>
      </c>
      <c r="BI243" s="174">
        <f t="shared" si="8"/>
        <v>0</v>
      </c>
      <c r="BJ243" s="16" t="s">
        <v>22</v>
      </c>
      <c r="BK243" s="174">
        <f t="shared" si="9"/>
        <v>0</v>
      </c>
      <c r="BL243" s="16" t="s">
        <v>125</v>
      </c>
      <c r="BM243" s="16" t="s">
        <v>485</v>
      </c>
    </row>
    <row r="244" spans="2:65" s="1" customFormat="1" ht="20.25" customHeight="1">
      <c r="B244" s="162"/>
      <c r="C244" s="200" t="s">
        <v>486</v>
      </c>
      <c r="D244" s="200" t="s">
        <v>239</v>
      </c>
      <c r="E244" s="201" t="s">
        <v>487</v>
      </c>
      <c r="F244" s="202" t="s">
        <v>488</v>
      </c>
      <c r="G244" s="203" t="s">
        <v>289</v>
      </c>
      <c r="H244" s="204">
        <v>6</v>
      </c>
      <c r="I244" s="205"/>
      <c r="J244" s="206">
        <f t="shared" si="0"/>
        <v>0</v>
      </c>
      <c r="K244" s="202" t="s">
        <v>124</v>
      </c>
      <c r="L244" s="207"/>
      <c r="M244" s="208" t="s">
        <v>20</v>
      </c>
      <c r="N244" s="209" t="s">
        <v>43</v>
      </c>
      <c r="O244" s="34"/>
      <c r="P244" s="172">
        <f t="shared" si="1"/>
        <v>0</v>
      </c>
      <c r="Q244" s="172">
        <v>0.04</v>
      </c>
      <c r="R244" s="172">
        <f t="shared" si="2"/>
        <v>0.24</v>
      </c>
      <c r="S244" s="172">
        <v>0</v>
      </c>
      <c r="T244" s="173">
        <f t="shared" si="3"/>
        <v>0</v>
      </c>
      <c r="AR244" s="16" t="s">
        <v>158</v>
      </c>
      <c r="AT244" s="16" t="s">
        <v>239</v>
      </c>
      <c r="AU244" s="16" t="s">
        <v>80</v>
      </c>
      <c r="AY244" s="16" t="s">
        <v>118</v>
      </c>
      <c r="BE244" s="174">
        <f t="shared" si="4"/>
        <v>0</v>
      </c>
      <c r="BF244" s="174">
        <f t="shared" si="5"/>
        <v>0</v>
      </c>
      <c r="BG244" s="174">
        <f t="shared" si="6"/>
        <v>0</v>
      </c>
      <c r="BH244" s="174">
        <f t="shared" si="7"/>
        <v>0</v>
      </c>
      <c r="BI244" s="174">
        <f t="shared" si="8"/>
        <v>0</v>
      </c>
      <c r="BJ244" s="16" t="s">
        <v>22</v>
      </c>
      <c r="BK244" s="174">
        <f t="shared" si="9"/>
        <v>0</v>
      </c>
      <c r="BL244" s="16" t="s">
        <v>125</v>
      </c>
      <c r="BM244" s="16" t="s">
        <v>489</v>
      </c>
    </row>
    <row r="245" spans="2:65" s="1" customFormat="1" ht="28.5" customHeight="1">
      <c r="B245" s="162"/>
      <c r="C245" s="163" t="s">
        <v>490</v>
      </c>
      <c r="D245" s="163" t="s">
        <v>120</v>
      </c>
      <c r="E245" s="164" t="s">
        <v>491</v>
      </c>
      <c r="F245" s="165" t="s">
        <v>492</v>
      </c>
      <c r="G245" s="166" t="s">
        <v>289</v>
      </c>
      <c r="H245" s="167">
        <v>6</v>
      </c>
      <c r="I245" s="168"/>
      <c r="J245" s="169">
        <f t="shared" si="0"/>
        <v>0</v>
      </c>
      <c r="K245" s="165" t="s">
        <v>124</v>
      </c>
      <c r="L245" s="33"/>
      <c r="M245" s="170" t="s">
        <v>20</v>
      </c>
      <c r="N245" s="171" t="s">
        <v>43</v>
      </c>
      <c r="O245" s="34"/>
      <c r="P245" s="172">
        <f t="shared" si="1"/>
        <v>0</v>
      </c>
      <c r="Q245" s="172">
        <v>0.00702</v>
      </c>
      <c r="R245" s="172">
        <f t="shared" si="2"/>
        <v>0.042120000000000005</v>
      </c>
      <c r="S245" s="172">
        <v>0</v>
      </c>
      <c r="T245" s="173">
        <f t="shared" si="3"/>
        <v>0</v>
      </c>
      <c r="AR245" s="16" t="s">
        <v>125</v>
      </c>
      <c r="AT245" s="16" t="s">
        <v>120</v>
      </c>
      <c r="AU245" s="16" t="s">
        <v>80</v>
      </c>
      <c r="AY245" s="16" t="s">
        <v>118</v>
      </c>
      <c r="BE245" s="174">
        <f t="shared" si="4"/>
        <v>0</v>
      </c>
      <c r="BF245" s="174">
        <f t="shared" si="5"/>
        <v>0</v>
      </c>
      <c r="BG245" s="174">
        <f t="shared" si="6"/>
        <v>0</v>
      </c>
      <c r="BH245" s="174">
        <f t="shared" si="7"/>
        <v>0</v>
      </c>
      <c r="BI245" s="174">
        <f t="shared" si="8"/>
        <v>0</v>
      </c>
      <c r="BJ245" s="16" t="s">
        <v>22</v>
      </c>
      <c r="BK245" s="174">
        <f t="shared" si="9"/>
        <v>0</v>
      </c>
      <c r="BL245" s="16" t="s">
        <v>125</v>
      </c>
      <c r="BM245" s="16" t="s">
        <v>493</v>
      </c>
    </row>
    <row r="246" spans="2:65" s="1" customFormat="1" ht="28.5" customHeight="1">
      <c r="B246" s="162"/>
      <c r="C246" s="200" t="s">
        <v>494</v>
      </c>
      <c r="D246" s="200" t="s">
        <v>239</v>
      </c>
      <c r="E246" s="201" t="s">
        <v>495</v>
      </c>
      <c r="F246" s="202" t="s">
        <v>496</v>
      </c>
      <c r="G246" s="203" t="s">
        <v>289</v>
      </c>
      <c r="H246" s="204">
        <v>6</v>
      </c>
      <c r="I246" s="205"/>
      <c r="J246" s="206">
        <f t="shared" si="0"/>
        <v>0</v>
      </c>
      <c r="K246" s="202" t="s">
        <v>124</v>
      </c>
      <c r="L246" s="207"/>
      <c r="M246" s="208" t="s">
        <v>20</v>
      </c>
      <c r="N246" s="209" t="s">
        <v>43</v>
      </c>
      <c r="O246" s="34"/>
      <c r="P246" s="172">
        <f t="shared" si="1"/>
        <v>0</v>
      </c>
      <c r="Q246" s="172">
        <v>0.0546</v>
      </c>
      <c r="R246" s="172">
        <f t="shared" si="2"/>
        <v>0.3276</v>
      </c>
      <c r="S246" s="172">
        <v>0</v>
      </c>
      <c r="T246" s="173">
        <f t="shared" si="3"/>
        <v>0</v>
      </c>
      <c r="AR246" s="16" t="s">
        <v>158</v>
      </c>
      <c r="AT246" s="16" t="s">
        <v>239</v>
      </c>
      <c r="AU246" s="16" t="s">
        <v>80</v>
      </c>
      <c r="AY246" s="16" t="s">
        <v>118</v>
      </c>
      <c r="BE246" s="174">
        <f t="shared" si="4"/>
        <v>0</v>
      </c>
      <c r="BF246" s="174">
        <f t="shared" si="5"/>
        <v>0</v>
      </c>
      <c r="BG246" s="174">
        <f t="shared" si="6"/>
        <v>0</v>
      </c>
      <c r="BH246" s="174">
        <f t="shared" si="7"/>
        <v>0</v>
      </c>
      <c r="BI246" s="174">
        <f t="shared" si="8"/>
        <v>0</v>
      </c>
      <c r="BJ246" s="16" t="s">
        <v>22</v>
      </c>
      <c r="BK246" s="174">
        <f t="shared" si="9"/>
        <v>0</v>
      </c>
      <c r="BL246" s="16" t="s">
        <v>125</v>
      </c>
      <c r="BM246" s="16" t="s">
        <v>497</v>
      </c>
    </row>
    <row r="247" spans="2:63" s="10" customFormat="1" ht="29.25" customHeight="1">
      <c r="B247" s="148"/>
      <c r="D247" s="159" t="s">
        <v>71</v>
      </c>
      <c r="E247" s="160" t="s">
        <v>169</v>
      </c>
      <c r="F247" s="160" t="s">
        <v>498</v>
      </c>
      <c r="I247" s="151"/>
      <c r="J247" s="161">
        <f>BK247</f>
        <v>0</v>
      </c>
      <c r="L247" s="148"/>
      <c r="M247" s="153"/>
      <c r="N247" s="154"/>
      <c r="O247" s="154"/>
      <c r="P247" s="155">
        <f>SUM(P248:P260)</f>
        <v>0</v>
      </c>
      <c r="Q247" s="154"/>
      <c r="R247" s="155">
        <f>SUM(R248:R260)</f>
        <v>1.3763766400000002</v>
      </c>
      <c r="S247" s="154"/>
      <c r="T247" s="156">
        <f>SUM(T248:T260)</f>
        <v>0</v>
      </c>
      <c r="AR247" s="149" t="s">
        <v>22</v>
      </c>
      <c r="AT247" s="157" t="s">
        <v>71</v>
      </c>
      <c r="AU247" s="157" t="s">
        <v>22</v>
      </c>
      <c r="AY247" s="149" t="s">
        <v>118</v>
      </c>
      <c r="BK247" s="158">
        <f>SUM(BK248:BK260)</f>
        <v>0</v>
      </c>
    </row>
    <row r="248" spans="2:65" s="1" customFormat="1" ht="20.25" customHeight="1">
      <c r="B248" s="162"/>
      <c r="C248" s="163" t="s">
        <v>499</v>
      </c>
      <c r="D248" s="163" t="s">
        <v>120</v>
      </c>
      <c r="E248" s="164" t="s">
        <v>500</v>
      </c>
      <c r="F248" s="165" t="s">
        <v>501</v>
      </c>
      <c r="G248" s="166" t="s">
        <v>289</v>
      </c>
      <c r="H248" s="167">
        <v>2</v>
      </c>
      <c r="I248" s="168"/>
      <c r="J248" s="169">
        <f>ROUND(I248*H248,2)</f>
        <v>0</v>
      </c>
      <c r="K248" s="165" t="s">
        <v>20</v>
      </c>
      <c r="L248" s="33"/>
      <c r="M248" s="170" t="s">
        <v>20</v>
      </c>
      <c r="N248" s="171" t="s">
        <v>43</v>
      </c>
      <c r="O248" s="34"/>
      <c r="P248" s="172">
        <f>O248*H248</f>
        <v>0</v>
      </c>
      <c r="Q248" s="172">
        <v>0</v>
      </c>
      <c r="R248" s="172">
        <f>Q248*H248</f>
        <v>0</v>
      </c>
      <c r="S248" s="172">
        <v>0</v>
      </c>
      <c r="T248" s="173">
        <f>S248*H248</f>
        <v>0</v>
      </c>
      <c r="AR248" s="16" t="s">
        <v>125</v>
      </c>
      <c r="AT248" s="16" t="s">
        <v>120</v>
      </c>
      <c r="AU248" s="16" t="s">
        <v>80</v>
      </c>
      <c r="AY248" s="16" t="s">
        <v>118</v>
      </c>
      <c r="BE248" s="174">
        <f>IF(N248="základní",J248,0)</f>
        <v>0</v>
      </c>
      <c r="BF248" s="174">
        <f>IF(N248="snížená",J248,0)</f>
        <v>0</v>
      </c>
      <c r="BG248" s="174">
        <f>IF(N248="zákl. přenesená",J248,0)</f>
        <v>0</v>
      </c>
      <c r="BH248" s="174">
        <f>IF(N248="sníž. přenesená",J248,0)</f>
        <v>0</v>
      </c>
      <c r="BI248" s="174">
        <f>IF(N248="nulová",J248,0)</f>
        <v>0</v>
      </c>
      <c r="BJ248" s="16" t="s">
        <v>22</v>
      </c>
      <c r="BK248" s="174">
        <f>ROUND(I248*H248,2)</f>
        <v>0</v>
      </c>
      <c r="BL248" s="16" t="s">
        <v>125</v>
      </c>
      <c r="BM248" s="16" t="s">
        <v>502</v>
      </c>
    </row>
    <row r="249" spans="2:65" s="1" customFormat="1" ht="28.5" customHeight="1">
      <c r="B249" s="162"/>
      <c r="C249" s="163" t="s">
        <v>503</v>
      </c>
      <c r="D249" s="163" t="s">
        <v>120</v>
      </c>
      <c r="E249" s="164" t="s">
        <v>504</v>
      </c>
      <c r="F249" s="165" t="s">
        <v>505</v>
      </c>
      <c r="G249" s="166" t="s">
        <v>142</v>
      </c>
      <c r="H249" s="167">
        <v>832</v>
      </c>
      <c r="I249" s="168"/>
      <c r="J249" s="169">
        <f>ROUND(I249*H249,2)</f>
        <v>0</v>
      </c>
      <c r="K249" s="165" t="s">
        <v>124</v>
      </c>
      <c r="L249" s="33"/>
      <c r="M249" s="170" t="s">
        <v>20</v>
      </c>
      <c r="N249" s="171" t="s">
        <v>43</v>
      </c>
      <c r="O249" s="34"/>
      <c r="P249" s="172">
        <f>O249*H249</f>
        <v>0</v>
      </c>
      <c r="Q249" s="172">
        <v>0.0002756</v>
      </c>
      <c r="R249" s="172">
        <f>Q249*H249</f>
        <v>0.22929919999999998</v>
      </c>
      <c r="S249" s="172">
        <v>0</v>
      </c>
      <c r="T249" s="173">
        <f>S249*H249</f>
        <v>0</v>
      </c>
      <c r="AR249" s="16" t="s">
        <v>125</v>
      </c>
      <c r="AT249" s="16" t="s">
        <v>120</v>
      </c>
      <c r="AU249" s="16" t="s">
        <v>80</v>
      </c>
      <c r="AY249" s="16" t="s">
        <v>118</v>
      </c>
      <c r="BE249" s="174">
        <f>IF(N249="základní",J249,0)</f>
        <v>0</v>
      </c>
      <c r="BF249" s="174">
        <f>IF(N249="snížená",J249,0)</f>
        <v>0</v>
      </c>
      <c r="BG249" s="174">
        <f>IF(N249="zákl. přenesená",J249,0)</f>
        <v>0</v>
      </c>
      <c r="BH249" s="174">
        <f>IF(N249="sníž. přenesená",J249,0)</f>
        <v>0</v>
      </c>
      <c r="BI249" s="174">
        <f>IF(N249="nulová",J249,0)</f>
        <v>0</v>
      </c>
      <c r="BJ249" s="16" t="s">
        <v>22</v>
      </c>
      <c r="BK249" s="174">
        <f>ROUND(I249*H249,2)</f>
        <v>0</v>
      </c>
      <c r="BL249" s="16" t="s">
        <v>125</v>
      </c>
      <c r="BM249" s="16" t="s">
        <v>506</v>
      </c>
    </row>
    <row r="250" spans="2:51" s="11" customFormat="1" ht="20.25" customHeight="1">
      <c r="B250" s="175"/>
      <c r="D250" s="185" t="s">
        <v>127</v>
      </c>
      <c r="E250" s="184" t="s">
        <v>20</v>
      </c>
      <c r="F250" s="186" t="s">
        <v>507</v>
      </c>
      <c r="H250" s="187">
        <v>632</v>
      </c>
      <c r="I250" s="180"/>
      <c r="L250" s="175"/>
      <c r="M250" s="181"/>
      <c r="N250" s="182"/>
      <c r="O250" s="182"/>
      <c r="P250" s="182"/>
      <c r="Q250" s="182"/>
      <c r="R250" s="182"/>
      <c r="S250" s="182"/>
      <c r="T250" s="183"/>
      <c r="AT250" s="184" t="s">
        <v>127</v>
      </c>
      <c r="AU250" s="184" t="s">
        <v>80</v>
      </c>
      <c r="AV250" s="11" t="s">
        <v>80</v>
      </c>
      <c r="AW250" s="11" t="s">
        <v>36</v>
      </c>
      <c r="AX250" s="11" t="s">
        <v>72</v>
      </c>
      <c r="AY250" s="184" t="s">
        <v>118</v>
      </c>
    </row>
    <row r="251" spans="2:51" s="11" customFormat="1" ht="20.25" customHeight="1">
      <c r="B251" s="175"/>
      <c r="D251" s="185" t="s">
        <v>127</v>
      </c>
      <c r="E251" s="184" t="s">
        <v>20</v>
      </c>
      <c r="F251" s="186" t="s">
        <v>508</v>
      </c>
      <c r="H251" s="187">
        <v>200</v>
      </c>
      <c r="I251" s="180"/>
      <c r="L251" s="175"/>
      <c r="M251" s="181"/>
      <c r="N251" s="182"/>
      <c r="O251" s="182"/>
      <c r="P251" s="182"/>
      <c r="Q251" s="182"/>
      <c r="R251" s="182"/>
      <c r="S251" s="182"/>
      <c r="T251" s="183"/>
      <c r="AT251" s="184" t="s">
        <v>127</v>
      </c>
      <c r="AU251" s="184" t="s">
        <v>80</v>
      </c>
      <c r="AV251" s="11" t="s">
        <v>80</v>
      </c>
      <c r="AW251" s="11" t="s">
        <v>36</v>
      </c>
      <c r="AX251" s="11" t="s">
        <v>72</v>
      </c>
      <c r="AY251" s="184" t="s">
        <v>118</v>
      </c>
    </row>
    <row r="252" spans="2:51" s="12" customFormat="1" ht="20.25" customHeight="1">
      <c r="B252" s="188"/>
      <c r="D252" s="176" t="s">
        <v>127</v>
      </c>
      <c r="E252" s="189" t="s">
        <v>20</v>
      </c>
      <c r="F252" s="190" t="s">
        <v>134</v>
      </c>
      <c r="H252" s="191">
        <v>832</v>
      </c>
      <c r="I252" s="192"/>
      <c r="L252" s="188"/>
      <c r="M252" s="193"/>
      <c r="N252" s="194"/>
      <c r="O252" s="194"/>
      <c r="P252" s="194"/>
      <c r="Q252" s="194"/>
      <c r="R252" s="194"/>
      <c r="S252" s="194"/>
      <c r="T252" s="195"/>
      <c r="AT252" s="196" t="s">
        <v>127</v>
      </c>
      <c r="AU252" s="196" t="s">
        <v>80</v>
      </c>
      <c r="AV252" s="12" t="s">
        <v>125</v>
      </c>
      <c r="AW252" s="12" t="s">
        <v>36</v>
      </c>
      <c r="AX252" s="12" t="s">
        <v>22</v>
      </c>
      <c r="AY252" s="196" t="s">
        <v>118</v>
      </c>
    </row>
    <row r="253" spans="2:65" s="1" customFormat="1" ht="20.25" customHeight="1">
      <c r="B253" s="162"/>
      <c r="C253" s="163" t="s">
        <v>509</v>
      </c>
      <c r="D253" s="163" t="s">
        <v>120</v>
      </c>
      <c r="E253" s="164" t="s">
        <v>510</v>
      </c>
      <c r="F253" s="165" t="s">
        <v>511</v>
      </c>
      <c r="G253" s="166" t="s">
        <v>142</v>
      </c>
      <c r="H253" s="167">
        <v>832</v>
      </c>
      <c r="I253" s="168"/>
      <c r="J253" s="169">
        <f>ROUND(I253*H253,2)</f>
        <v>0</v>
      </c>
      <c r="K253" s="165" t="s">
        <v>124</v>
      </c>
      <c r="L253" s="33"/>
      <c r="M253" s="170" t="s">
        <v>20</v>
      </c>
      <c r="N253" s="171" t="s">
        <v>43</v>
      </c>
      <c r="O253" s="34"/>
      <c r="P253" s="172">
        <f>O253*H253</f>
        <v>0</v>
      </c>
      <c r="Q253" s="172">
        <v>1.295E-06</v>
      </c>
      <c r="R253" s="172">
        <f>Q253*H253</f>
        <v>0.00107744</v>
      </c>
      <c r="S253" s="172">
        <v>0</v>
      </c>
      <c r="T253" s="173">
        <f>S253*H253</f>
        <v>0</v>
      </c>
      <c r="AR253" s="16" t="s">
        <v>125</v>
      </c>
      <c r="AT253" s="16" t="s">
        <v>120</v>
      </c>
      <c r="AU253" s="16" t="s">
        <v>80</v>
      </c>
      <c r="AY253" s="16" t="s">
        <v>118</v>
      </c>
      <c r="BE253" s="174">
        <f>IF(N253="základní",J253,0)</f>
        <v>0</v>
      </c>
      <c r="BF253" s="174">
        <f>IF(N253="snížená",J253,0)</f>
        <v>0</v>
      </c>
      <c r="BG253" s="174">
        <f>IF(N253="zákl. přenesená",J253,0)</f>
        <v>0</v>
      </c>
      <c r="BH253" s="174">
        <f>IF(N253="sníž. přenesená",J253,0)</f>
        <v>0</v>
      </c>
      <c r="BI253" s="174">
        <f>IF(N253="nulová",J253,0)</f>
        <v>0</v>
      </c>
      <c r="BJ253" s="16" t="s">
        <v>22</v>
      </c>
      <c r="BK253" s="174">
        <f>ROUND(I253*H253,2)</f>
        <v>0</v>
      </c>
      <c r="BL253" s="16" t="s">
        <v>125</v>
      </c>
      <c r="BM253" s="16" t="s">
        <v>512</v>
      </c>
    </row>
    <row r="254" spans="2:51" s="11" customFormat="1" ht="20.25" customHeight="1">
      <c r="B254" s="175"/>
      <c r="D254" s="185" t="s">
        <v>127</v>
      </c>
      <c r="E254" s="184" t="s">
        <v>20</v>
      </c>
      <c r="F254" s="186" t="s">
        <v>513</v>
      </c>
      <c r="H254" s="187">
        <v>832</v>
      </c>
      <c r="I254" s="180"/>
      <c r="L254" s="175"/>
      <c r="M254" s="181"/>
      <c r="N254" s="182"/>
      <c r="O254" s="182"/>
      <c r="P254" s="182"/>
      <c r="Q254" s="182"/>
      <c r="R254" s="182"/>
      <c r="S254" s="182"/>
      <c r="T254" s="183"/>
      <c r="AT254" s="184" t="s">
        <v>127</v>
      </c>
      <c r="AU254" s="184" t="s">
        <v>80</v>
      </c>
      <c r="AV254" s="11" t="s">
        <v>80</v>
      </c>
      <c r="AW254" s="11" t="s">
        <v>36</v>
      </c>
      <c r="AX254" s="11" t="s">
        <v>72</v>
      </c>
      <c r="AY254" s="184" t="s">
        <v>118</v>
      </c>
    </row>
    <row r="255" spans="2:51" s="12" customFormat="1" ht="20.25" customHeight="1">
      <c r="B255" s="188"/>
      <c r="D255" s="176" t="s">
        <v>127</v>
      </c>
      <c r="E255" s="189" t="s">
        <v>20</v>
      </c>
      <c r="F255" s="190" t="s">
        <v>134</v>
      </c>
      <c r="H255" s="191">
        <v>832</v>
      </c>
      <c r="I255" s="192"/>
      <c r="L255" s="188"/>
      <c r="M255" s="193"/>
      <c r="N255" s="194"/>
      <c r="O255" s="194"/>
      <c r="P255" s="194"/>
      <c r="Q255" s="194"/>
      <c r="R255" s="194"/>
      <c r="S255" s="194"/>
      <c r="T255" s="195"/>
      <c r="AT255" s="196" t="s">
        <v>127</v>
      </c>
      <c r="AU255" s="196" t="s">
        <v>80</v>
      </c>
      <c r="AV255" s="12" t="s">
        <v>125</v>
      </c>
      <c r="AW255" s="12" t="s">
        <v>36</v>
      </c>
      <c r="AX255" s="12" t="s">
        <v>22</v>
      </c>
      <c r="AY255" s="196" t="s">
        <v>118</v>
      </c>
    </row>
    <row r="256" spans="2:65" s="1" customFormat="1" ht="20.25" customHeight="1">
      <c r="B256" s="162"/>
      <c r="C256" s="200" t="s">
        <v>514</v>
      </c>
      <c r="D256" s="200" t="s">
        <v>239</v>
      </c>
      <c r="E256" s="201" t="s">
        <v>515</v>
      </c>
      <c r="F256" s="202" t="s">
        <v>516</v>
      </c>
      <c r="G256" s="203" t="s">
        <v>289</v>
      </c>
      <c r="H256" s="204">
        <v>6</v>
      </c>
      <c r="I256" s="205"/>
      <c r="J256" s="206">
        <f>ROUND(I256*H256,2)</f>
        <v>0</v>
      </c>
      <c r="K256" s="202" t="s">
        <v>124</v>
      </c>
      <c r="L256" s="207"/>
      <c r="M256" s="208" t="s">
        <v>20</v>
      </c>
      <c r="N256" s="209" t="s">
        <v>43</v>
      </c>
      <c r="O256" s="34"/>
      <c r="P256" s="172">
        <f>O256*H256</f>
        <v>0</v>
      </c>
      <c r="Q256" s="172">
        <v>0.04</v>
      </c>
      <c r="R256" s="172">
        <f>Q256*H256</f>
        <v>0.24</v>
      </c>
      <c r="S256" s="172">
        <v>0</v>
      </c>
      <c r="T256" s="173">
        <f>S256*H256</f>
        <v>0</v>
      </c>
      <c r="AR256" s="16" t="s">
        <v>158</v>
      </c>
      <c r="AT256" s="16" t="s">
        <v>239</v>
      </c>
      <c r="AU256" s="16" t="s">
        <v>80</v>
      </c>
      <c r="AY256" s="16" t="s">
        <v>118</v>
      </c>
      <c r="BE256" s="174">
        <f>IF(N256="základní",J256,0)</f>
        <v>0</v>
      </c>
      <c r="BF256" s="174">
        <f>IF(N256="snížená",J256,0)</f>
        <v>0</v>
      </c>
      <c r="BG256" s="174">
        <f>IF(N256="zákl. přenesená",J256,0)</f>
        <v>0</v>
      </c>
      <c r="BH256" s="174">
        <f>IF(N256="sníž. přenesená",J256,0)</f>
        <v>0</v>
      </c>
      <c r="BI256" s="174">
        <f>IF(N256="nulová",J256,0)</f>
        <v>0</v>
      </c>
      <c r="BJ256" s="16" t="s">
        <v>22</v>
      </c>
      <c r="BK256" s="174">
        <f>ROUND(I256*H256,2)</f>
        <v>0</v>
      </c>
      <c r="BL256" s="16" t="s">
        <v>125</v>
      </c>
      <c r="BM256" s="16" t="s">
        <v>517</v>
      </c>
    </row>
    <row r="257" spans="2:65" s="1" customFormat="1" ht="28.5" customHeight="1">
      <c r="B257" s="162"/>
      <c r="C257" s="200" t="s">
        <v>518</v>
      </c>
      <c r="D257" s="200" t="s">
        <v>239</v>
      </c>
      <c r="E257" s="201" t="s">
        <v>519</v>
      </c>
      <c r="F257" s="202" t="s">
        <v>520</v>
      </c>
      <c r="G257" s="203" t="s">
        <v>289</v>
      </c>
      <c r="H257" s="204">
        <v>6</v>
      </c>
      <c r="I257" s="205"/>
      <c r="J257" s="206">
        <f>ROUND(I257*H257,2)</f>
        <v>0</v>
      </c>
      <c r="K257" s="202" t="s">
        <v>124</v>
      </c>
      <c r="L257" s="207"/>
      <c r="M257" s="208" t="s">
        <v>20</v>
      </c>
      <c r="N257" s="209" t="s">
        <v>43</v>
      </c>
      <c r="O257" s="34"/>
      <c r="P257" s="172">
        <f>O257*H257</f>
        <v>0</v>
      </c>
      <c r="Q257" s="172">
        <v>0.027</v>
      </c>
      <c r="R257" s="172">
        <f>Q257*H257</f>
        <v>0.162</v>
      </c>
      <c r="S257" s="172">
        <v>0</v>
      </c>
      <c r="T257" s="173">
        <f>S257*H257</f>
        <v>0</v>
      </c>
      <c r="AR257" s="16" t="s">
        <v>158</v>
      </c>
      <c r="AT257" s="16" t="s">
        <v>239</v>
      </c>
      <c r="AU257" s="16" t="s">
        <v>80</v>
      </c>
      <c r="AY257" s="16" t="s">
        <v>118</v>
      </c>
      <c r="BE257" s="174">
        <f>IF(N257="základní",J257,0)</f>
        <v>0</v>
      </c>
      <c r="BF257" s="174">
        <f>IF(N257="snížená",J257,0)</f>
        <v>0</v>
      </c>
      <c r="BG257" s="174">
        <f>IF(N257="zákl. přenesená",J257,0)</f>
        <v>0</v>
      </c>
      <c r="BH257" s="174">
        <f>IF(N257="sníž. přenesená",J257,0)</f>
        <v>0</v>
      </c>
      <c r="BI257" s="174">
        <f>IF(N257="nulová",J257,0)</f>
        <v>0</v>
      </c>
      <c r="BJ257" s="16" t="s">
        <v>22</v>
      </c>
      <c r="BK257" s="174">
        <f>ROUND(I257*H257,2)</f>
        <v>0</v>
      </c>
      <c r="BL257" s="16" t="s">
        <v>125</v>
      </c>
      <c r="BM257" s="16" t="s">
        <v>521</v>
      </c>
    </row>
    <row r="258" spans="2:65" s="1" customFormat="1" ht="20.25" customHeight="1">
      <c r="B258" s="162"/>
      <c r="C258" s="200" t="s">
        <v>522</v>
      </c>
      <c r="D258" s="200" t="s">
        <v>239</v>
      </c>
      <c r="E258" s="201" t="s">
        <v>523</v>
      </c>
      <c r="F258" s="202" t="s">
        <v>524</v>
      </c>
      <c r="G258" s="203" t="s">
        <v>289</v>
      </c>
      <c r="H258" s="204">
        <v>6</v>
      </c>
      <c r="I258" s="205"/>
      <c r="J258" s="206">
        <f>ROUND(I258*H258,2)</f>
        <v>0</v>
      </c>
      <c r="K258" s="202" t="s">
        <v>124</v>
      </c>
      <c r="L258" s="207"/>
      <c r="M258" s="208" t="s">
        <v>20</v>
      </c>
      <c r="N258" s="209" t="s">
        <v>43</v>
      </c>
      <c r="O258" s="34"/>
      <c r="P258" s="172">
        <f>O258*H258</f>
        <v>0</v>
      </c>
      <c r="Q258" s="172">
        <v>0.058</v>
      </c>
      <c r="R258" s="172">
        <f>Q258*H258</f>
        <v>0.34800000000000003</v>
      </c>
      <c r="S258" s="172">
        <v>0</v>
      </c>
      <c r="T258" s="173">
        <f>S258*H258</f>
        <v>0</v>
      </c>
      <c r="AR258" s="16" t="s">
        <v>158</v>
      </c>
      <c r="AT258" s="16" t="s">
        <v>239</v>
      </c>
      <c r="AU258" s="16" t="s">
        <v>80</v>
      </c>
      <c r="AY258" s="16" t="s">
        <v>118</v>
      </c>
      <c r="BE258" s="174">
        <f>IF(N258="základní",J258,0)</f>
        <v>0</v>
      </c>
      <c r="BF258" s="174">
        <f>IF(N258="snížená",J258,0)</f>
        <v>0</v>
      </c>
      <c r="BG258" s="174">
        <f>IF(N258="zákl. přenesená",J258,0)</f>
        <v>0</v>
      </c>
      <c r="BH258" s="174">
        <f>IF(N258="sníž. přenesená",J258,0)</f>
        <v>0</v>
      </c>
      <c r="BI258" s="174">
        <f>IF(N258="nulová",J258,0)</f>
        <v>0</v>
      </c>
      <c r="BJ258" s="16" t="s">
        <v>22</v>
      </c>
      <c r="BK258" s="174">
        <f>ROUND(I258*H258,2)</f>
        <v>0</v>
      </c>
      <c r="BL258" s="16" t="s">
        <v>125</v>
      </c>
      <c r="BM258" s="16" t="s">
        <v>525</v>
      </c>
    </row>
    <row r="259" spans="2:65" s="1" customFormat="1" ht="20.25" customHeight="1">
      <c r="B259" s="162"/>
      <c r="C259" s="200" t="s">
        <v>526</v>
      </c>
      <c r="D259" s="200" t="s">
        <v>239</v>
      </c>
      <c r="E259" s="201" t="s">
        <v>527</v>
      </c>
      <c r="F259" s="202" t="s">
        <v>528</v>
      </c>
      <c r="G259" s="203" t="s">
        <v>289</v>
      </c>
      <c r="H259" s="204">
        <v>6</v>
      </c>
      <c r="I259" s="205"/>
      <c r="J259" s="206">
        <f>ROUND(I259*H259,2)</f>
        <v>0</v>
      </c>
      <c r="K259" s="202" t="s">
        <v>124</v>
      </c>
      <c r="L259" s="207"/>
      <c r="M259" s="208" t="s">
        <v>20</v>
      </c>
      <c r="N259" s="209" t="s">
        <v>43</v>
      </c>
      <c r="O259" s="34"/>
      <c r="P259" s="172">
        <f>O259*H259</f>
        <v>0</v>
      </c>
      <c r="Q259" s="172">
        <v>0.06</v>
      </c>
      <c r="R259" s="172">
        <f>Q259*H259</f>
        <v>0.36</v>
      </c>
      <c r="S259" s="172">
        <v>0</v>
      </c>
      <c r="T259" s="173">
        <f>S259*H259</f>
        <v>0</v>
      </c>
      <c r="AR259" s="16" t="s">
        <v>158</v>
      </c>
      <c r="AT259" s="16" t="s">
        <v>239</v>
      </c>
      <c r="AU259" s="16" t="s">
        <v>80</v>
      </c>
      <c r="AY259" s="16" t="s">
        <v>118</v>
      </c>
      <c r="BE259" s="174">
        <f>IF(N259="základní",J259,0)</f>
        <v>0</v>
      </c>
      <c r="BF259" s="174">
        <f>IF(N259="snížená",J259,0)</f>
        <v>0</v>
      </c>
      <c r="BG259" s="174">
        <f>IF(N259="zákl. přenesená",J259,0)</f>
        <v>0</v>
      </c>
      <c r="BH259" s="174">
        <f>IF(N259="sníž. přenesená",J259,0)</f>
        <v>0</v>
      </c>
      <c r="BI259" s="174">
        <f>IF(N259="nulová",J259,0)</f>
        <v>0</v>
      </c>
      <c r="BJ259" s="16" t="s">
        <v>22</v>
      </c>
      <c r="BK259" s="174">
        <f>ROUND(I259*H259,2)</f>
        <v>0</v>
      </c>
      <c r="BL259" s="16" t="s">
        <v>125</v>
      </c>
      <c r="BM259" s="16" t="s">
        <v>529</v>
      </c>
    </row>
    <row r="260" spans="2:65" s="1" customFormat="1" ht="20.25" customHeight="1">
      <c r="B260" s="162"/>
      <c r="C260" s="200" t="s">
        <v>530</v>
      </c>
      <c r="D260" s="200" t="s">
        <v>239</v>
      </c>
      <c r="E260" s="201" t="s">
        <v>531</v>
      </c>
      <c r="F260" s="202" t="s">
        <v>532</v>
      </c>
      <c r="G260" s="203" t="s">
        <v>289</v>
      </c>
      <c r="H260" s="204">
        <v>6</v>
      </c>
      <c r="I260" s="205"/>
      <c r="J260" s="206">
        <f>ROUND(I260*H260,2)</f>
        <v>0</v>
      </c>
      <c r="K260" s="202" t="s">
        <v>124</v>
      </c>
      <c r="L260" s="207"/>
      <c r="M260" s="208" t="s">
        <v>20</v>
      </c>
      <c r="N260" s="209" t="s">
        <v>43</v>
      </c>
      <c r="O260" s="34"/>
      <c r="P260" s="172">
        <f>O260*H260</f>
        <v>0</v>
      </c>
      <c r="Q260" s="172">
        <v>0.006</v>
      </c>
      <c r="R260" s="172">
        <f>Q260*H260</f>
        <v>0.036000000000000004</v>
      </c>
      <c r="S260" s="172">
        <v>0</v>
      </c>
      <c r="T260" s="173">
        <f>S260*H260</f>
        <v>0</v>
      </c>
      <c r="AR260" s="16" t="s">
        <v>158</v>
      </c>
      <c r="AT260" s="16" t="s">
        <v>239</v>
      </c>
      <c r="AU260" s="16" t="s">
        <v>80</v>
      </c>
      <c r="AY260" s="16" t="s">
        <v>118</v>
      </c>
      <c r="BE260" s="174">
        <f>IF(N260="základní",J260,0)</f>
        <v>0</v>
      </c>
      <c r="BF260" s="174">
        <f>IF(N260="snížená",J260,0)</f>
        <v>0</v>
      </c>
      <c r="BG260" s="174">
        <f>IF(N260="zákl. přenesená",J260,0)</f>
        <v>0</v>
      </c>
      <c r="BH260" s="174">
        <f>IF(N260="sníž. přenesená",J260,0)</f>
        <v>0</v>
      </c>
      <c r="BI260" s="174">
        <f>IF(N260="nulová",J260,0)</f>
        <v>0</v>
      </c>
      <c r="BJ260" s="16" t="s">
        <v>22</v>
      </c>
      <c r="BK260" s="174">
        <f>ROUND(I260*H260,2)</f>
        <v>0</v>
      </c>
      <c r="BL260" s="16" t="s">
        <v>125</v>
      </c>
      <c r="BM260" s="16" t="s">
        <v>533</v>
      </c>
    </row>
    <row r="261" spans="2:63" s="10" customFormat="1" ht="29.25" customHeight="1">
      <c r="B261" s="148"/>
      <c r="D261" s="159" t="s">
        <v>71</v>
      </c>
      <c r="E261" s="160" t="s">
        <v>534</v>
      </c>
      <c r="F261" s="160" t="s">
        <v>535</v>
      </c>
      <c r="I261" s="151"/>
      <c r="J261" s="161">
        <f>BK261</f>
        <v>0</v>
      </c>
      <c r="L261" s="148"/>
      <c r="M261" s="153"/>
      <c r="N261" s="154"/>
      <c r="O261" s="154"/>
      <c r="P261" s="155">
        <f>SUM(P262:P272)</f>
        <v>0</v>
      </c>
      <c r="Q261" s="154"/>
      <c r="R261" s="155">
        <f>SUM(R262:R272)</f>
        <v>0</v>
      </c>
      <c r="S261" s="154"/>
      <c r="T261" s="156">
        <f>SUM(T262:T272)</f>
        <v>0</v>
      </c>
      <c r="AR261" s="149" t="s">
        <v>22</v>
      </c>
      <c r="AT261" s="157" t="s">
        <v>71</v>
      </c>
      <c r="AU261" s="157" t="s">
        <v>22</v>
      </c>
      <c r="AY261" s="149" t="s">
        <v>118</v>
      </c>
      <c r="BK261" s="158">
        <f>SUM(BK262:BK272)</f>
        <v>0</v>
      </c>
    </row>
    <row r="262" spans="2:65" s="1" customFormat="1" ht="28.5" customHeight="1">
      <c r="B262" s="162"/>
      <c r="C262" s="163" t="s">
        <v>536</v>
      </c>
      <c r="D262" s="163" t="s">
        <v>120</v>
      </c>
      <c r="E262" s="164" t="s">
        <v>537</v>
      </c>
      <c r="F262" s="165" t="s">
        <v>538</v>
      </c>
      <c r="G262" s="166" t="s">
        <v>229</v>
      </c>
      <c r="H262" s="167">
        <v>64.9</v>
      </c>
      <c r="I262" s="168"/>
      <c r="J262" s="169">
        <f>ROUND(I262*H262,2)</f>
        <v>0</v>
      </c>
      <c r="K262" s="165" t="s">
        <v>124</v>
      </c>
      <c r="L262" s="33"/>
      <c r="M262" s="170" t="s">
        <v>20</v>
      </c>
      <c r="N262" s="171" t="s">
        <v>43</v>
      </c>
      <c r="O262" s="34"/>
      <c r="P262" s="172">
        <f>O262*H262</f>
        <v>0</v>
      </c>
      <c r="Q262" s="172">
        <v>0</v>
      </c>
      <c r="R262" s="172">
        <f>Q262*H262</f>
        <v>0</v>
      </c>
      <c r="S262" s="172">
        <v>0</v>
      </c>
      <c r="T262" s="173">
        <f>S262*H262</f>
        <v>0</v>
      </c>
      <c r="AR262" s="16" t="s">
        <v>125</v>
      </c>
      <c r="AT262" s="16" t="s">
        <v>120</v>
      </c>
      <c r="AU262" s="16" t="s">
        <v>80</v>
      </c>
      <c r="AY262" s="16" t="s">
        <v>118</v>
      </c>
      <c r="BE262" s="174">
        <f>IF(N262="základní",J262,0)</f>
        <v>0</v>
      </c>
      <c r="BF262" s="174">
        <f>IF(N262="snížená",J262,0)</f>
        <v>0</v>
      </c>
      <c r="BG262" s="174">
        <f>IF(N262="zákl. přenesená",J262,0)</f>
        <v>0</v>
      </c>
      <c r="BH262" s="174">
        <f>IF(N262="sníž. přenesená",J262,0)</f>
        <v>0</v>
      </c>
      <c r="BI262" s="174">
        <f>IF(N262="nulová",J262,0)</f>
        <v>0</v>
      </c>
      <c r="BJ262" s="16" t="s">
        <v>22</v>
      </c>
      <c r="BK262" s="174">
        <f>ROUND(I262*H262,2)</f>
        <v>0</v>
      </c>
      <c r="BL262" s="16" t="s">
        <v>125</v>
      </c>
      <c r="BM262" s="16" t="s">
        <v>539</v>
      </c>
    </row>
    <row r="263" spans="2:51" s="11" customFormat="1" ht="20.25" customHeight="1">
      <c r="B263" s="175"/>
      <c r="D263" s="185" t="s">
        <v>127</v>
      </c>
      <c r="E263" s="184" t="s">
        <v>20</v>
      </c>
      <c r="F263" s="186" t="s">
        <v>540</v>
      </c>
      <c r="H263" s="187">
        <v>64.9</v>
      </c>
      <c r="I263" s="180"/>
      <c r="L263" s="175"/>
      <c r="M263" s="181"/>
      <c r="N263" s="182"/>
      <c r="O263" s="182"/>
      <c r="P263" s="182"/>
      <c r="Q263" s="182"/>
      <c r="R263" s="182"/>
      <c r="S263" s="182"/>
      <c r="T263" s="183"/>
      <c r="AT263" s="184" t="s">
        <v>127</v>
      </c>
      <c r="AU263" s="184" t="s">
        <v>80</v>
      </c>
      <c r="AV263" s="11" t="s">
        <v>80</v>
      </c>
      <c r="AW263" s="11" t="s">
        <v>36</v>
      </c>
      <c r="AX263" s="11" t="s">
        <v>72</v>
      </c>
      <c r="AY263" s="184" t="s">
        <v>118</v>
      </c>
    </row>
    <row r="264" spans="2:51" s="12" customFormat="1" ht="20.25" customHeight="1">
      <c r="B264" s="188"/>
      <c r="D264" s="176" t="s">
        <v>127</v>
      </c>
      <c r="E264" s="189" t="s">
        <v>20</v>
      </c>
      <c r="F264" s="190" t="s">
        <v>134</v>
      </c>
      <c r="H264" s="191">
        <v>64.9</v>
      </c>
      <c r="I264" s="192"/>
      <c r="L264" s="188"/>
      <c r="M264" s="193"/>
      <c r="N264" s="194"/>
      <c r="O264" s="194"/>
      <c r="P264" s="194"/>
      <c r="Q264" s="194"/>
      <c r="R264" s="194"/>
      <c r="S264" s="194"/>
      <c r="T264" s="195"/>
      <c r="AT264" s="196" t="s">
        <v>127</v>
      </c>
      <c r="AU264" s="196" t="s">
        <v>80</v>
      </c>
      <c r="AV264" s="12" t="s">
        <v>125</v>
      </c>
      <c r="AW264" s="12" t="s">
        <v>36</v>
      </c>
      <c r="AX264" s="12" t="s">
        <v>22</v>
      </c>
      <c r="AY264" s="196" t="s">
        <v>118</v>
      </c>
    </row>
    <row r="265" spans="2:65" s="1" customFormat="1" ht="20.25" customHeight="1">
      <c r="B265" s="162"/>
      <c r="C265" s="163" t="s">
        <v>541</v>
      </c>
      <c r="D265" s="163" t="s">
        <v>120</v>
      </c>
      <c r="E265" s="164" t="s">
        <v>542</v>
      </c>
      <c r="F265" s="165" t="s">
        <v>543</v>
      </c>
      <c r="G265" s="166" t="s">
        <v>229</v>
      </c>
      <c r="H265" s="167">
        <v>1427.8</v>
      </c>
      <c r="I265" s="168"/>
      <c r="J265" s="169">
        <f>ROUND(I265*H265,2)</f>
        <v>0</v>
      </c>
      <c r="K265" s="165" t="s">
        <v>124</v>
      </c>
      <c r="L265" s="33"/>
      <c r="M265" s="170" t="s">
        <v>20</v>
      </c>
      <c r="N265" s="171" t="s">
        <v>43</v>
      </c>
      <c r="O265" s="34"/>
      <c r="P265" s="172">
        <f>O265*H265</f>
        <v>0</v>
      </c>
      <c r="Q265" s="172">
        <v>0</v>
      </c>
      <c r="R265" s="172">
        <f>Q265*H265</f>
        <v>0</v>
      </c>
      <c r="S265" s="172">
        <v>0</v>
      </c>
      <c r="T265" s="173">
        <f>S265*H265</f>
        <v>0</v>
      </c>
      <c r="AR265" s="16" t="s">
        <v>125</v>
      </c>
      <c r="AT265" s="16" t="s">
        <v>120</v>
      </c>
      <c r="AU265" s="16" t="s">
        <v>80</v>
      </c>
      <c r="AY265" s="16" t="s">
        <v>118</v>
      </c>
      <c r="BE265" s="174">
        <f>IF(N265="základní",J265,0)</f>
        <v>0</v>
      </c>
      <c r="BF265" s="174">
        <f>IF(N265="snížená",J265,0)</f>
        <v>0</v>
      </c>
      <c r="BG265" s="174">
        <f>IF(N265="zákl. přenesená",J265,0)</f>
        <v>0</v>
      </c>
      <c r="BH265" s="174">
        <f>IF(N265="sníž. přenesená",J265,0)</f>
        <v>0</v>
      </c>
      <c r="BI265" s="174">
        <f>IF(N265="nulová",J265,0)</f>
        <v>0</v>
      </c>
      <c r="BJ265" s="16" t="s">
        <v>22</v>
      </c>
      <c r="BK265" s="174">
        <f>ROUND(I265*H265,2)</f>
        <v>0</v>
      </c>
      <c r="BL265" s="16" t="s">
        <v>125</v>
      </c>
      <c r="BM265" s="16" t="s">
        <v>544</v>
      </c>
    </row>
    <row r="266" spans="2:51" s="11" customFormat="1" ht="20.25" customHeight="1">
      <c r="B266" s="175"/>
      <c r="D266" s="176" t="s">
        <v>127</v>
      </c>
      <c r="E266" s="177" t="s">
        <v>20</v>
      </c>
      <c r="F266" s="178" t="s">
        <v>545</v>
      </c>
      <c r="H266" s="179">
        <v>1427.8</v>
      </c>
      <c r="I266" s="180"/>
      <c r="L266" s="175"/>
      <c r="M266" s="181"/>
      <c r="N266" s="182"/>
      <c r="O266" s="182"/>
      <c r="P266" s="182"/>
      <c r="Q266" s="182"/>
      <c r="R266" s="182"/>
      <c r="S266" s="182"/>
      <c r="T266" s="183"/>
      <c r="AT266" s="184" t="s">
        <v>127</v>
      </c>
      <c r="AU266" s="184" t="s">
        <v>80</v>
      </c>
      <c r="AV266" s="11" t="s">
        <v>80</v>
      </c>
      <c r="AW266" s="11" t="s">
        <v>36</v>
      </c>
      <c r="AX266" s="11" t="s">
        <v>22</v>
      </c>
      <c r="AY266" s="184" t="s">
        <v>118</v>
      </c>
    </row>
    <row r="267" spans="2:65" s="1" customFormat="1" ht="20.25" customHeight="1">
      <c r="B267" s="162"/>
      <c r="C267" s="163" t="s">
        <v>546</v>
      </c>
      <c r="D267" s="163" t="s">
        <v>120</v>
      </c>
      <c r="E267" s="164" t="s">
        <v>547</v>
      </c>
      <c r="F267" s="165" t="s">
        <v>548</v>
      </c>
      <c r="G267" s="166" t="s">
        <v>229</v>
      </c>
      <c r="H267" s="167">
        <v>57.1</v>
      </c>
      <c r="I267" s="168"/>
      <c r="J267" s="169">
        <f>ROUND(I267*H267,2)</f>
        <v>0</v>
      </c>
      <c r="K267" s="165" t="s">
        <v>124</v>
      </c>
      <c r="L267" s="33"/>
      <c r="M267" s="170" t="s">
        <v>20</v>
      </c>
      <c r="N267" s="171" t="s">
        <v>43</v>
      </c>
      <c r="O267" s="34"/>
      <c r="P267" s="172">
        <f>O267*H267</f>
        <v>0</v>
      </c>
      <c r="Q267" s="172">
        <v>0</v>
      </c>
      <c r="R267" s="172">
        <f>Q267*H267</f>
        <v>0</v>
      </c>
      <c r="S267" s="172">
        <v>0</v>
      </c>
      <c r="T267" s="173">
        <f>S267*H267</f>
        <v>0</v>
      </c>
      <c r="AR267" s="16" t="s">
        <v>125</v>
      </c>
      <c r="AT267" s="16" t="s">
        <v>120</v>
      </c>
      <c r="AU267" s="16" t="s">
        <v>80</v>
      </c>
      <c r="AY267" s="16" t="s">
        <v>118</v>
      </c>
      <c r="BE267" s="174">
        <f>IF(N267="základní",J267,0)</f>
        <v>0</v>
      </c>
      <c r="BF267" s="174">
        <f>IF(N267="snížená",J267,0)</f>
        <v>0</v>
      </c>
      <c r="BG267" s="174">
        <f>IF(N267="zákl. přenesená",J267,0)</f>
        <v>0</v>
      </c>
      <c r="BH267" s="174">
        <f>IF(N267="sníž. přenesená",J267,0)</f>
        <v>0</v>
      </c>
      <c r="BI267" s="174">
        <f>IF(N267="nulová",J267,0)</f>
        <v>0</v>
      </c>
      <c r="BJ267" s="16" t="s">
        <v>22</v>
      </c>
      <c r="BK267" s="174">
        <f>ROUND(I267*H267,2)</f>
        <v>0</v>
      </c>
      <c r="BL267" s="16" t="s">
        <v>125</v>
      </c>
      <c r="BM267" s="16" t="s">
        <v>549</v>
      </c>
    </row>
    <row r="268" spans="2:51" s="11" customFormat="1" ht="20.25" customHeight="1">
      <c r="B268" s="175"/>
      <c r="D268" s="176" t="s">
        <v>127</v>
      </c>
      <c r="E268" s="177" t="s">
        <v>20</v>
      </c>
      <c r="F268" s="178" t="s">
        <v>550</v>
      </c>
      <c r="H268" s="179">
        <v>57.1</v>
      </c>
      <c r="I268" s="180"/>
      <c r="L268" s="175"/>
      <c r="M268" s="181"/>
      <c r="N268" s="182"/>
      <c r="O268" s="182"/>
      <c r="P268" s="182"/>
      <c r="Q268" s="182"/>
      <c r="R268" s="182"/>
      <c r="S268" s="182"/>
      <c r="T268" s="183"/>
      <c r="AT268" s="184" t="s">
        <v>127</v>
      </c>
      <c r="AU268" s="184" t="s">
        <v>80</v>
      </c>
      <c r="AV268" s="11" t="s">
        <v>80</v>
      </c>
      <c r="AW268" s="11" t="s">
        <v>36</v>
      </c>
      <c r="AX268" s="11" t="s">
        <v>22</v>
      </c>
      <c r="AY268" s="184" t="s">
        <v>118</v>
      </c>
    </row>
    <row r="269" spans="2:65" s="1" customFormat="1" ht="20.25" customHeight="1">
      <c r="B269" s="162"/>
      <c r="C269" s="163" t="s">
        <v>551</v>
      </c>
      <c r="D269" s="163" t="s">
        <v>120</v>
      </c>
      <c r="E269" s="164" t="s">
        <v>552</v>
      </c>
      <c r="F269" s="165" t="s">
        <v>553</v>
      </c>
      <c r="G269" s="166" t="s">
        <v>229</v>
      </c>
      <c r="H269" s="167">
        <v>596.2</v>
      </c>
      <c r="I269" s="168"/>
      <c r="J269" s="169">
        <f>ROUND(I269*H269,2)</f>
        <v>0</v>
      </c>
      <c r="K269" s="165" t="s">
        <v>124</v>
      </c>
      <c r="L269" s="33"/>
      <c r="M269" s="170" t="s">
        <v>20</v>
      </c>
      <c r="N269" s="171" t="s">
        <v>43</v>
      </c>
      <c r="O269" s="34"/>
      <c r="P269" s="172">
        <f>O269*H269</f>
        <v>0</v>
      </c>
      <c r="Q269" s="172">
        <v>0</v>
      </c>
      <c r="R269" s="172">
        <f>Q269*H269</f>
        <v>0</v>
      </c>
      <c r="S269" s="172">
        <v>0</v>
      </c>
      <c r="T269" s="173">
        <f>S269*H269</f>
        <v>0</v>
      </c>
      <c r="AR269" s="16" t="s">
        <v>125</v>
      </c>
      <c r="AT269" s="16" t="s">
        <v>120</v>
      </c>
      <c r="AU269" s="16" t="s">
        <v>80</v>
      </c>
      <c r="AY269" s="16" t="s">
        <v>118</v>
      </c>
      <c r="BE269" s="174">
        <f>IF(N269="základní",J269,0)</f>
        <v>0</v>
      </c>
      <c r="BF269" s="174">
        <f>IF(N269="snížená",J269,0)</f>
        <v>0</v>
      </c>
      <c r="BG269" s="174">
        <f>IF(N269="zákl. přenesená",J269,0)</f>
        <v>0</v>
      </c>
      <c r="BH269" s="174">
        <f>IF(N269="sníž. přenesená",J269,0)</f>
        <v>0</v>
      </c>
      <c r="BI269" s="174">
        <f>IF(N269="nulová",J269,0)</f>
        <v>0</v>
      </c>
      <c r="BJ269" s="16" t="s">
        <v>22</v>
      </c>
      <c r="BK269" s="174">
        <f>ROUND(I269*H269,2)</f>
        <v>0</v>
      </c>
      <c r="BL269" s="16" t="s">
        <v>125</v>
      </c>
      <c r="BM269" s="16" t="s">
        <v>554</v>
      </c>
    </row>
    <row r="270" spans="2:51" s="11" customFormat="1" ht="20.25" customHeight="1">
      <c r="B270" s="175"/>
      <c r="D270" s="176" t="s">
        <v>127</v>
      </c>
      <c r="E270" s="177" t="s">
        <v>20</v>
      </c>
      <c r="F270" s="178" t="s">
        <v>555</v>
      </c>
      <c r="H270" s="179">
        <v>596.2</v>
      </c>
      <c r="I270" s="180"/>
      <c r="L270" s="175"/>
      <c r="M270" s="181"/>
      <c r="N270" s="182"/>
      <c r="O270" s="182"/>
      <c r="P270" s="182"/>
      <c r="Q270" s="182"/>
      <c r="R270" s="182"/>
      <c r="S270" s="182"/>
      <c r="T270" s="183"/>
      <c r="AT270" s="184" t="s">
        <v>127</v>
      </c>
      <c r="AU270" s="184" t="s">
        <v>80</v>
      </c>
      <c r="AV270" s="11" t="s">
        <v>80</v>
      </c>
      <c r="AW270" s="11" t="s">
        <v>36</v>
      </c>
      <c r="AX270" s="11" t="s">
        <v>22</v>
      </c>
      <c r="AY270" s="184" t="s">
        <v>118</v>
      </c>
    </row>
    <row r="271" spans="2:65" s="1" customFormat="1" ht="20.25" customHeight="1">
      <c r="B271" s="162"/>
      <c r="C271" s="163" t="s">
        <v>556</v>
      </c>
      <c r="D271" s="163" t="s">
        <v>120</v>
      </c>
      <c r="E271" s="164" t="s">
        <v>557</v>
      </c>
      <c r="F271" s="165" t="s">
        <v>558</v>
      </c>
      <c r="G271" s="166" t="s">
        <v>229</v>
      </c>
      <c r="H271" s="167">
        <v>122</v>
      </c>
      <c r="I271" s="168"/>
      <c r="J271" s="169">
        <f>ROUND(I271*H271,2)</f>
        <v>0</v>
      </c>
      <c r="K271" s="165" t="s">
        <v>124</v>
      </c>
      <c r="L271" s="33"/>
      <c r="M271" s="170" t="s">
        <v>20</v>
      </c>
      <c r="N271" s="171" t="s">
        <v>43</v>
      </c>
      <c r="O271" s="34"/>
      <c r="P271" s="172">
        <f>O271*H271</f>
        <v>0</v>
      </c>
      <c r="Q271" s="172">
        <v>0</v>
      </c>
      <c r="R271" s="172">
        <f>Q271*H271</f>
        <v>0</v>
      </c>
      <c r="S271" s="172">
        <v>0</v>
      </c>
      <c r="T271" s="173">
        <f>S271*H271</f>
        <v>0</v>
      </c>
      <c r="AR271" s="16" t="s">
        <v>125</v>
      </c>
      <c r="AT271" s="16" t="s">
        <v>120</v>
      </c>
      <c r="AU271" s="16" t="s">
        <v>80</v>
      </c>
      <c r="AY271" s="16" t="s">
        <v>118</v>
      </c>
      <c r="BE271" s="174">
        <f>IF(N271="základní",J271,0)</f>
        <v>0</v>
      </c>
      <c r="BF271" s="174">
        <f>IF(N271="snížená",J271,0)</f>
        <v>0</v>
      </c>
      <c r="BG271" s="174">
        <f>IF(N271="zákl. přenesená",J271,0)</f>
        <v>0</v>
      </c>
      <c r="BH271" s="174">
        <f>IF(N271="sníž. přenesená",J271,0)</f>
        <v>0</v>
      </c>
      <c r="BI271" s="174">
        <f>IF(N271="nulová",J271,0)</f>
        <v>0</v>
      </c>
      <c r="BJ271" s="16" t="s">
        <v>22</v>
      </c>
      <c r="BK271" s="174">
        <f>ROUND(I271*H271,2)</f>
        <v>0</v>
      </c>
      <c r="BL271" s="16" t="s">
        <v>125</v>
      </c>
      <c r="BM271" s="16" t="s">
        <v>559</v>
      </c>
    </row>
    <row r="272" spans="2:51" s="11" customFormat="1" ht="20.25" customHeight="1">
      <c r="B272" s="175"/>
      <c r="D272" s="185" t="s">
        <v>127</v>
      </c>
      <c r="E272" s="184" t="s">
        <v>20</v>
      </c>
      <c r="F272" s="186" t="s">
        <v>560</v>
      </c>
      <c r="H272" s="187">
        <v>122</v>
      </c>
      <c r="I272" s="180"/>
      <c r="L272" s="175"/>
      <c r="M272" s="181"/>
      <c r="N272" s="182"/>
      <c r="O272" s="182"/>
      <c r="P272" s="182"/>
      <c r="Q272" s="182"/>
      <c r="R272" s="182"/>
      <c r="S272" s="182"/>
      <c r="T272" s="183"/>
      <c r="AT272" s="184" t="s">
        <v>127</v>
      </c>
      <c r="AU272" s="184" t="s">
        <v>80</v>
      </c>
      <c r="AV272" s="11" t="s">
        <v>80</v>
      </c>
      <c r="AW272" s="11" t="s">
        <v>36</v>
      </c>
      <c r="AX272" s="11" t="s">
        <v>22</v>
      </c>
      <c r="AY272" s="184" t="s">
        <v>118</v>
      </c>
    </row>
    <row r="273" spans="2:63" s="10" customFormat="1" ht="29.25" customHeight="1">
      <c r="B273" s="148"/>
      <c r="D273" s="159" t="s">
        <v>71</v>
      </c>
      <c r="E273" s="160" t="s">
        <v>561</v>
      </c>
      <c r="F273" s="160" t="s">
        <v>562</v>
      </c>
      <c r="I273" s="151"/>
      <c r="J273" s="161">
        <f>BK273</f>
        <v>0</v>
      </c>
      <c r="L273" s="148"/>
      <c r="M273" s="153"/>
      <c r="N273" s="154"/>
      <c r="O273" s="154"/>
      <c r="P273" s="155">
        <f>P274</f>
        <v>0</v>
      </c>
      <c r="Q273" s="154"/>
      <c r="R273" s="155">
        <f>R274</f>
        <v>0</v>
      </c>
      <c r="S273" s="154"/>
      <c r="T273" s="156">
        <f>T274</f>
        <v>0</v>
      </c>
      <c r="AR273" s="149" t="s">
        <v>22</v>
      </c>
      <c r="AT273" s="157" t="s">
        <v>71</v>
      </c>
      <c r="AU273" s="157" t="s">
        <v>22</v>
      </c>
      <c r="AY273" s="149" t="s">
        <v>118</v>
      </c>
      <c r="BK273" s="158">
        <f>BK274</f>
        <v>0</v>
      </c>
    </row>
    <row r="274" spans="2:65" s="1" customFormat="1" ht="20.25" customHeight="1">
      <c r="B274" s="162"/>
      <c r="C274" s="163" t="s">
        <v>563</v>
      </c>
      <c r="D274" s="163" t="s">
        <v>120</v>
      </c>
      <c r="E274" s="164" t="s">
        <v>564</v>
      </c>
      <c r="F274" s="165" t="s">
        <v>565</v>
      </c>
      <c r="G274" s="166" t="s">
        <v>229</v>
      </c>
      <c r="H274" s="167">
        <v>349.072</v>
      </c>
      <c r="I274" s="168"/>
      <c r="J274" s="169">
        <f>ROUND(I274*H274,2)</f>
        <v>0</v>
      </c>
      <c r="K274" s="165" t="s">
        <v>124</v>
      </c>
      <c r="L274" s="33"/>
      <c r="M274" s="170" t="s">
        <v>20</v>
      </c>
      <c r="N274" s="210" t="s">
        <v>43</v>
      </c>
      <c r="O274" s="211"/>
      <c r="P274" s="212">
        <f>O274*H274</f>
        <v>0</v>
      </c>
      <c r="Q274" s="212">
        <v>0</v>
      </c>
      <c r="R274" s="212">
        <f>Q274*H274</f>
        <v>0</v>
      </c>
      <c r="S274" s="212">
        <v>0</v>
      </c>
      <c r="T274" s="213">
        <f>S274*H274</f>
        <v>0</v>
      </c>
      <c r="AR274" s="16" t="s">
        <v>125</v>
      </c>
      <c r="AT274" s="16" t="s">
        <v>120</v>
      </c>
      <c r="AU274" s="16" t="s">
        <v>80</v>
      </c>
      <c r="AY274" s="16" t="s">
        <v>118</v>
      </c>
      <c r="BE274" s="174">
        <f>IF(N274="základní",J274,0)</f>
        <v>0</v>
      </c>
      <c r="BF274" s="174">
        <f>IF(N274="snížená",J274,0)</f>
        <v>0</v>
      </c>
      <c r="BG274" s="174">
        <f>IF(N274="zákl. přenesená",J274,0)</f>
        <v>0</v>
      </c>
      <c r="BH274" s="174">
        <f>IF(N274="sníž. přenesená",J274,0)</f>
        <v>0</v>
      </c>
      <c r="BI274" s="174">
        <f>IF(N274="nulová",J274,0)</f>
        <v>0</v>
      </c>
      <c r="BJ274" s="16" t="s">
        <v>22</v>
      </c>
      <c r="BK274" s="174">
        <f>ROUND(I274*H274,2)</f>
        <v>0</v>
      </c>
      <c r="BL274" s="16" t="s">
        <v>125</v>
      </c>
      <c r="BM274" s="16" t="s">
        <v>566</v>
      </c>
    </row>
    <row r="275" spans="2:12" s="1" customFormat="1" ht="6.75" customHeight="1">
      <c r="B275" s="48"/>
      <c r="C275" s="49"/>
      <c r="D275" s="49"/>
      <c r="E275" s="49"/>
      <c r="F275" s="49"/>
      <c r="G275" s="49"/>
      <c r="H275" s="49"/>
      <c r="I275" s="114"/>
      <c r="J275" s="49"/>
      <c r="K275" s="49"/>
      <c r="L275" s="33"/>
    </row>
    <row r="276" ht="12">
      <c r="AT276" s="214"/>
    </row>
  </sheetData>
  <sheetProtection password="CC35" sheet="1" objects="1" scenarios="1" formatColumns="0" formatRows="0" sort="0" autoFilter="0"/>
  <autoFilter ref="C84:K84"/>
  <mergeCells count="9">
    <mergeCell ref="E77:H77"/>
    <mergeCell ref="G1:H1"/>
    <mergeCell ref="L2:V2"/>
    <mergeCell ref="E7:H7"/>
    <mergeCell ref="E9:H9"/>
    <mergeCell ref="E24:H24"/>
    <mergeCell ref="E45:H45"/>
    <mergeCell ref="E47:H47"/>
    <mergeCell ref="E75:H75"/>
  </mergeCells>
  <hyperlinks>
    <hyperlink ref="F1:G1" location="C2" tooltip="Krycí list soupisu" display="1) Krycí list soupisu"/>
    <hyperlink ref="G1:H1" location="C54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7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3.5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64.28125" style="0" customWidth="1"/>
    <col min="7" max="7" width="7.421875" style="0" customWidth="1"/>
    <col min="8" max="8" width="9.57421875" style="0" customWidth="1"/>
    <col min="9" max="9" width="10.8515625" style="90" customWidth="1"/>
    <col min="10" max="10" width="20.140625" style="0" customWidth="1"/>
    <col min="11" max="11" width="13.28125" style="0" customWidth="1"/>
    <col min="12" max="12" width="9.140625" style="0" customWidth="1"/>
    <col min="13" max="18" width="0" style="0" hidden="1" customWidth="1"/>
    <col min="19" max="19" width="7.00390625" style="0" hidden="1" customWidth="1"/>
    <col min="20" max="20" width="25.42187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32" max="43" width="9.140625" style="0" customWidth="1"/>
    <col min="44" max="65" width="0" style="0" hidden="1" customWidth="1"/>
  </cols>
  <sheetData>
    <row r="1" spans="1:70" ht="21.75" customHeight="1">
      <c r="A1" s="14"/>
      <c r="B1" s="258"/>
      <c r="C1" s="258"/>
      <c r="D1" s="257" t="s">
        <v>1</v>
      </c>
      <c r="E1" s="258"/>
      <c r="F1" s="259" t="s">
        <v>634</v>
      </c>
      <c r="G1" s="264" t="s">
        <v>635</v>
      </c>
      <c r="H1" s="264"/>
      <c r="I1" s="265"/>
      <c r="J1" s="259" t="s">
        <v>636</v>
      </c>
      <c r="K1" s="257" t="s">
        <v>84</v>
      </c>
      <c r="L1" s="259" t="s">
        <v>637</v>
      </c>
      <c r="M1" s="259"/>
      <c r="N1" s="259"/>
      <c r="O1" s="259"/>
      <c r="P1" s="259"/>
      <c r="Q1" s="259"/>
      <c r="R1" s="259"/>
      <c r="S1" s="259"/>
      <c r="T1" s="259"/>
      <c r="U1" s="255"/>
      <c r="V1" s="255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75" customHeight="1"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6" t="s">
        <v>83</v>
      </c>
    </row>
    <row r="3" spans="2:46" ht="6.75" customHeight="1">
      <c r="B3" s="17"/>
      <c r="C3" s="18"/>
      <c r="D3" s="18"/>
      <c r="E3" s="18"/>
      <c r="F3" s="18"/>
      <c r="G3" s="18"/>
      <c r="H3" s="18"/>
      <c r="I3" s="91"/>
      <c r="J3" s="18"/>
      <c r="K3" s="19"/>
      <c r="AT3" s="16" t="s">
        <v>80</v>
      </c>
    </row>
    <row r="4" spans="2:46" ht="36.75" customHeight="1">
      <c r="B4" s="20"/>
      <c r="C4" s="21"/>
      <c r="D4" s="22" t="s">
        <v>85</v>
      </c>
      <c r="E4" s="21"/>
      <c r="F4" s="21"/>
      <c r="G4" s="21"/>
      <c r="H4" s="21"/>
      <c r="I4" s="92"/>
      <c r="J4" s="21"/>
      <c r="K4" s="23"/>
      <c r="M4" s="24" t="s">
        <v>10</v>
      </c>
      <c r="AT4" s="16" t="s">
        <v>4</v>
      </c>
    </row>
    <row r="5" spans="2:11" ht="6.75" customHeight="1">
      <c r="B5" s="20"/>
      <c r="C5" s="21"/>
      <c r="D5" s="21"/>
      <c r="E5" s="21"/>
      <c r="F5" s="21"/>
      <c r="G5" s="21"/>
      <c r="H5" s="21"/>
      <c r="I5" s="92"/>
      <c r="J5" s="21"/>
      <c r="K5" s="23"/>
    </row>
    <row r="6" spans="2:11" ht="12.75">
      <c r="B6" s="20"/>
      <c r="C6" s="21"/>
      <c r="D6" s="29" t="s">
        <v>16</v>
      </c>
      <c r="E6" s="21"/>
      <c r="F6" s="21"/>
      <c r="G6" s="21"/>
      <c r="H6" s="21"/>
      <c r="I6" s="92"/>
      <c r="J6" s="21"/>
      <c r="K6" s="23"/>
    </row>
    <row r="7" spans="2:11" ht="20.25" customHeight="1">
      <c r="B7" s="20"/>
      <c r="C7" s="21"/>
      <c r="D7" s="21"/>
      <c r="E7" s="251" t="str">
        <f>'Rekapitulace stavby'!K6</f>
        <v>odvodnění komunikace Kubelíkova</v>
      </c>
      <c r="F7" s="220"/>
      <c r="G7" s="220"/>
      <c r="H7" s="220"/>
      <c r="I7" s="92"/>
      <c r="J7" s="21"/>
      <c r="K7" s="23"/>
    </row>
    <row r="8" spans="2:11" s="1" customFormat="1" ht="12.75">
      <c r="B8" s="33"/>
      <c r="C8" s="34"/>
      <c r="D8" s="29" t="s">
        <v>86</v>
      </c>
      <c r="E8" s="34"/>
      <c r="F8" s="34"/>
      <c r="G8" s="34"/>
      <c r="H8" s="34"/>
      <c r="I8" s="93"/>
      <c r="J8" s="34"/>
      <c r="K8" s="37"/>
    </row>
    <row r="9" spans="2:11" s="1" customFormat="1" ht="36.75" customHeight="1">
      <c r="B9" s="33"/>
      <c r="C9" s="34"/>
      <c r="D9" s="34"/>
      <c r="E9" s="252" t="s">
        <v>567</v>
      </c>
      <c r="F9" s="227"/>
      <c r="G9" s="227"/>
      <c r="H9" s="227"/>
      <c r="I9" s="93"/>
      <c r="J9" s="34"/>
      <c r="K9" s="37"/>
    </row>
    <row r="10" spans="2:11" s="1" customFormat="1" ht="12">
      <c r="B10" s="33"/>
      <c r="C10" s="34"/>
      <c r="D10" s="34"/>
      <c r="E10" s="34"/>
      <c r="F10" s="34"/>
      <c r="G10" s="34"/>
      <c r="H10" s="34"/>
      <c r="I10" s="93"/>
      <c r="J10" s="34"/>
      <c r="K10" s="37"/>
    </row>
    <row r="11" spans="2:11" s="1" customFormat="1" ht="14.25" customHeight="1">
      <c r="B11" s="33"/>
      <c r="C11" s="34"/>
      <c r="D11" s="29" t="s">
        <v>19</v>
      </c>
      <c r="E11" s="34"/>
      <c r="F11" s="27" t="s">
        <v>20</v>
      </c>
      <c r="G11" s="34"/>
      <c r="H11" s="34"/>
      <c r="I11" s="94" t="s">
        <v>21</v>
      </c>
      <c r="J11" s="27" t="s">
        <v>20</v>
      </c>
      <c r="K11" s="37"/>
    </row>
    <row r="12" spans="2:11" s="1" customFormat="1" ht="14.25" customHeight="1">
      <c r="B12" s="33"/>
      <c r="C12" s="34"/>
      <c r="D12" s="29" t="s">
        <v>23</v>
      </c>
      <c r="E12" s="34"/>
      <c r="F12" s="27" t="s">
        <v>24</v>
      </c>
      <c r="G12" s="34"/>
      <c r="H12" s="34"/>
      <c r="I12" s="94" t="s">
        <v>25</v>
      </c>
      <c r="J12" s="95" t="str">
        <f>'Rekapitulace stavby'!AN8</f>
        <v>23.2.2016</v>
      </c>
      <c r="K12" s="37"/>
    </row>
    <row r="13" spans="2:11" s="1" customFormat="1" ht="10.5" customHeight="1">
      <c r="B13" s="33"/>
      <c r="C13" s="34"/>
      <c r="D13" s="34"/>
      <c r="E13" s="34"/>
      <c r="F13" s="34"/>
      <c r="G13" s="34"/>
      <c r="H13" s="34"/>
      <c r="I13" s="93"/>
      <c r="J13" s="34"/>
      <c r="K13" s="37"/>
    </row>
    <row r="14" spans="2:11" s="1" customFormat="1" ht="14.25" customHeight="1">
      <c r="B14" s="33"/>
      <c r="C14" s="34"/>
      <c r="D14" s="29" t="s">
        <v>29</v>
      </c>
      <c r="E14" s="34"/>
      <c r="F14" s="34"/>
      <c r="G14" s="34"/>
      <c r="H14" s="34"/>
      <c r="I14" s="94" t="s">
        <v>30</v>
      </c>
      <c r="J14" s="27">
        <f>IF('Rekapitulace stavby'!AN10="","",'Rekapitulace stavby'!AN10)</f>
      </c>
      <c r="K14" s="37"/>
    </row>
    <row r="15" spans="2:11" s="1" customFormat="1" ht="18" customHeight="1">
      <c r="B15" s="33"/>
      <c r="C15" s="34"/>
      <c r="D15" s="34"/>
      <c r="E15" s="27" t="str">
        <f>IF('Rekapitulace stavby'!E11="","",'Rekapitulace stavby'!E11)</f>
        <v> </v>
      </c>
      <c r="F15" s="34"/>
      <c r="G15" s="34"/>
      <c r="H15" s="34"/>
      <c r="I15" s="94" t="s">
        <v>32</v>
      </c>
      <c r="J15" s="27">
        <f>IF('Rekapitulace stavby'!AN11="","",'Rekapitulace stavby'!AN11)</f>
      </c>
      <c r="K15" s="37"/>
    </row>
    <row r="16" spans="2:11" s="1" customFormat="1" ht="6.75" customHeight="1">
      <c r="B16" s="33"/>
      <c r="C16" s="34"/>
      <c r="D16" s="34"/>
      <c r="E16" s="34"/>
      <c r="F16" s="34"/>
      <c r="G16" s="34"/>
      <c r="H16" s="34"/>
      <c r="I16" s="93"/>
      <c r="J16" s="34"/>
      <c r="K16" s="37"/>
    </row>
    <row r="17" spans="2:11" s="1" customFormat="1" ht="14.25" customHeight="1">
      <c r="B17" s="33"/>
      <c r="C17" s="34"/>
      <c r="D17" s="29" t="s">
        <v>33</v>
      </c>
      <c r="E17" s="34"/>
      <c r="F17" s="34"/>
      <c r="G17" s="34"/>
      <c r="H17" s="34"/>
      <c r="I17" s="94" t="s">
        <v>30</v>
      </c>
      <c r="J17" s="27">
        <f>IF('Rekapitulace stavby'!AN13="Vyplň údaj","",IF('Rekapitulace stavby'!AN13="","",'Rekapitulace stavby'!AN13))</f>
      </c>
      <c r="K17" s="37"/>
    </row>
    <row r="18" spans="2:11" s="1" customFormat="1" ht="18" customHeight="1">
      <c r="B18" s="33"/>
      <c r="C18" s="34"/>
      <c r="D18" s="34"/>
      <c r="E18" s="27">
        <f>IF('Rekapitulace stavby'!E14="Vyplň údaj","",IF('Rekapitulace stavby'!E14="","",'Rekapitulace stavby'!E14))</f>
      </c>
      <c r="F18" s="34"/>
      <c r="G18" s="34"/>
      <c r="H18" s="34"/>
      <c r="I18" s="94" t="s">
        <v>32</v>
      </c>
      <c r="J18" s="27">
        <f>IF('Rekapitulace stavby'!AN14="Vyplň údaj","",IF('Rekapitulace stavby'!AN14="","",'Rekapitulace stavby'!AN14))</f>
      </c>
      <c r="K18" s="37"/>
    </row>
    <row r="19" spans="2:11" s="1" customFormat="1" ht="6.75" customHeight="1">
      <c r="B19" s="33"/>
      <c r="C19" s="34"/>
      <c r="D19" s="34"/>
      <c r="E19" s="34"/>
      <c r="F19" s="34"/>
      <c r="G19" s="34"/>
      <c r="H19" s="34"/>
      <c r="I19" s="93"/>
      <c r="J19" s="34"/>
      <c r="K19" s="37"/>
    </row>
    <row r="20" spans="2:11" s="1" customFormat="1" ht="14.25" customHeight="1">
      <c r="B20" s="33"/>
      <c r="C20" s="34"/>
      <c r="D20" s="29" t="s">
        <v>35</v>
      </c>
      <c r="E20" s="34"/>
      <c r="F20" s="34"/>
      <c r="G20" s="34"/>
      <c r="H20" s="34"/>
      <c r="I20" s="94" t="s">
        <v>30</v>
      </c>
      <c r="J20" s="27">
        <f>IF('Rekapitulace stavby'!AN16="","",'Rekapitulace stavby'!AN16)</f>
      </c>
      <c r="K20" s="37"/>
    </row>
    <row r="21" spans="2:11" s="1" customFormat="1" ht="18" customHeight="1">
      <c r="B21" s="33"/>
      <c r="C21" s="34"/>
      <c r="D21" s="34"/>
      <c r="E21" s="27" t="str">
        <f>IF('Rekapitulace stavby'!E17="","",'Rekapitulace stavby'!E17)</f>
        <v> </v>
      </c>
      <c r="F21" s="34"/>
      <c r="G21" s="34"/>
      <c r="H21" s="34"/>
      <c r="I21" s="94" t="s">
        <v>32</v>
      </c>
      <c r="J21" s="27">
        <f>IF('Rekapitulace stavby'!AN17="","",'Rekapitulace stavby'!AN17)</f>
      </c>
      <c r="K21" s="37"/>
    </row>
    <row r="22" spans="2:11" s="1" customFormat="1" ht="6.75" customHeight="1">
      <c r="B22" s="33"/>
      <c r="C22" s="34"/>
      <c r="D22" s="34"/>
      <c r="E22" s="34"/>
      <c r="F22" s="34"/>
      <c r="G22" s="34"/>
      <c r="H22" s="34"/>
      <c r="I22" s="93"/>
      <c r="J22" s="34"/>
      <c r="K22" s="37"/>
    </row>
    <row r="23" spans="2:11" s="1" customFormat="1" ht="14.25" customHeight="1">
      <c r="B23" s="33"/>
      <c r="C23" s="34"/>
      <c r="D23" s="29" t="s">
        <v>37</v>
      </c>
      <c r="E23" s="34"/>
      <c r="F23" s="34"/>
      <c r="G23" s="34"/>
      <c r="H23" s="34"/>
      <c r="I23" s="93"/>
      <c r="J23" s="34"/>
      <c r="K23" s="37"/>
    </row>
    <row r="24" spans="2:11" s="6" customFormat="1" ht="20.25" customHeight="1">
      <c r="B24" s="96"/>
      <c r="C24" s="97"/>
      <c r="D24" s="97"/>
      <c r="E24" s="223" t="s">
        <v>20</v>
      </c>
      <c r="F24" s="253"/>
      <c r="G24" s="253"/>
      <c r="H24" s="253"/>
      <c r="I24" s="98"/>
      <c r="J24" s="97"/>
      <c r="K24" s="99"/>
    </row>
    <row r="25" spans="2:11" s="1" customFormat="1" ht="6.75" customHeight="1">
      <c r="B25" s="33"/>
      <c r="C25" s="34"/>
      <c r="D25" s="34"/>
      <c r="E25" s="34"/>
      <c r="F25" s="34"/>
      <c r="G25" s="34"/>
      <c r="H25" s="34"/>
      <c r="I25" s="93"/>
      <c r="J25" s="34"/>
      <c r="K25" s="37"/>
    </row>
    <row r="26" spans="2:11" s="1" customFormat="1" ht="6.75" customHeight="1">
      <c r="B26" s="33"/>
      <c r="C26" s="34"/>
      <c r="D26" s="60"/>
      <c r="E26" s="60"/>
      <c r="F26" s="60"/>
      <c r="G26" s="60"/>
      <c r="H26" s="60"/>
      <c r="I26" s="100"/>
      <c r="J26" s="60"/>
      <c r="K26" s="101"/>
    </row>
    <row r="27" spans="2:11" s="1" customFormat="1" ht="24.75" customHeight="1">
      <c r="B27" s="33"/>
      <c r="C27" s="34"/>
      <c r="D27" s="102" t="s">
        <v>38</v>
      </c>
      <c r="E27" s="34"/>
      <c r="F27" s="34"/>
      <c r="G27" s="34"/>
      <c r="H27" s="34"/>
      <c r="I27" s="93"/>
      <c r="J27" s="103">
        <f>ROUND(J83,2)</f>
        <v>0</v>
      </c>
      <c r="K27" s="37"/>
    </row>
    <row r="28" spans="2:11" s="1" customFormat="1" ht="6.75" customHeight="1">
      <c r="B28" s="33"/>
      <c r="C28" s="34"/>
      <c r="D28" s="60"/>
      <c r="E28" s="60"/>
      <c r="F28" s="60"/>
      <c r="G28" s="60"/>
      <c r="H28" s="60"/>
      <c r="I28" s="100"/>
      <c r="J28" s="60"/>
      <c r="K28" s="101"/>
    </row>
    <row r="29" spans="2:11" s="1" customFormat="1" ht="14.25" customHeight="1">
      <c r="B29" s="33"/>
      <c r="C29" s="34"/>
      <c r="D29" s="34"/>
      <c r="E29" s="34"/>
      <c r="F29" s="38" t="s">
        <v>40</v>
      </c>
      <c r="G29" s="34"/>
      <c r="H29" s="34"/>
      <c r="I29" s="104" t="s">
        <v>39</v>
      </c>
      <c r="J29" s="38" t="s">
        <v>41</v>
      </c>
      <c r="K29" s="37"/>
    </row>
    <row r="30" spans="2:11" s="1" customFormat="1" ht="14.25" customHeight="1">
      <c r="B30" s="33"/>
      <c r="C30" s="34"/>
      <c r="D30" s="41" t="s">
        <v>42</v>
      </c>
      <c r="E30" s="41" t="s">
        <v>43</v>
      </c>
      <c r="F30" s="105">
        <f>ROUND(SUM(BE83:BE122),2)</f>
        <v>0</v>
      </c>
      <c r="G30" s="34"/>
      <c r="H30" s="34"/>
      <c r="I30" s="106">
        <v>0.21</v>
      </c>
      <c r="J30" s="105">
        <f>ROUND(ROUND((SUM(BE83:BE122)),2)*I30,2)</f>
        <v>0</v>
      </c>
      <c r="K30" s="37"/>
    </row>
    <row r="31" spans="2:11" s="1" customFormat="1" ht="14.25" customHeight="1">
      <c r="B31" s="33"/>
      <c r="C31" s="34"/>
      <c r="D31" s="34"/>
      <c r="E31" s="41" t="s">
        <v>44</v>
      </c>
      <c r="F31" s="105">
        <f>ROUND(SUM(BF83:BF122),2)</f>
        <v>0</v>
      </c>
      <c r="G31" s="34"/>
      <c r="H31" s="34"/>
      <c r="I31" s="106">
        <v>0.15</v>
      </c>
      <c r="J31" s="105">
        <f>ROUND(ROUND((SUM(BF83:BF122)),2)*I31,2)</f>
        <v>0</v>
      </c>
      <c r="K31" s="37"/>
    </row>
    <row r="32" spans="2:11" s="1" customFormat="1" ht="14.25" customHeight="1" hidden="1">
      <c r="B32" s="33"/>
      <c r="C32" s="34"/>
      <c r="D32" s="34"/>
      <c r="E32" s="41" t="s">
        <v>45</v>
      </c>
      <c r="F32" s="105">
        <f>ROUND(SUM(BG83:BG122),2)</f>
        <v>0</v>
      </c>
      <c r="G32" s="34"/>
      <c r="H32" s="34"/>
      <c r="I32" s="106">
        <v>0.21</v>
      </c>
      <c r="J32" s="105">
        <v>0</v>
      </c>
      <c r="K32" s="37"/>
    </row>
    <row r="33" spans="2:11" s="1" customFormat="1" ht="14.25" customHeight="1" hidden="1">
      <c r="B33" s="33"/>
      <c r="C33" s="34"/>
      <c r="D33" s="34"/>
      <c r="E33" s="41" t="s">
        <v>46</v>
      </c>
      <c r="F33" s="105">
        <f>ROUND(SUM(BH83:BH122),2)</f>
        <v>0</v>
      </c>
      <c r="G33" s="34"/>
      <c r="H33" s="34"/>
      <c r="I33" s="106">
        <v>0.15</v>
      </c>
      <c r="J33" s="105">
        <v>0</v>
      </c>
      <c r="K33" s="37"/>
    </row>
    <row r="34" spans="2:11" s="1" customFormat="1" ht="14.25" customHeight="1" hidden="1">
      <c r="B34" s="33"/>
      <c r="C34" s="34"/>
      <c r="D34" s="34"/>
      <c r="E34" s="41" t="s">
        <v>47</v>
      </c>
      <c r="F34" s="105">
        <f>ROUND(SUM(BI83:BI122),2)</f>
        <v>0</v>
      </c>
      <c r="G34" s="34"/>
      <c r="H34" s="34"/>
      <c r="I34" s="106">
        <v>0</v>
      </c>
      <c r="J34" s="105">
        <v>0</v>
      </c>
      <c r="K34" s="37"/>
    </row>
    <row r="35" spans="2:11" s="1" customFormat="1" ht="6.75" customHeight="1">
      <c r="B35" s="33"/>
      <c r="C35" s="34"/>
      <c r="D35" s="34"/>
      <c r="E35" s="34"/>
      <c r="F35" s="34"/>
      <c r="G35" s="34"/>
      <c r="H35" s="34"/>
      <c r="I35" s="93"/>
      <c r="J35" s="34"/>
      <c r="K35" s="37"/>
    </row>
    <row r="36" spans="2:11" s="1" customFormat="1" ht="24.75" customHeight="1">
      <c r="B36" s="33"/>
      <c r="C36" s="107"/>
      <c r="D36" s="108" t="s">
        <v>48</v>
      </c>
      <c r="E36" s="63"/>
      <c r="F36" s="63"/>
      <c r="G36" s="109" t="s">
        <v>49</v>
      </c>
      <c r="H36" s="110" t="s">
        <v>50</v>
      </c>
      <c r="I36" s="111"/>
      <c r="J36" s="112">
        <f>SUM(J27:J34)</f>
        <v>0</v>
      </c>
      <c r="K36" s="113"/>
    </row>
    <row r="37" spans="2:11" s="1" customFormat="1" ht="14.25" customHeight="1">
      <c r="B37" s="48"/>
      <c r="C37" s="49"/>
      <c r="D37" s="49"/>
      <c r="E37" s="49"/>
      <c r="F37" s="49"/>
      <c r="G37" s="49"/>
      <c r="H37" s="49"/>
      <c r="I37" s="114"/>
      <c r="J37" s="49"/>
      <c r="K37" s="50"/>
    </row>
    <row r="41" spans="2:11" s="1" customFormat="1" ht="6.75" customHeight="1">
      <c r="B41" s="51"/>
      <c r="C41" s="52"/>
      <c r="D41" s="52"/>
      <c r="E41" s="52"/>
      <c r="F41" s="52"/>
      <c r="G41" s="52"/>
      <c r="H41" s="52"/>
      <c r="I41" s="115"/>
      <c r="J41" s="52"/>
      <c r="K41" s="116"/>
    </row>
    <row r="42" spans="2:11" s="1" customFormat="1" ht="36.75" customHeight="1">
      <c r="B42" s="33"/>
      <c r="C42" s="22" t="s">
        <v>88</v>
      </c>
      <c r="D42" s="34"/>
      <c r="E42" s="34"/>
      <c r="F42" s="34"/>
      <c r="G42" s="34"/>
      <c r="H42" s="34"/>
      <c r="I42" s="93"/>
      <c r="J42" s="34"/>
      <c r="K42" s="37"/>
    </row>
    <row r="43" spans="2:11" s="1" customFormat="1" ht="6.75" customHeight="1">
      <c r="B43" s="33"/>
      <c r="C43" s="34"/>
      <c r="D43" s="34"/>
      <c r="E43" s="34"/>
      <c r="F43" s="34"/>
      <c r="G43" s="34"/>
      <c r="H43" s="34"/>
      <c r="I43" s="93"/>
      <c r="J43" s="34"/>
      <c r="K43" s="37"/>
    </row>
    <row r="44" spans="2:11" s="1" customFormat="1" ht="14.25" customHeight="1">
      <c r="B44" s="33"/>
      <c r="C44" s="29" t="s">
        <v>16</v>
      </c>
      <c r="D44" s="34"/>
      <c r="E44" s="34"/>
      <c r="F44" s="34"/>
      <c r="G44" s="34"/>
      <c r="H44" s="34"/>
      <c r="I44" s="93"/>
      <c r="J44" s="34"/>
      <c r="K44" s="37"/>
    </row>
    <row r="45" spans="2:11" s="1" customFormat="1" ht="20.25" customHeight="1">
      <c r="B45" s="33"/>
      <c r="C45" s="34"/>
      <c r="D45" s="34"/>
      <c r="E45" s="251" t="str">
        <f>E7</f>
        <v>odvodnění komunikace Kubelíkova</v>
      </c>
      <c r="F45" s="227"/>
      <c r="G45" s="227"/>
      <c r="H45" s="227"/>
      <c r="I45" s="93"/>
      <c r="J45" s="34"/>
      <c r="K45" s="37"/>
    </row>
    <row r="46" spans="2:11" s="1" customFormat="1" ht="14.25" customHeight="1">
      <c r="B46" s="33"/>
      <c r="C46" s="29" t="s">
        <v>86</v>
      </c>
      <c r="D46" s="34"/>
      <c r="E46" s="34"/>
      <c r="F46" s="34"/>
      <c r="G46" s="34"/>
      <c r="H46" s="34"/>
      <c r="I46" s="93"/>
      <c r="J46" s="34"/>
      <c r="K46" s="37"/>
    </row>
    <row r="47" spans="2:11" s="1" customFormat="1" ht="21.75" customHeight="1">
      <c r="B47" s="33"/>
      <c r="C47" s="34"/>
      <c r="D47" s="34"/>
      <c r="E47" s="252" t="str">
        <f>E9</f>
        <v>20160223b - IO 02 stavební úpravy příkopu</v>
      </c>
      <c r="F47" s="227"/>
      <c r="G47" s="227"/>
      <c r="H47" s="227"/>
      <c r="I47" s="93"/>
      <c r="J47" s="34"/>
      <c r="K47" s="37"/>
    </row>
    <row r="48" spans="2:11" s="1" customFormat="1" ht="6.75" customHeight="1">
      <c r="B48" s="33"/>
      <c r="C48" s="34"/>
      <c r="D48" s="34"/>
      <c r="E48" s="34"/>
      <c r="F48" s="34"/>
      <c r="G48" s="34"/>
      <c r="H48" s="34"/>
      <c r="I48" s="93"/>
      <c r="J48" s="34"/>
      <c r="K48" s="37"/>
    </row>
    <row r="49" spans="2:11" s="1" customFormat="1" ht="18" customHeight="1">
      <c r="B49" s="33"/>
      <c r="C49" s="29" t="s">
        <v>23</v>
      </c>
      <c r="D49" s="34"/>
      <c r="E49" s="34"/>
      <c r="F49" s="27" t="str">
        <f>F12</f>
        <v>Varnsdorf</v>
      </c>
      <c r="G49" s="34"/>
      <c r="H49" s="34"/>
      <c r="I49" s="94" t="s">
        <v>25</v>
      </c>
      <c r="J49" s="95" t="str">
        <f>IF(J12="","",J12)</f>
        <v>23.2.2016</v>
      </c>
      <c r="K49" s="37"/>
    </row>
    <row r="50" spans="2:11" s="1" customFormat="1" ht="6.75" customHeight="1">
      <c r="B50" s="33"/>
      <c r="C50" s="34"/>
      <c r="D50" s="34"/>
      <c r="E50" s="34"/>
      <c r="F50" s="34"/>
      <c r="G50" s="34"/>
      <c r="H50" s="34"/>
      <c r="I50" s="93"/>
      <c r="J50" s="34"/>
      <c r="K50" s="37"/>
    </row>
    <row r="51" spans="2:11" s="1" customFormat="1" ht="12.75">
      <c r="B51" s="33"/>
      <c r="C51" s="29" t="s">
        <v>29</v>
      </c>
      <c r="D51" s="34"/>
      <c r="E51" s="34"/>
      <c r="F51" s="27" t="str">
        <f>E15</f>
        <v> </v>
      </c>
      <c r="G51" s="34"/>
      <c r="H51" s="34"/>
      <c r="I51" s="94" t="s">
        <v>35</v>
      </c>
      <c r="J51" s="27" t="str">
        <f>E21</f>
        <v> </v>
      </c>
      <c r="K51" s="37"/>
    </row>
    <row r="52" spans="2:11" s="1" customFormat="1" ht="14.25" customHeight="1">
      <c r="B52" s="33"/>
      <c r="C52" s="29" t="s">
        <v>33</v>
      </c>
      <c r="D52" s="34"/>
      <c r="E52" s="34"/>
      <c r="F52" s="27">
        <f>IF(E18="","",E18)</f>
      </c>
      <c r="G52" s="34"/>
      <c r="H52" s="34"/>
      <c r="I52" s="93"/>
      <c r="J52" s="34"/>
      <c r="K52" s="37"/>
    </row>
    <row r="53" spans="2:11" s="1" customFormat="1" ht="9.75" customHeight="1">
      <c r="B53" s="33"/>
      <c r="C53" s="34"/>
      <c r="D53" s="34"/>
      <c r="E53" s="34"/>
      <c r="F53" s="34"/>
      <c r="G53" s="34"/>
      <c r="H53" s="34"/>
      <c r="I53" s="93"/>
      <c r="J53" s="34"/>
      <c r="K53" s="37"/>
    </row>
    <row r="54" spans="2:11" s="1" customFormat="1" ht="29.25" customHeight="1">
      <c r="B54" s="33"/>
      <c r="C54" s="117" t="s">
        <v>89</v>
      </c>
      <c r="D54" s="107"/>
      <c r="E54" s="107"/>
      <c r="F54" s="107"/>
      <c r="G54" s="107"/>
      <c r="H54" s="107"/>
      <c r="I54" s="118"/>
      <c r="J54" s="119" t="s">
        <v>90</v>
      </c>
      <c r="K54" s="120"/>
    </row>
    <row r="55" spans="2:11" s="1" customFormat="1" ht="9.75" customHeight="1">
      <c r="B55" s="33"/>
      <c r="C55" s="34"/>
      <c r="D55" s="34"/>
      <c r="E55" s="34"/>
      <c r="F55" s="34"/>
      <c r="G55" s="34"/>
      <c r="H55" s="34"/>
      <c r="I55" s="93"/>
      <c r="J55" s="34"/>
      <c r="K55" s="37"/>
    </row>
    <row r="56" spans="2:47" s="1" customFormat="1" ht="29.25" customHeight="1">
      <c r="B56" s="33"/>
      <c r="C56" s="121" t="s">
        <v>91</v>
      </c>
      <c r="D56" s="34"/>
      <c r="E56" s="34"/>
      <c r="F56" s="34"/>
      <c r="G56" s="34"/>
      <c r="H56" s="34"/>
      <c r="I56" s="93"/>
      <c r="J56" s="103">
        <f>J83</f>
        <v>0</v>
      </c>
      <c r="K56" s="37"/>
      <c r="AU56" s="16" t="s">
        <v>92</v>
      </c>
    </row>
    <row r="57" spans="2:11" s="7" customFormat="1" ht="24.75" customHeight="1">
      <c r="B57" s="122"/>
      <c r="C57" s="123"/>
      <c r="D57" s="124" t="s">
        <v>93</v>
      </c>
      <c r="E57" s="125"/>
      <c r="F57" s="125"/>
      <c r="G57" s="125"/>
      <c r="H57" s="125"/>
      <c r="I57" s="126"/>
      <c r="J57" s="127">
        <f>J84</f>
        <v>0</v>
      </c>
      <c r="K57" s="128"/>
    </row>
    <row r="58" spans="2:11" s="8" customFormat="1" ht="19.5" customHeight="1">
      <c r="B58" s="129"/>
      <c r="C58" s="130"/>
      <c r="D58" s="131" t="s">
        <v>94</v>
      </c>
      <c r="E58" s="132"/>
      <c r="F58" s="132"/>
      <c r="G58" s="132"/>
      <c r="H58" s="132"/>
      <c r="I58" s="133"/>
      <c r="J58" s="134">
        <f>J85</f>
        <v>0</v>
      </c>
      <c r="K58" s="135"/>
    </row>
    <row r="59" spans="2:11" s="8" customFormat="1" ht="19.5" customHeight="1">
      <c r="B59" s="129"/>
      <c r="C59" s="130"/>
      <c r="D59" s="131" t="s">
        <v>95</v>
      </c>
      <c r="E59" s="132"/>
      <c r="F59" s="132"/>
      <c r="G59" s="132"/>
      <c r="H59" s="132"/>
      <c r="I59" s="133"/>
      <c r="J59" s="134">
        <f>J98</f>
        <v>0</v>
      </c>
      <c r="K59" s="135"/>
    </row>
    <row r="60" spans="2:11" s="8" customFormat="1" ht="19.5" customHeight="1">
      <c r="B60" s="129"/>
      <c r="C60" s="130"/>
      <c r="D60" s="131" t="s">
        <v>96</v>
      </c>
      <c r="E60" s="132"/>
      <c r="F60" s="132"/>
      <c r="G60" s="132"/>
      <c r="H60" s="132"/>
      <c r="I60" s="133"/>
      <c r="J60" s="134">
        <f>J100</f>
        <v>0</v>
      </c>
      <c r="K60" s="135"/>
    </row>
    <row r="61" spans="2:11" s="8" customFormat="1" ht="19.5" customHeight="1">
      <c r="B61" s="129"/>
      <c r="C61" s="130"/>
      <c r="D61" s="131" t="s">
        <v>97</v>
      </c>
      <c r="E61" s="132"/>
      <c r="F61" s="132"/>
      <c r="G61" s="132"/>
      <c r="H61" s="132"/>
      <c r="I61" s="133"/>
      <c r="J61" s="134">
        <f>J105</f>
        <v>0</v>
      </c>
      <c r="K61" s="135"/>
    </row>
    <row r="62" spans="2:11" s="8" customFormat="1" ht="19.5" customHeight="1">
      <c r="B62" s="129"/>
      <c r="C62" s="130"/>
      <c r="D62" s="131" t="s">
        <v>99</v>
      </c>
      <c r="E62" s="132"/>
      <c r="F62" s="132"/>
      <c r="G62" s="132"/>
      <c r="H62" s="132"/>
      <c r="I62" s="133"/>
      <c r="J62" s="134">
        <f>J110</f>
        <v>0</v>
      </c>
      <c r="K62" s="135"/>
    </row>
    <row r="63" spans="2:11" s="8" customFormat="1" ht="19.5" customHeight="1">
      <c r="B63" s="129"/>
      <c r="C63" s="130"/>
      <c r="D63" s="131" t="s">
        <v>101</v>
      </c>
      <c r="E63" s="132"/>
      <c r="F63" s="132"/>
      <c r="G63" s="132"/>
      <c r="H63" s="132"/>
      <c r="I63" s="133"/>
      <c r="J63" s="134">
        <f>J121</f>
        <v>0</v>
      </c>
      <c r="K63" s="135"/>
    </row>
    <row r="64" spans="2:11" s="1" customFormat="1" ht="21.75" customHeight="1">
      <c r="B64" s="33"/>
      <c r="C64" s="34"/>
      <c r="D64" s="34"/>
      <c r="E64" s="34"/>
      <c r="F64" s="34"/>
      <c r="G64" s="34"/>
      <c r="H64" s="34"/>
      <c r="I64" s="93"/>
      <c r="J64" s="34"/>
      <c r="K64" s="37"/>
    </row>
    <row r="65" spans="2:11" s="1" customFormat="1" ht="6.75" customHeight="1">
      <c r="B65" s="48"/>
      <c r="C65" s="49"/>
      <c r="D65" s="49"/>
      <c r="E65" s="49"/>
      <c r="F65" s="49"/>
      <c r="G65" s="49"/>
      <c r="H65" s="49"/>
      <c r="I65" s="114"/>
      <c r="J65" s="49"/>
      <c r="K65" s="50"/>
    </row>
    <row r="69" spans="2:12" s="1" customFormat="1" ht="6.75" customHeight="1">
      <c r="B69" s="51"/>
      <c r="C69" s="52"/>
      <c r="D69" s="52"/>
      <c r="E69" s="52"/>
      <c r="F69" s="52"/>
      <c r="G69" s="52"/>
      <c r="H69" s="52"/>
      <c r="I69" s="115"/>
      <c r="J69" s="52"/>
      <c r="K69" s="52"/>
      <c r="L69" s="33"/>
    </row>
    <row r="70" spans="2:12" s="1" customFormat="1" ht="36.75" customHeight="1">
      <c r="B70" s="33"/>
      <c r="C70" s="53" t="s">
        <v>102</v>
      </c>
      <c r="I70" s="136"/>
      <c r="L70" s="33"/>
    </row>
    <row r="71" spans="2:12" s="1" customFormat="1" ht="6.75" customHeight="1">
      <c r="B71" s="33"/>
      <c r="I71" s="136"/>
      <c r="L71" s="33"/>
    </row>
    <row r="72" spans="2:12" s="1" customFormat="1" ht="14.25" customHeight="1">
      <c r="B72" s="33"/>
      <c r="C72" s="55" t="s">
        <v>16</v>
      </c>
      <c r="I72" s="136"/>
      <c r="L72" s="33"/>
    </row>
    <row r="73" spans="2:12" s="1" customFormat="1" ht="20.25" customHeight="1">
      <c r="B73" s="33"/>
      <c r="E73" s="254" t="str">
        <f>E7</f>
        <v>odvodnění komunikace Kubelíkova</v>
      </c>
      <c r="F73" s="217"/>
      <c r="G73" s="217"/>
      <c r="H73" s="217"/>
      <c r="I73" s="136"/>
      <c r="L73" s="33"/>
    </row>
    <row r="74" spans="2:12" s="1" customFormat="1" ht="14.25" customHeight="1">
      <c r="B74" s="33"/>
      <c r="C74" s="55" t="s">
        <v>86</v>
      </c>
      <c r="I74" s="136"/>
      <c r="L74" s="33"/>
    </row>
    <row r="75" spans="2:12" s="1" customFormat="1" ht="21.75" customHeight="1">
      <c r="B75" s="33"/>
      <c r="E75" s="235" t="str">
        <f>E9</f>
        <v>20160223b - IO 02 stavební úpravy příkopu</v>
      </c>
      <c r="F75" s="217"/>
      <c r="G75" s="217"/>
      <c r="H75" s="217"/>
      <c r="I75" s="136"/>
      <c r="L75" s="33"/>
    </row>
    <row r="76" spans="2:12" s="1" customFormat="1" ht="6.75" customHeight="1">
      <c r="B76" s="33"/>
      <c r="I76" s="136"/>
      <c r="L76" s="33"/>
    </row>
    <row r="77" spans="2:12" s="1" customFormat="1" ht="18" customHeight="1">
      <c r="B77" s="33"/>
      <c r="C77" s="55" t="s">
        <v>23</v>
      </c>
      <c r="F77" s="137" t="str">
        <f>F12</f>
        <v>Varnsdorf</v>
      </c>
      <c r="I77" s="138" t="s">
        <v>25</v>
      </c>
      <c r="J77" s="59" t="str">
        <f>IF(J12="","",J12)</f>
        <v>23.2.2016</v>
      </c>
      <c r="L77" s="33"/>
    </row>
    <row r="78" spans="2:12" s="1" customFormat="1" ht="6.75" customHeight="1">
      <c r="B78" s="33"/>
      <c r="I78" s="136"/>
      <c r="L78" s="33"/>
    </row>
    <row r="79" spans="2:12" s="1" customFormat="1" ht="12.75">
      <c r="B79" s="33"/>
      <c r="C79" s="55" t="s">
        <v>29</v>
      </c>
      <c r="F79" s="137" t="str">
        <f>E15</f>
        <v> </v>
      </c>
      <c r="I79" s="138" t="s">
        <v>35</v>
      </c>
      <c r="J79" s="137" t="str">
        <f>E21</f>
        <v> </v>
      </c>
      <c r="L79" s="33"/>
    </row>
    <row r="80" spans="2:12" s="1" customFormat="1" ht="14.25" customHeight="1">
      <c r="B80" s="33"/>
      <c r="C80" s="55" t="s">
        <v>33</v>
      </c>
      <c r="F80" s="137">
        <f>IF(E18="","",E18)</f>
      </c>
      <c r="I80" s="136"/>
      <c r="L80" s="33"/>
    </row>
    <row r="81" spans="2:12" s="1" customFormat="1" ht="9.75" customHeight="1">
      <c r="B81" s="33"/>
      <c r="I81" s="136"/>
      <c r="L81" s="33"/>
    </row>
    <row r="82" spans="2:20" s="9" customFormat="1" ht="29.25" customHeight="1">
      <c r="B82" s="139"/>
      <c r="C82" s="140" t="s">
        <v>103</v>
      </c>
      <c r="D82" s="141" t="s">
        <v>57</v>
      </c>
      <c r="E82" s="141" t="s">
        <v>53</v>
      </c>
      <c r="F82" s="141" t="s">
        <v>104</v>
      </c>
      <c r="G82" s="141" t="s">
        <v>105</v>
      </c>
      <c r="H82" s="141" t="s">
        <v>106</v>
      </c>
      <c r="I82" s="142" t="s">
        <v>107</v>
      </c>
      <c r="J82" s="141" t="s">
        <v>90</v>
      </c>
      <c r="K82" s="143" t="s">
        <v>108</v>
      </c>
      <c r="L82" s="139"/>
      <c r="M82" s="65" t="s">
        <v>109</v>
      </c>
      <c r="N82" s="66" t="s">
        <v>42</v>
      </c>
      <c r="O82" s="66" t="s">
        <v>110</v>
      </c>
      <c r="P82" s="66" t="s">
        <v>111</v>
      </c>
      <c r="Q82" s="66" t="s">
        <v>112</v>
      </c>
      <c r="R82" s="66" t="s">
        <v>113</v>
      </c>
      <c r="S82" s="66" t="s">
        <v>114</v>
      </c>
      <c r="T82" s="67" t="s">
        <v>115</v>
      </c>
    </row>
    <row r="83" spans="2:63" s="1" customFormat="1" ht="29.25" customHeight="1">
      <c r="B83" s="33"/>
      <c r="C83" s="69" t="s">
        <v>91</v>
      </c>
      <c r="I83" s="136"/>
      <c r="J83" s="144">
        <f>BK83</f>
        <v>0</v>
      </c>
      <c r="L83" s="33"/>
      <c r="M83" s="68"/>
      <c r="N83" s="60"/>
      <c r="O83" s="60"/>
      <c r="P83" s="145">
        <f>P84</f>
        <v>0</v>
      </c>
      <c r="Q83" s="60"/>
      <c r="R83" s="145">
        <f>R84</f>
        <v>66.8108428</v>
      </c>
      <c r="S83" s="60"/>
      <c r="T83" s="146">
        <f>T84</f>
        <v>0</v>
      </c>
      <c r="AT83" s="16" t="s">
        <v>71</v>
      </c>
      <c r="AU83" s="16" t="s">
        <v>92</v>
      </c>
      <c r="BK83" s="147">
        <f>BK84</f>
        <v>0</v>
      </c>
    </row>
    <row r="84" spans="2:63" s="10" customFormat="1" ht="36.75" customHeight="1">
      <c r="B84" s="148"/>
      <c r="D84" s="149" t="s">
        <v>71</v>
      </c>
      <c r="E84" s="150" t="s">
        <v>116</v>
      </c>
      <c r="F84" s="150" t="s">
        <v>117</v>
      </c>
      <c r="I84" s="151"/>
      <c r="J84" s="152">
        <f>BK84</f>
        <v>0</v>
      </c>
      <c r="L84" s="148"/>
      <c r="M84" s="153"/>
      <c r="N84" s="154"/>
      <c r="O84" s="154"/>
      <c r="P84" s="155">
        <f>P85+P98+P100+P105+P110+P121</f>
        <v>0</v>
      </c>
      <c r="Q84" s="154"/>
      <c r="R84" s="155">
        <f>R85+R98+R100+R105+R110+R121</f>
        <v>66.8108428</v>
      </c>
      <c r="S84" s="154"/>
      <c r="T84" s="156">
        <f>T85+T98+T100+T105+T110+T121</f>
        <v>0</v>
      </c>
      <c r="AR84" s="149" t="s">
        <v>22</v>
      </c>
      <c r="AT84" s="157" t="s">
        <v>71</v>
      </c>
      <c r="AU84" s="157" t="s">
        <v>72</v>
      </c>
      <c r="AY84" s="149" t="s">
        <v>118</v>
      </c>
      <c r="BK84" s="158">
        <f>BK85+BK98+BK100+BK105+BK110+BK121</f>
        <v>0</v>
      </c>
    </row>
    <row r="85" spans="2:63" s="10" customFormat="1" ht="19.5" customHeight="1">
      <c r="B85" s="148"/>
      <c r="D85" s="159" t="s">
        <v>71</v>
      </c>
      <c r="E85" s="160" t="s">
        <v>22</v>
      </c>
      <c r="F85" s="160" t="s">
        <v>119</v>
      </c>
      <c r="I85" s="151"/>
      <c r="J85" s="161">
        <f>BK85</f>
        <v>0</v>
      </c>
      <c r="L85" s="148"/>
      <c r="M85" s="153"/>
      <c r="N85" s="154"/>
      <c r="O85" s="154"/>
      <c r="P85" s="155">
        <f>SUM(P86:P97)</f>
        <v>0</v>
      </c>
      <c r="Q85" s="154"/>
      <c r="R85" s="155">
        <f>SUM(R86:R97)</f>
        <v>0.001345</v>
      </c>
      <c r="S85" s="154"/>
      <c r="T85" s="156">
        <f>SUM(T86:T97)</f>
        <v>0</v>
      </c>
      <c r="AR85" s="149" t="s">
        <v>22</v>
      </c>
      <c r="AT85" s="157" t="s">
        <v>71</v>
      </c>
      <c r="AU85" s="157" t="s">
        <v>22</v>
      </c>
      <c r="AY85" s="149" t="s">
        <v>118</v>
      </c>
      <c r="BK85" s="158">
        <f>SUM(BK86:BK97)</f>
        <v>0</v>
      </c>
    </row>
    <row r="86" spans="2:65" s="1" customFormat="1" ht="20.25" customHeight="1">
      <c r="B86" s="162"/>
      <c r="C86" s="163" t="s">
        <v>22</v>
      </c>
      <c r="D86" s="163" t="s">
        <v>120</v>
      </c>
      <c r="E86" s="164" t="s">
        <v>568</v>
      </c>
      <c r="F86" s="165" t="s">
        <v>569</v>
      </c>
      <c r="G86" s="166" t="s">
        <v>155</v>
      </c>
      <c r="H86" s="167">
        <v>19.05</v>
      </c>
      <c r="I86" s="168"/>
      <c r="J86" s="169">
        <f>ROUND(I86*H86,2)</f>
        <v>0</v>
      </c>
      <c r="K86" s="165" t="s">
        <v>124</v>
      </c>
      <c r="L86" s="33"/>
      <c r="M86" s="170" t="s">
        <v>20</v>
      </c>
      <c r="N86" s="171" t="s">
        <v>43</v>
      </c>
      <c r="O86" s="34"/>
      <c r="P86" s="172">
        <f>O86*H86</f>
        <v>0</v>
      </c>
      <c r="Q86" s="172">
        <v>0</v>
      </c>
      <c r="R86" s="172">
        <f>Q86*H86</f>
        <v>0</v>
      </c>
      <c r="S86" s="172">
        <v>0</v>
      </c>
      <c r="T86" s="173">
        <f>S86*H86</f>
        <v>0</v>
      </c>
      <c r="AR86" s="16" t="s">
        <v>125</v>
      </c>
      <c r="AT86" s="16" t="s">
        <v>120</v>
      </c>
      <c r="AU86" s="16" t="s">
        <v>80</v>
      </c>
      <c r="AY86" s="16" t="s">
        <v>118</v>
      </c>
      <c r="BE86" s="174">
        <f>IF(N86="základní",J86,0)</f>
        <v>0</v>
      </c>
      <c r="BF86" s="174">
        <f>IF(N86="snížená",J86,0)</f>
        <v>0</v>
      </c>
      <c r="BG86" s="174">
        <f>IF(N86="zákl. přenesená",J86,0)</f>
        <v>0</v>
      </c>
      <c r="BH86" s="174">
        <f>IF(N86="sníž. přenesená",J86,0)</f>
        <v>0</v>
      </c>
      <c r="BI86" s="174">
        <f>IF(N86="nulová",J86,0)</f>
        <v>0</v>
      </c>
      <c r="BJ86" s="16" t="s">
        <v>22</v>
      </c>
      <c r="BK86" s="174">
        <f>ROUND(I86*H86,2)</f>
        <v>0</v>
      </c>
      <c r="BL86" s="16" t="s">
        <v>125</v>
      </c>
      <c r="BM86" s="16" t="s">
        <v>570</v>
      </c>
    </row>
    <row r="87" spans="2:51" s="11" customFormat="1" ht="20.25" customHeight="1">
      <c r="B87" s="175"/>
      <c r="D87" s="176" t="s">
        <v>127</v>
      </c>
      <c r="E87" s="177" t="s">
        <v>20</v>
      </c>
      <c r="F87" s="178" t="s">
        <v>571</v>
      </c>
      <c r="H87" s="179">
        <v>19.05</v>
      </c>
      <c r="I87" s="180"/>
      <c r="L87" s="175"/>
      <c r="M87" s="181"/>
      <c r="N87" s="182"/>
      <c r="O87" s="182"/>
      <c r="P87" s="182"/>
      <c r="Q87" s="182"/>
      <c r="R87" s="182"/>
      <c r="S87" s="182"/>
      <c r="T87" s="183"/>
      <c r="AT87" s="184" t="s">
        <v>127</v>
      </c>
      <c r="AU87" s="184" t="s">
        <v>80</v>
      </c>
      <c r="AV87" s="11" t="s">
        <v>80</v>
      </c>
      <c r="AW87" s="11" t="s">
        <v>36</v>
      </c>
      <c r="AX87" s="11" t="s">
        <v>22</v>
      </c>
      <c r="AY87" s="184" t="s">
        <v>118</v>
      </c>
    </row>
    <row r="88" spans="2:65" s="1" customFormat="1" ht="28.5" customHeight="1">
      <c r="B88" s="162"/>
      <c r="C88" s="163" t="s">
        <v>80</v>
      </c>
      <c r="D88" s="163" t="s">
        <v>120</v>
      </c>
      <c r="E88" s="164" t="s">
        <v>572</v>
      </c>
      <c r="F88" s="165" t="s">
        <v>573</v>
      </c>
      <c r="G88" s="166" t="s">
        <v>123</v>
      </c>
      <c r="H88" s="167">
        <v>89.68</v>
      </c>
      <c r="I88" s="168"/>
      <c r="J88" s="169">
        <f>ROUND(I88*H88,2)</f>
        <v>0</v>
      </c>
      <c r="K88" s="165" t="s">
        <v>124</v>
      </c>
      <c r="L88" s="33"/>
      <c r="M88" s="170" t="s">
        <v>20</v>
      </c>
      <c r="N88" s="171" t="s">
        <v>43</v>
      </c>
      <c r="O88" s="34"/>
      <c r="P88" s="172">
        <f>O88*H88</f>
        <v>0</v>
      </c>
      <c r="Q88" s="172">
        <v>0</v>
      </c>
      <c r="R88" s="172">
        <f>Q88*H88</f>
        <v>0</v>
      </c>
      <c r="S88" s="172">
        <v>0</v>
      </c>
      <c r="T88" s="173">
        <f>S88*H88</f>
        <v>0</v>
      </c>
      <c r="AR88" s="16" t="s">
        <v>125</v>
      </c>
      <c r="AT88" s="16" t="s">
        <v>120</v>
      </c>
      <c r="AU88" s="16" t="s">
        <v>80</v>
      </c>
      <c r="AY88" s="16" t="s">
        <v>118</v>
      </c>
      <c r="BE88" s="174">
        <f>IF(N88="základní",J88,0)</f>
        <v>0</v>
      </c>
      <c r="BF88" s="174">
        <f>IF(N88="snížená",J88,0)</f>
        <v>0</v>
      </c>
      <c r="BG88" s="174">
        <f>IF(N88="zákl. přenesená",J88,0)</f>
        <v>0</v>
      </c>
      <c r="BH88" s="174">
        <f>IF(N88="sníž. přenesená",J88,0)</f>
        <v>0</v>
      </c>
      <c r="BI88" s="174">
        <f>IF(N88="nulová",J88,0)</f>
        <v>0</v>
      </c>
      <c r="BJ88" s="16" t="s">
        <v>22</v>
      </c>
      <c r="BK88" s="174">
        <f>ROUND(I88*H88,2)</f>
        <v>0</v>
      </c>
      <c r="BL88" s="16" t="s">
        <v>125</v>
      </c>
      <c r="BM88" s="16" t="s">
        <v>574</v>
      </c>
    </row>
    <row r="89" spans="2:51" s="11" customFormat="1" ht="20.25" customHeight="1">
      <c r="B89" s="175"/>
      <c r="D89" s="176" t="s">
        <v>127</v>
      </c>
      <c r="E89" s="177" t="s">
        <v>20</v>
      </c>
      <c r="F89" s="178" t="s">
        <v>575</v>
      </c>
      <c r="H89" s="179">
        <v>89.68</v>
      </c>
      <c r="I89" s="180"/>
      <c r="L89" s="175"/>
      <c r="M89" s="181"/>
      <c r="N89" s="182"/>
      <c r="O89" s="182"/>
      <c r="P89" s="182"/>
      <c r="Q89" s="182"/>
      <c r="R89" s="182"/>
      <c r="S89" s="182"/>
      <c r="T89" s="183"/>
      <c r="AT89" s="184" t="s">
        <v>127</v>
      </c>
      <c r="AU89" s="184" t="s">
        <v>80</v>
      </c>
      <c r="AV89" s="11" t="s">
        <v>80</v>
      </c>
      <c r="AW89" s="11" t="s">
        <v>36</v>
      </c>
      <c r="AX89" s="11" t="s">
        <v>22</v>
      </c>
      <c r="AY89" s="184" t="s">
        <v>118</v>
      </c>
    </row>
    <row r="90" spans="2:65" s="1" customFormat="1" ht="20.25" customHeight="1">
      <c r="B90" s="162"/>
      <c r="C90" s="200" t="s">
        <v>135</v>
      </c>
      <c r="D90" s="200" t="s">
        <v>239</v>
      </c>
      <c r="E90" s="201" t="s">
        <v>269</v>
      </c>
      <c r="F90" s="202" t="s">
        <v>270</v>
      </c>
      <c r="G90" s="203" t="s">
        <v>271</v>
      </c>
      <c r="H90" s="204">
        <v>1.345</v>
      </c>
      <c r="I90" s="205"/>
      <c r="J90" s="206">
        <f>ROUND(I90*H90,2)</f>
        <v>0</v>
      </c>
      <c r="K90" s="202" t="s">
        <v>124</v>
      </c>
      <c r="L90" s="207"/>
      <c r="M90" s="208" t="s">
        <v>20</v>
      </c>
      <c r="N90" s="209" t="s">
        <v>43</v>
      </c>
      <c r="O90" s="34"/>
      <c r="P90" s="172">
        <f>O90*H90</f>
        <v>0</v>
      </c>
      <c r="Q90" s="172">
        <v>0.001</v>
      </c>
      <c r="R90" s="172">
        <f>Q90*H90</f>
        <v>0.001345</v>
      </c>
      <c r="S90" s="172">
        <v>0</v>
      </c>
      <c r="T90" s="173">
        <f>S90*H90</f>
        <v>0</v>
      </c>
      <c r="AR90" s="16" t="s">
        <v>158</v>
      </c>
      <c r="AT90" s="16" t="s">
        <v>239</v>
      </c>
      <c r="AU90" s="16" t="s">
        <v>80</v>
      </c>
      <c r="AY90" s="16" t="s">
        <v>118</v>
      </c>
      <c r="BE90" s="174">
        <f>IF(N90="základní",J90,0)</f>
        <v>0</v>
      </c>
      <c r="BF90" s="174">
        <f>IF(N90="snížená",J90,0)</f>
        <v>0</v>
      </c>
      <c r="BG90" s="174">
        <f>IF(N90="zákl. přenesená",J90,0)</f>
        <v>0</v>
      </c>
      <c r="BH90" s="174">
        <f>IF(N90="sníž. přenesená",J90,0)</f>
        <v>0</v>
      </c>
      <c r="BI90" s="174">
        <f>IF(N90="nulová",J90,0)</f>
        <v>0</v>
      </c>
      <c r="BJ90" s="16" t="s">
        <v>22</v>
      </c>
      <c r="BK90" s="174">
        <f>ROUND(I90*H90,2)</f>
        <v>0</v>
      </c>
      <c r="BL90" s="16" t="s">
        <v>125</v>
      </c>
      <c r="BM90" s="16" t="s">
        <v>576</v>
      </c>
    </row>
    <row r="91" spans="2:51" s="11" customFormat="1" ht="20.25" customHeight="1">
      <c r="B91" s="175"/>
      <c r="D91" s="176" t="s">
        <v>127</v>
      </c>
      <c r="F91" s="178" t="s">
        <v>577</v>
      </c>
      <c r="H91" s="179">
        <v>1.345</v>
      </c>
      <c r="I91" s="180"/>
      <c r="L91" s="175"/>
      <c r="M91" s="181"/>
      <c r="N91" s="182"/>
      <c r="O91" s="182"/>
      <c r="P91" s="182"/>
      <c r="Q91" s="182"/>
      <c r="R91" s="182"/>
      <c r="S91" s="182"/>
      <c r="T91" s="183"/>
      <c r="AT91" s="184" t="s">
        <v>127</v>
      </c>
      <c r="AU91" s="184" t="s">
        <v>80</v>
      </c>
      <c r="AV91" s="11" t="s">
        <v>80</v>
      </c>
      <c r="AW91" s="11" t="s">
        <v>4</v>
      </c>
      <c r="AX91" s="11" t="s">
        <v>22</v>
      </c>
      <c r="AY91" s="184" t="s">
        <v>118</v>
      </c>
    </row>
    <row r="92" spans="2:65" s="1" customFormat="1" ht="28.5" customHeight="1">
      <c r="B92" s="162"/>
      <c r="C92" s="163" t="s">
        <v>125</v>
      </c>
      <c r="D92" s="163" t="s">
        <v>120</v>
      </c>
      <c r="E92" s="164" t="s">
        <v>261</v>
      </c>
      <c r="F92" s="165" t="s">
        <v>262</v>
      </c>
      <c r="G92" s="166" t="s">
        <v>123</v>
      </c>
      <c r="H92" s="167">
        <v>46.8</v>
      </c>
      <c r="I92" s="168"/>
      <c r="J92" s="169">
        <f>ROUND(I92*H92,2)</f>
        <v>0</v>
      </c>
      <c r="K92" s="165" t="s">
        <v>124</v>
      </c>
      <c r="L92" s="33"/>
      <c r="M92" s="170" t="s">
        <v>20</v>
      </c>
      <c r="N92" s="171" t="s">
        <v>43</v>
      </c>
      <c r="O92" s="34"/>
      <c r="P92" s="172">
        <f>O92*H92</f>
        <v>0</v>
      </c>
      <c r="Q92" s="172">
        <v>0</v>
      </c>
      <c r="R92" s="172">
        <f>Q92*H92</f>
        <v>0</v>
      </c>
      <c r="S92" s="172">
        <v>0</v>
      </c>
      <c r="T92" s="173">
        <f>S92*H92</f>
        <v>0</v>
      </c>
      <c r="AR92" s="16" t="s">
        <v>125</v>
      </c>
      <c r="AT92" s="16" t="s">
        <v>120</v>
      </c>
      <c r="AU92" s="16" t="s">
        <v>80</v>
      </c>
      <c r="AY92" s="16" t="s">
        <v>118</v>
      </c>
      <c r="BE92" s="174">
        <f>IF(N92="základní",J92,0)</f>
        <v>0</v>
      </c>
      <c r="BF92" s="174">
        <f>IF(N92="snížená",J92,0)</f>
        <v>0</v>
      </c>
      <c r="BG92" s="174">
        <f>IF(N92="zákl. přenesená",J92,0)</f>
        <v>0</v>
      </c>
      <c r="BH92" s="174">
        <f>IF(N92="sníž. přenesená",J92,0)</f>
        <v>0</v>
      </c>
      <c r="BI92" s="174">
        <f>IF(N92="nulová",J92,0)</f>
        <v>0</v>
      </c>
      <c r="BJ92" s="16" t="s">
        <v>22</v>
      </c>
      <c r="BK92" s="174">
        <f>ROUND(I92*H92,2)</f>
        <v>0</v>
      </c>
      <c r="BL92" s="16" t="s">
        <v>125</v>
      </c>
      <c r="BM92" s="16" t="s">
        <v>578</v>
      </c>
    </row>
    <row r="93" spans="2:51" s="11" customFormat="1" ht="20.25" customHeight="1">
      <c r="B93" s="175"/>
      <c r="D93" s="185" t="s">
        <v>127</v>
      </c>
      <c r="E93" s="184" t="s">
        <v>20</v>
      </c>
      <c r="F93" s="186" t="s">
        <v>579</v>
      </c>
      <c r="H93" s="187">
        <v>20</v>
      </c>
      <c r="I93" s="180"/>
      <c r="L93" s="175"/>
      <c r="M93" s="181"/>
      <c r="N93" s="182"/>
      <c r="O93" s="182"/>
      <c r="P93" s="182"/>
      <c r="Q93" s="182"/>
      <c r="R93" s="182"/>
      <c r="S93" s="182"/>
      <c r="T93" s="183"/>
      <c r="AT93" s="184" t="s">
        <v>127</v>
      </c>
      <c r="AU93" s="184" t="s">
        <v>80</v>
      </c>
      <c r="AV93" s="11" t="s">
        <v>80</v>
      </c>
      <c r="AW93" s="11" t="s">
        <v>36</v>
      </c>
      <c r="AX93" s="11" t="s">
        <v>72</v>
      </c>
      <c r="AY93" s="184" t="s">
        <v>118</v>
      </c>
    </row>
    <row r="94" spans="2:51" s="11" customFormat="1" ht="20.25" customHeight="1">
      <c r="B94" s="175"/>
      <c r="D94" s="185" t="s">
        <v>127</v>
      </c>
      <c r="E94" s="184" t="s">
        <v>20</v>
      </c>
      <c r="F94" s="186" t="s">
        <v>580</v>
      </c>
      <c r="H94" s="187">
        <v>26.8</v>
      </c>
      <c r="I94" s="180"/>
      <c r="L94" s="175"/>
      <c r="M94" s="181"/>
      <c r="N94" s="182"/>
      <c r="O94" s="182"/>
      <c r="P94" s="182"/>
      <c r="Q94" s="182"/>
      <c r="R94" s="182"/>
      <c r="S94" s="182"/>
      <c r="T94" s="183"/>
      <c r="AT94" s="184" t="s">
        <v>127</v>
      </c>
      <c r="AU94" s="184" t="s">
        <v>80</v>
      </c>
      <c r="AV94" s="11" t="s">
        <v>80</v>
      </c>
      <c r="AW94" s="11" t="s">
        <v>36</v>
      </c>
      <c r="AX94" s="11" t="s">
        <v>72</v>
      </c>
      <c r="AY94" s="184" t="s">
        <v>118</v>
      </c>
    </row>
    <row r="95" spans="2:51" s="12" customFormat="1" ht="20.25" customHeight="1">
      <c r="B95" s="188"/>
      <c r="D95" s="176" t="s">
        <v>127</v>
      </c>
      <c r="E95" s="189" t="s">
        <v>20</v>
      </c>
      <c r="F95" s="190" t="s">
        <v>134</v>
      </c>
      <c r="H95" s="191">
        <v>46.8</v>
      </c>
      <c r="I95" s="192"/>
      <c r="L95" s="188"/>
      <c r="M95" s="193"/>
      <c r="N95" s="194"/>
      <c r="O95" s="194"/>
      <c r="P95" s="194"/>
      <c r="Q95" s="194"/>
      <c r="R95" s="194"/>
      <c r="S95" s="194"/>
      <c r="T95" s="195"/>
      <c r="AT95" s="196" t="s">
        <v>127</v>
      </c>
      <c r="AU95" s="196" t="s">
        <v>80</v>
      </c>
      <c r="AV95" s="12" t="s">
        <v>125</v>
      </c>
      <c r="AW95" s="12" t="s">
        <v>36</v>
      </c>
      <c r="AX95" s="12" t="s">
        <v>22</v>
      </c>
      <c r="AY95" s="196" t="s">
        <v>118</v>
      </c>
    </row>
    <row r="96" spans="2:65" s="1" customFormat="1" ht="20.25" customHeight="1">
      <c r="B96" s="162"/>
      <c r="C96" s="163" t="s">
        <v>144</v>
      </c>
      <c r="D96" s="163" t="s">
        <v>120</v>
      </c>
      <c r="E96" s="164" t="s">
        <v>581</v>
      </c>
      <c r="F96" s="165" t="s">
        <v>582</v>
      </c>
      <c r="G96" s="166" t="s">
        <v>123</v>
      </c>
      <c r="H96" s="167">
        <v>118.96</v>
      </c>
      <c r="I96" s="168"/>
      <c r="J96" s="169">
        <f>ROUND(I96*H96,2)</f>
        <v>0</v>
      </c>
      <c r="K96" s="165" t="s">
        <v>124</v>
      </c>
      <c r="L96" s="33"/>
      <c r="M96" s="170" t="s">
        <v>20</v>
      </c>
      <c r="N96" s="171" t="s">
        <v>43</v>
      </c>
      <c r="O96" s="34"/>
      <c r="P96" s="172">
        <f>O96*H96</f>
        <v>0</v>
      </c>
      <c r="Q96" s="172">
        <v>0</v>
      </c>
      <c r="R96" s="172">
        <f>Q96*H96</f>
        <v>0</v>
      </c>
      <c r="S96" s="172">
        <v>0</v>
      </c>
      <c r="T96" s="173">
        <f>S96*H96</f>
        <v>0</v>
      </c>
      <c r="AR96" s="16" t="s">
        <v>125</v>
      </c>
      <c r="AT96" s="16" t="s">
        <v>120</v>
      </c>
      <c r="AU96" s="16" t="s">
        <v>80</v>
      </c>
      <c r="AY96" s="16" t="s">
        <v>118</v>
      </c>
      <c r="BE96" s="174">
        <f>IF(N96="základní",J96,0)</f>
        <v>0</v>
      </c>
      <c r="BF96" s="174">
        <f>IF(N96="snížená",J96,0)</f>
        <v>0</v>
      </c>
      <c r="BG96" s="174">
        <f>IF(N96="zákl. přenesená",J96,0)</f>
        <v>0</v>
      </c>
      <c r="BH96" s="174">
        <f>IF(N96="sníž. přenesená",J96,0)</f>
        <v>0</v>
      </c>
      <c r="BI96" s="174">
        <f>IF(N96="nulová",J96,0)</f>
        <v>0</v>
      </c>
      <c r="BJ96" s="16" t="s">
        <v>22</v>
      </c>
      <c r="BK96" s="174">
        <f>ROUND(I96*H96,2)</f>
        <v>0</v>
      </c>
      <c r="BL96" s="16" t="s">
        <v>125</v>
      </c>
      <c r="BM96" s="16" t="s">
        <v>583</v>
      </c>
    </row>
    <row r="97" spans="2:51" s="11" customFormat="1" ht="20.25" customHeight="1">
      <c r="B97" s="175"/>
      <c r="D97" s="185" t="s">
        <v>127</v>
      </c>
      <c r="E97" s="184" t="s">
        <v>20</v>
      </c>
      <c r="F97" s="186" t="s">
        <v>584</v>
      </c>
      <c r="H97" s="187">
        <v>118.96</v>
      </c>
      <c r="I97" s="180"/>
      <c r="L97" s="175"/>
      <c r="M97" s="181"/>
      <c r="N97" s="182"/>
      <c r="O97" s="182"/>
      <c r="P97" s="182"/>
      <c r="Q97" s="182"/>
      <c r="R97" s="182"/>
      <c r="S97" s="182"/>
      <c r="T97" s="183"/>
      <c r="AT97" s="184" t="s">
        <v>127</v>
      </c>
      <c r="AU97" s="184" t="s">
        <v>80</v>
      </c>
      <c r="AV97" s="11" t="s">
        <v>80</v>
      </c>
      <c r="AW97" s="11" t="s">
        <v>36</v>
      </c>
      <c r="AX97" s="11" t="s">
        <v>22</v>
      </c>
      <c r="AY97" s="184" t="s">
        <v>118</v>
      </c>
    </row>
    <row r="98" spans="2:63" s="10" customFormat="1" ht="29.25" customHeight="1">
      <c r="B98" s="148"/>
      <c r="D98" s="159" t="s">
        <v>71</v>
      </c>
      <c r="E98" s="160" t="s">
        <v>135</v>
      </c>
      <c r="F98" s="160" t="s">
        <v>274</v>
      </c>
      <c r="I98" s="151"/>
      <c r="J98" s="161">
        <f>BK98</f>
        <v>0</v>
      </c>
      <c r="L98" s="148"/>
      <c r="M98" s="153"/>
      <c r="N98" s="154"/>
      <c r="O98" s="154"/>
      <c r="P98" s="155">
        <f>P99</f>
        <v>0</v>
      </c>
      <c r="Q98" s="154"/>
      <c r="R98" s="155">
        <f>R99</f>
        <v>3.271032</v>
      </c>
      <c r="S98" s="154"/>
      <c r="T98" s="156">
        <f>T99</f>
        <v>0</v>
      </c>
      <c r="AR98" s="149" t="s">
        <v>22</v>
      </c>
      <c r="AT98" s="157" t="s">
        <v>71</v>
      </c>
      <c r="AU98" s="157" t="s">
        <v>22</v>
      </c>
      <c r="AY98" s="149" t="s">
        <v>118</v>
      </c>
      <c r="BK98" s="158">
        <f>BK99</f>
        <v>0</v>
      </c>
    </row>
    <row r="99" spans="2:65" s="1" customFormat="1" ht="28.5" customHeight="1">
      <c r="B99" s="162"/>
      <c r="C99" s="163" t="s">
        <v>148</v>
      </c>
      <c r="D99" s="163" t="s">
        <v>120</v>
      </c>
      <c r="E99" s="164" t="s">
        <v>585</v>
      </c>
      <c r="F99" s="165" t="s">
        <v>586</v>
      </c>
      <c r="G99" s="166" t="s">
        <v>155</v>
      </c>
      <c r="H99" s="167">
        <v>1.2</v>
      </c>
      <c r="I99" s="168"/>
      <c r="J99" s="169">
        <f>ROUND(I99*H99,2)</f>
        <v>0</v>
      </c>
      <c r="K99" s="165" t="s">
        <v>124</v>
      </c>
      <c r="L99" s="33"/>
      <c r="M99" s="170" t="s">
        <v>20</v>
      </c>
      <c r="N99" s="171" t="s">
        <v>43</v>
      </c>
      <c r="O99" s="34"/>
      <c r="P99" s="172">
        <f>O99*H99</f>
        <v>0</v>
      </c>
      <c r="Q99" s="172">
        <v>2.72586</v>
      </c>
      <c r="R99" s="172">
        <f>Q99*H99</f>
        <v>3.271032</v>
      </c>
      <c r="S99" s="172">
        <v>0</v>
      </c>
      <c r="T99" s="173">
        <f>S99*H99</f>
        <v>0</v>
      </c>
      <c r="AR99" s="16" t="s">
        <v>125</v>
      </c>
      <c r="AT99" s="16" t="s">
        <v>120</v>
      </c>
      <c r="AU99" s="16" t="s">
        <v>80</v>
      </c>
      <c r="AY99" s="16" t="s">
        <v>118</v>
      </c>
      <c r="BE99" s="174">
        <f>IF(N99="základní",J99,0)</f>
        <v>0</v>
      </c>
      <c r="BF99" s="174">
        <f>IF(N99="snížená",J99,0)</f>
        <v>0</v>
      </c>
      <c r="BG99" s="174">
        <f>IF(N99="zákl. přenesená",J99,0)</f>
        <v>0</v>
      </c>
      <c r="BH99" s="174">
        <f>IF(N99="sníž. přenesená",J99,0)</f>
        <v>0</v>
      </c>
      <c r="BI99" s="174">
        <f>IF(N99="nulová",J99,0)</f>
        <v>0</v>
      </c>
      <c r="BJ99" s="16" t="s">
        <v>22</v>
      </c>
      <c r="BK99" s="174">
        <f>ROUND(I99*H99,2)</f>
        <v>0</v>
      </c>
      <c r="BL99" s="16" t="s">
        <v>125</v>
      </c>
      <c r="BM99" s="16" t="s">
        <v>587</v>
      </c>
    </row>
    <row r="100" spans="2:63" s="10" customFormat="1" ht="29.25" customHeight="1">
      <c r="B100" s="148"/>
      <c r="D100" s="159" t="s">
        <v>71</v>
      </c>
      <c r="E100" s="160" t="s">
        <v>125</v>
      </c>
      <c r="F100" s="160" t="s">
        <v>280</v>
      </c>
      <c r="I100" s="151"/>
      <c r="J100" s="161">
        <f>BK100</f>
        <v>0</v>
      </c>
      <c r="L100" s="148"/>
      <c r="M100" s="153"/>
      <c r="N100" s="154"/>
      <c r="O100" s="154"/>
      <c r="P100" s="155">
        <f>SUM(P101:P104)</f>
        <v>0</v>
      </c>
      <c r="Q100" s="154"/>
      <c r="R100" s="155">
        <f>SUM(R101:R104)</f>
        <v>19.968</v>
      </c>
      <c r="S100" s="154"/>
      <c r="T100" s="156">
        <f>SUM(T101:T104)</f>
        <v>0</v>
      </c>
      <c r="AR100" s="149" t="s">
        <v>22</v>
      </c>
      <c r="AT100" s="157" t="s">
        <v>71</v>
      </c>
      <c r="AU100" s="157" t="s">
        <v>22</v>
      </c>
      <c r="AY100" s="149" t="s">
        <v>118</v>
      </c>
      <c r="BK100" s="158">
        <f>SUM(BK101:BK104)</f>
        <v>0</v>
      </c>
    </row>
    <row r="101" spans="2:65" s="1" customFormat="1" ht="28.5" customHeight="1">
      <c r="B101" s="162"/>
      <c r="C101" s="163" t="s">
        <v>152</v>
      </c>
      <c r="D101" s="163" t="s">
        <v>120</v>
      </c>
      <c r="E101" s="164" t="s">
        <v>588</v>
      </c>
      <c r="F101" s="165" t="s">
        <v>589</v>
      </c>
      <c r="G101" s="166" t="s">
        <v>155</v>
      </c>
      <c r="H101" s="167">
        <v>10</v>
      </c>
      <c r="I101" s="168"/>
      <c r="J101" s="169">
        <f>ROUND(I101*H101,2)</f>
        <v>0</v>
      </c>
      <c r="K101" s="165" t="s">
        <v>124</v>
      </c>
      <c r="L101" s="33"/>
      <c r="M101" s="170" t="s">
        <v>20</v>
      </c>
      <c r="N101" s="171" t="s">
        <v>43</v>
      </c>
      <c r="O101" s="34"/>
      <c r="P101" s="172">
        <f>O101*H101</f>
        <v>0</v>
      </c>
      <c r="Q101" s="172">
        <v>1.9968</v>
      </c>
      <c r="R101" s="172">
        <f>Q101*H101</f>
        <v>19.968</v>
      </c>
      <c r="S101" s="172">
        <v>0</v>
      </c>
      <c r="T101" s="173">
        <f>S101*H101</f>
        <v>0</v>
      </c>
      <c r="AR101" s="16" t="s">
        <v>125</v>
      </c>
      <c r="AT101" s="16" t="s">
        <v>120</v>
      </c>
      <c r="AU101" s="16" t="s">
        <v>80</v>
      </c>
      <c r="AY101" s="16" t="s">
        <v>118</v>
      </c>
      <c r="BE101" s="174">
        <f>IF(N101="základní",J101,0)</f>
        <v>0</v>
      </c>
      <c r="BF101" s="174">
        <f>IF(N101="snížená",J101,0)</f>
        <v>0</v>
      </c>
      <c r="BG101" s="174">
        <f>IF(N101="zákl. přenesená",J101,0)</f>
        <v>0</v>
      </c>
      <c r="BH101" s="174">
        <f>IF(N101="sníž. přenesená",J101,0)</f>
        <v>0</v>
      </c>
      <c r="BI101" s="174">
        <f>IF(N101="nulová",J101,0)</f>
        <v>0</v>
      </c>
      <c r="BJ101" s="16" t="s">
        <v>22</v>
      </c>
      <c r="BK101" s="174">
        <f>ROUND(I101*H101,2)</f>
        <v>0</v>
      </c>
      <c r="BL101" s="16" t="s">
        <v>125</v>
      </c>
      <c r="BM101" s="16" t="s">
        <v>590</v>
      </c>
    </row>
    <row r="102" spans="2:51" s="11" customFormat="1" ht="20.25" customHeight="1">
      <c r="B102" s="175"/>
      <c r="D102" s="176" t="s">
        <v>127</v>
      </c>
      <c r="E102" s="177" t="s">
        <v>20</v>
      </c>
      <c r="F102" s="178" t="s">
        <v>591</v>
      </c>
      <c r="H102" s="179">
        <v>10</v>
      </c>
      <c r="I102" s="180"/>
      <c r="L102" s="175"/>
      <c r="M102" s="181"/>
      <c r="N102" s="182"/>
      <c r="O102" s="182"/>
      <c r="P102" s="182"/>
      <c r="Q102" s="182"/>
      <c r="R102" s="182"/>
      <c r="S102" s="182"/>
      <c r="T102" s="183"/>
      <c r="AT102" s="184" t="s">
        <v>127</v>
      </c>
      <c r="AU102" s="184" t="s">
        <v>80</v>
      </c>
      <c r="AV102" s="11" t="s">
        <v>80</v>
      </c>
      <c r="AW102" s="11" t="s">
        <v>36</v>
      </c>
      <c r="AX102" s="11" t="s">
        <v>22</v>
      </c>
      <c r="AY102" s="184" t="s">
        <v>118</v>
      </c>
    </row>
    <row r="103" spans="2:65" s="1" customFormat="1" ht="20.25" customHeight="1">
      <c r="B103" s="162"/>
      <c r="C103" s="163" t="s">
        <v>158</v>
      </c>
      <c r="D103" s="163" t="s">
        <v>120</v>
      </c>
      <c r="E103" s="164" t="s">
        <v>592</v>
      </c>
      <c r="F103" s="165" t="s">
        <v>593</v>
      </c>
      <c r="G103" s="166" t="s">
        <v>123</v>
      </c>
      <c r="H103" s="167">
        <v>40</v>
      </c>
      <c r="I103" s="168"/>
      <c r="J103" s="169">
        <f>ROUND(I103*H103,2)</f>
        <v>0</v>
      </c>
      <c r="K103" s="165" t="s">
        <v>124</v>
      </c>
      <c r="L103" s="33"/>
      <c r="M103" s="170" t="s">
        <v>20</v>
      </c>
      <c r="N103" s="171" t="s">
        <v>43</v>
      </c>
      <c r="O103" s="34"/>
      <c r="P103" s="172">
        <f>O103*H103</f>
        <v>0</v>
      </c>
      <c r="Q103" s="172">
        <v>0</v>
      </c>
      <c r="R103" s="172">
        <f>Q103*H103</f>
        <v>0</v>
      </c>
      <c r="S103" s="172">
        <v>0</v>
      </c>
      <c r="T103" s="173">
        <f>S103*H103</f>
        <v>0</v>
      </c>
      <c r="AR103" s="16" t="s">
        <v>125</v>
      </c>
      <c r="AT103" s="16" t="s">
        <v>120</v>
      </c>
      <c r="AU103" s="16" t="s">
        <v>80</v>
      </c>
      <c r="AY103" s="16" t="s">
        <v>118</v>
      </c>
      <c r="BE103" s="174">
        <f>IF(N103="základní",J103,0)</f>
        <v>0</v>
      </c>
      <c r="BF103" s="174">
        <f>IF(N103="snížená",J103,0)</f>
        <v>0</v>
      </c>
      <c r="BG103" s="174">
        <f>IF(N103="zákl. přenesená",J103,0)</f>
        <v>0</v>
      </c>
      <c r="BH103" s="174">
        <f>IF(N103="sníž. přenesená",J103,0)</f>
        <v>0</v>
      </c>
      <c r="BI103" s="174">
        <f>IF(N103="nulová",J103,0)</f>
        <v>0</v>
      </c>
      <c r="BJ103" s="16" t="s">
        <v>22</v>
      </c>
      <c r="BK103" s="174">
        <f>ROUND(I103*H103,2)</f>
        <v>0</v>
      </c>
      <c r="BL103" s="16" t="s">
        <v>125</v>
      </c>
      <c r="BM103" s="16" t="s">
        <v>594</v>
      </c>
    </row>
    <row r="104" spans="2:51" s="11" customFormat="1" ht="20.25" customHeight="1">
      <c r="B104" s="175"/>
      <c r="D104" s="185" t="s">
        <v>127</v>
      </c>
      <c r="E104" s="184" t="s">
        <v>20</v>
      </c>
      <c r="F104" s="186" t="s">
        <v>595</v>
      </c>
      <c r="H104" s="187">
        <v>40</v>
      </c>
      <c r="I104" s="180"/>
      <c r="L104" s="175"/>
      <c r="M104" s="181"/>
      <c r="N104" s="182"/>
      <c r="O104" s="182"/>
      <c r="P104" s="182"/>
      <c r="Q104" s="182"/>
      <c r="R104" s="182"/>
      <c r="S104" s="182"/>
      <c r="T104" s="183"/>
      <c r="AT104" s="184" t="s">
        <v>127</v>
      </c>
      <c r="AU104" s="184" t="s">
        <v>80</v>
      </c>
      <c r="AV104" s="11" t="s">
        <v>80</v>
      </c>
      <c r="AW104" s="11" t="s">
        <v>36</v>
      </c>
      <c r="AX104" s="11" t="s">
        <v>22</v>
      </c>
      <c r="AY104" s="184" t="s">
        <v>118</v>
      </c>
    </row>
    <row r="105" spans="2:63" s="10" customFormat="1" ht="29.25" customHeight="1">
      <c r="B105" s="148"/>
      <c r="D105" s="159" t="s">
        <v>71</v>
      </c>
      <c r="E105" s="160" t="s">
        <v>144</v>
      </c>
      <c r="F105" s="160" t="s">
        <v>303</v>
      </c>
      <c r="I105" s="151"/>
      <c r="J105" s="161">
        <f>BK105</f>
        <v>0</v>
      </c>
      <c r="L105" s="148"/>
      <c r="M105" s="153"/>
      <c r="N105" s="154"/>
      <c r="O105" s="154"/>
      <c r="P105" s="155">
        <f>SUM(P106:P109)</f>
        <v>0</v>
      </c>
      <c r="Q105" s="154"/>
      <c r="R105" s="155">
        <f>SUM(R106:R109)</f>
        <v>8.2556954</v>
      </c>
      <c r="S105" s="154"/>
      <c r="T105" s="156">
        <f>SUM(T106:T109)</f>
        <v>0</v>
      </c>
      <c r="AR105" s="149" t="s">
        <v>22</v>
      </c>
      <c r="AT105" s="157" t="s">
        <v>71</v>
      </c>
      <c r="AU105" s="157" t="s">
        <v>22</v>
      </c>
      <c r="AY105" s="149" t="s">
        <v>118</v>
      </c>
      <c r="BK105" s="158">
        <f>SUM(BK106:BK109)</f>
        <v>0</v>
      </c>
    </row>
    <row r="106" spans="2:65" s="1" customFormat="1" ht="28.5" customHeight="1">
      <c r="B106" s="162"/>
      <c r="C106" s="163" t="s">
        <v>169</v>
      </c>
      <c r="D106" s="163" t="s">
        <v>120</v>
      </c>
      <c r="E106" s="164" t="s">
        <v>596</v>
      </c>
      <c r="F106" s="165" t="s">
        <v>597</v>
      </c>
      <c r="G106" s="166" t="s">
        <v>123</v>
      </c>
      <c r="H106" s="167">
        <v>42.88</v>
      </c>
      <c r="I106" s="168"/>
      <c r="J106" s="169">
        <f>ROUND(I106*H106,2)</f>
        <v>0</v>
      </c>
      <c r="K106" s="165" t="s">
        <v>124</v>
      </c>
      <c r="L106" s="33"/>
      <c r="M106" s="170" t="s">
        <v>20</v>
      </c>
      <c r="N106" s="171" t="s">
        <v>43</v>
      </c>
      <c r="O106" s="34"/>
      <c r="P106" s="172">
        <f>O106*H106</f>
        <v>0</v>
      </c>
      <c r="Q106" s="172">
        <v>0.08003</v>
      </c>
      <c r="R106" s="172">
        <f>Q106*H106</f>
        <v>3.4316864000000002</v>
      </c>
      <c r="S106" s="172">
        <v>0</v>
      </c>
      <c r="T106" s="173">
        <f>S106*H106</f>
        <v>0</v>
      </c>
      <c r="AR106" s="16" t="s">
        <v>125</v>
      </c>
      <c r="AT106" s="16" t="s">
        <v>120</v>
      </c>
      <c r="AU106" s="16" t="s">
        <v>80</v>
      </c>
      <c r="AY106" s="16" t="s">
        <v>118</v>
      </c>
      <c r="BE106" s="174">
        <f>IF(N106="základní",J106,0)</f>
        <v>0</v>
      </c>
      <c r="BF106" s="174">
        <f>IF(N106="snížená",J106,0)</f>
        <v>0</v>
      </c>
      <c r="BG106" s="174">
        <f>IF(N106="zákl. přenesená",J106,0)</f>
        <v>0</v>
      </c>
      <c r="BH106" s="174">
        <f>IF(N106="sníž. přenesená",J106,0)</f>
        <v>0</v>
      </c>
      <c r="BI106" s="174">
        <f>IF(N106="nulová",J106,0)</f>
        <v>0</v>
      </c>
      <c r="BJ106" s="16" t="s">
        <v>22</v>
      </c>
      <c r="BK106" s="174">
        <f>ROUND(I106*H106,2)</f>
        <v>0</v>
      </c>
      <c r="BL106" s="16" t="s">
        <v>125</v>
      </c>
      <c r="BM106" s="16" t="s">
        <v>598</v>
      </c>
    </row>
    <row r="107" spans="2:51" s="11" customFormat="1" ht="20.25" customHeight="1">
      <c r="B107" s="175"/>
      <c r="D107" s="176" t="s">
        <v>127</v>
      </c>
      <c r="E107" s="177" t="s">
        <v>20</v>
      </c>
      <c r="F107" s="178" t="s">
        <v>599</v>
      </c>
      <c r="H107" s="179">
        <v>42.88</v>
      </c>
      <c r="I107" s="180"/>
      <c r="L107" s="175"/>
      <c r="M107" s="181"/>
      <c r="N107" s="182"/>
      <c r="O107" s="182"/>
      <c r="P107" s="182"/>
      <c r="Q107" s="182"/>
      <c r="R107" s="182"/>
      <c r="S107" s="182"/>
      <c r="T107" s="183"/>
      <c r="AT107" s="184" t="s">
        <v>127</v>
      </c>
      <c r="AU107" s="184" t="s">
        <v>80</v>
      </c>
      <c r="AV107" s="11" t="s">
        <v>80</v>
      </c>
      <c r="AW107" s="11" t="s">
        <v>36</v>
      </c>
      <c r="AX107" s="11" t="s">
        <v>22</v>
      </c>
      <c r="AY107" s="184" t="s">
        <v>118</v>
      </c>
    </row>
    <row r="108" spans="2:65" s="1" customFormat="1" ht="20.25" customHeight="1">
      <c r="B108" s="162"/>
      <c r="C108" s="200" t="s">
        <v>27</v>
      </c>
      <c r="D108" s="200" t="s">
        <v>239</v>
      </c>
      <c r="E108" s="201" t="s">
        <v>600</v>
      </c>
      <c r="F108" s="202" t="s">
        <v>601</v>
      </c>
      <c r="G108" s="203" t="s">
        <v>289</v>
      </c>
      <c r="H108" s="204">
        <v>178.667</v>
      </c>
      <c r="I108" s="205"/>
      <c r="J108" s="206">
        <f>ROUND(I108*H108,2)</f>
        <v>0</v>
      </c>
      <c r="K108" s="202" t="s">
        <v>124</v>
      </c>
      <c r="L108" s="207"/>
      <c r="M108" s="208" t="s">
        <v>20</v>
      </c>
      <c r="N108" s="209" t="s">
        <v>43</v>
      </c>
      <c r="O108" s="34"/>
      <c r="P108" s="172">
        <f>O108*H108</f>
        <v>0</v>
      </c>
      <c r="Q108" s="172">
        <v>0.027</v>
      </c>
      <c r="R108" s="172">
        <f>Q108*H108</f>
        <v>4.824009</v>
      </c>
      <c r="S108" s="172">
        <v>0</v>
      </c>
      <c r="T108" s="173">
        <f>S108*H108</f>
        <v>0</v>
      </c>
      <c r="AR108" s="16" t="s">
        <v>158</v>
      </c>
      <c r="AT108" s="16" t="s">
        <v>239</v>
      </c>
      <c r="AU108" s="16" t="s">
        <v>80</v>
      </c>
      <c r="AY108" s="16" t="s">
        <v>118</v>
      </c>
      <c r="BE108" s="174">
        <f>IF(N108="základní",J108,0)</f>
        <v>0</v>
      </c>
      <c r="BF108" s="174">
        <f>IF(N108="snížená",J108,0)</f>
        <v>0</v>
      </c>
      <c r="BG108" s="174">
        <f>IF(N108="zákl. přenesená",J108,0)</f>
        <v>0</v>
      </c>
      <c r="BH108" s="174">
        <f>IF(N108="sníž. přenesená",J108,0)</f>
        <v>0</v>
      </c>
      <c r="BI108" s="174">
        <f>IF(N108="nulová",J108,0)</f>
        <v>0</v>
      </c>
      <c r="BJ108" s="16" t="s">
        <v>22</v>
      </c>
      <c r="BK108" s="174">
        <f>ROUND(I108*H108,2)</f>
        <v>0</v>
      </c>
      <c r="BL108" s="16" t="s">
        <v>125</v>
      </c>
      <c r="BM108" s="16" t="s">
        <v>602</v>
      </c>
    </row>
    <row r="109" spans="2:51" s="11" customFormat="1" ht="20.25" customHeight="1">
      <c r="B109" s="175"/>
      <c r="D109" s="185" t="s">
        <v>127</v>
      </c>
      <c r="E109" s="184" t="s">
        <v>20</v>
      </c>
      <c r="F109" s="186" t="s">
        <v>603</v>
      </c>
      <c r="H109" s="187">
        <v>178.667</v>
      </c>
      <c r="I109" s="180"/>
      <c r="L109" s="175"/>
      <c r="M109" s="181"/>
      <c r="N109" s="182"/>
      <c r="O109" s="182"/>
      <c r="P109" s="182"/>
      <c r="Q109" s="182"/>
      <c r="R109" s="182"/>
      <c r="S109" s="182"/>
      <c r="T109" s="183"/>
      <c r="AT109" s="184" t="s">
        <v>127</v>
      </c>
      <c r="AU109" s="184" t="s">
        <v>80</v>
      </c>
      <c r="AV109" s="11" t="s">
        <v>80</v>
      </c>
      <c r="AW109" s="11" t="s">
        <v>36</v>
      </c>
      <c r="AX109" s="11" t="s">
        <v>22</v>
      </c>
      <c r="AY109" s="184" t="s">
        <v>118</v>
      </c>
    </row>
    <row r="110" spans="2:63" s="10" customFormat="1" ht="29.25" customHeight="1">
      <c r="B110" s="148"/>
      <c r="D110" s="159" t="s">
        <v>71</v>
      </c>
      <c r="E110" s="160" t="s">
        <v>169</v>
      </c>
      <c r="F110" s="160" t="s">
        <v>498</v>
      </c>
      <c r="I110" s="151"/>
      <c r="J110" s="161">
        <f>BK110</f>
        <v>0</v>
      </c>
      <c r="L110" s="148"/>
      <c r="M110" s="153"/>
      <c r="N110" s="154"/>
      <c r="O110" s="154"/>
      <c r="P110" s="155">
        <f>SUM(P111:P120)</f>
        <v>0</v>
      </c>
      <c r="Q110" s="154"/>
      <c r="R110" s="155">
        <f>SUM(R111:R120)</f>
        <v>35.3147704</v>
      </c>
      <c r="S110" s="154"/>
      <c r="T110" s="156">
        <f>SUM(T111:T120)</f>
        <v>0</v>
      </c>
      <c r="AR110" s="149" t="s">
        <v>22</v>
      </c>
      <c r="AT110" s="157" t="s">
        <v>71</v>
      </c>
      <c r="AU110" s="157" t="s">
        <v>22</v>
      </c>
      <c r="AY110" s="149" t="s">
        <v>118</v>
      </c>
      <c r="BK110" s="158">
        <f>SUM(BK111:BK120)</f>
        <v>0</v>
      </c>
    </row>
    <row r="111" spans="2:65" s="1" customFormat="1" ht="28.5" customHeight="1">
      <c r="B111" s="162"/>
      <c r="C111" s="163" t="s">
        <v>178</v>
      </c>
      <c r="D111" s="163" t="s">
        <v>120</v>
      </c>
      <c r="E111" s="164" t="s">
        <v>604</v>
      </c>
      <c r="F111" s="165" t="s">
        <v>605</v>
      </c>
      <c r="G111" s="166" t="s">
        <v>142</v>
      </c>
      <c r="H111" s="167">
        <v>10</v>
      </c>
      <c r="I111" s="168"/>
      <c r="J111" s="169">
        <f>ROUND(I111*H111,2)</f>
        <v>0</v>
      </c>
      <c r="K111" s="165" t="s">
        <v>124</v>
      </c>
      <c r="L111" s="33"/>
      <c r="M111" s="170" t="s">
        <v>20</v>
      </c>
      <c r="N111" s="171" t="s">
        <v>43</v>
      </c>
      <c r="O111" s="34"/>
      <c r="P111" s="172">
        <f>O111*H111</f>
        <v>0</v>
      </c>
      <c r="Q111" s="172">
        <v>0.20219</v>
      </c>
      <c r="R111" s="172">
        <f>Q111*H111</f>
        <v>2.0219</v>
      </c>
      <c r="S111" s="172">
        <v>0</v>
      </c>
      <c r="T111" s="173">
        <f>S111*H111</f>
        <v>0</v>
      </c>
      <c r="AR111" s="16" t="s">
        <v>125</v>
      </c>
      <c r="AT111" s="16" t="s">
        <v>120</v>
      </c>
      <c r="AU111" s="16" t="s">
        <v>80</v>
      </c>
      <c r="AY111" s="16" t="s">
        <v>118</v>
      </c>
      <c r="BE111" s="174">
        <f>IF(N111="základní",J111,0)</f>
        <v>0</v>
      </c>
      <c r="BF111" s="174">
        <f>IF(N111="snížená",J111,0)</f>
        <v>0</v>
      </c>
      <c r="BG111" s="174">
        <f>IF(N111="zákl. přenesená",J111,0)</f>
        <v>0</v>
      </c>
      <c r="BH111" s="174">
        <f>IF(N111="sníž. přenesená",J111,0)</f>
        <v>0</v>
      </c>
      <c r="BI111" s="174">
        <f>IF(N111="nulová",J111,0)</f>
        <v>0</v>
      </c>
      <c r="BJ111" s="16" t="s">
        <v>22</v>
      </c>
      <c r="BK111" s="174">
        <f>ROUND(I111*H111,2)</f>
        <v>0</v>
      </c>
      <c r="BL111" s="16" t="s">
        <v>125</v>
      </c>
      <c r="BM111" s="16" t="s">
        <v>606</v>
      </c>
    </row>
    <row r="112" spans="2:65" s="1" customFormat="1" ht="20.25" customHeight="1">
      <c r="B112" s="162"/>
      <c r="C112" s="200" t="s">
        <v>182</v>
      </c>
      <c r="D112" s="200" t="s">
        <v>239</v>
      </c>
      <c r="E112" s="201" t="s">
        <v>607</v>
      </c>
      <c r="F112" s="202" t="s">
        <v>608</v>
      </c>
      <c r="G112" s="203" t="s">
        <v>289</v>
      </c>
      <c r="H112" s="204">
        <v>10</v>
      </c>
      <c r="I112" s="205"/>
      <c r="J112" s="206">
        <f>ROUND(I112*H112,2)</f>
        <v>0</v>
      </c>
      <c r="K112" s="202" t="s">
        <v>124</v>
      </c>
      <c r="L112" s="207"/>
      <c r="M112" s="208" t="s">
        <v>20</v>
      </c>
      <c r="N112" s="209" t="s">
        <v>43</v>
      </c>
      <c r="O112" s="34"/>
      <c r="P112" s="172">
        <f>O112*H112</f>
        <v>0</v>
      </c>
      <c r="Q112" s="172">
        <v>0.0483</v>
      </c>
      <c r="R112" s="172">
        <f>Q112*H112</f>
        <v>0.48300000000000004</v>
      </c>
      <c r="S112" s="172">
        <v>0</v>
      </c>
      <c r="T112" s="173">
        <f>S112*H112</f>
        <v>0</v>
      </c>
      <c r="AR112" s="16" t="s">
        <v>158</v>
      </c>
      <c r="AT112" s="16" t="s">
        <v>239</v>
      </c>
      <c r="AU112" s="16" t="s">
        <v>80</v>
      </c>
      <c r="AY112" s="16" t="s">
        <v>118</v>
      </c>
      <c r="BE112" s="174">
        <f>IF(N112="základní",J112,0)</f>
        <v>0</v>
      </c>
      <c r="BF112" s="174">
        <f>IF(N112="snížená",J112,0)</f>
        <v>0</v>
      </c>
      <c r="BG112" s="174">
        <f>IF(N112="zákl. přenesená",J112,0)</f>
        <v>0</v>
      </c>
      <c r="BH112" s="174">
        <f>IF(N112="sníž. přenesená",J112,0)</f>
        <v>0</v>
      </c>
      <c r="BI112" s="174">
        <f>IF(N112="nulová",J112,0)</f>
        <v>0</v>
      </c>
      <c r="BJ112" s="16" t="s">
        <v>22</v>
      </c>
      <c r="BK112" s="174">
        <f>ROUND(I112*H112,2)</f>
        <v>0</v>
      </c>
      <c r="BL112" s="16" t="s">
        <v>125</v>
      </c>
      <c r="BM112" s="16" t="s">
        <v>609</v>
      </c>
    </row>
    <row r="113" spans="2:65" s="1" customFormat="1" ht="28.5" customHeight="1">
      <c r="B113" s="162"/>
      <c r="C113" s="163" t="s">
        <v>187</v>
      </c>
      <c r="D113" s="163" t="s">
        <v>120</v>
      </c>
      <c r="E113" s="164" t="s">
        <v>610</v>
      </c>
      <c r="F113" s="165" t="s">
        <v>611</v>
      </c>
      <c r="G113" s="166" t="s">
        <v>142</v>
      </c>
      <c r="H113" s="167">
        <v>94</v>
      </c>
      <c r="I113" s="168"/>
      <c r="J113" s="169">
        <f>ROUND(I113*H113,2)</f>
        <v>0</v>
      </c>
      <c r="K113" s="165" t="s">
        <v>124</v>
      </c>
      <c r="L113" s="33"/>
      <c r="M113" s="170" t="s">
        <v>20</v>
      </c>
      <c r="N113" s="171" t="s">
        <v>43</v>
      </c>
      <c r="O113" s="34"/>
      <c r="P113" s="172">
        <f>O113*H113</f>
        <v>0</v>
      </c>
      <c r="Q113" s="172">
        <v>0.1554</v>
      </c>
      <c r="R113" s="172">
        <f>Q113*H113</f>
        <v>14.607600000000001</v>
      </c>
      <c r="S113" s="172">
        <v>0</v>
      </c>
      <c r="T113" s="173">
        <f>S113*H113</f>
        <v>0</v>
      </c>
      <c r="AR113" s="16" t="s">
        <v>125</v>
      </c>
      <c r="AT113" s="16" t="s">
        <v>120</v>
      </c>
      <c r="AU113" s="16" t="s">
        <v>80</v>
      </c>
      <c r="AY113" s="16" t="s">
        <v>118</v>
      </c>
      <c r="BE113" s="174">
        <f>IF(N113="základní",J113,0)</f>
        <v>0</v>
      </c>
      <c r="BF113" s="174">
        <f>IF(N113="snížená",J113,0)</f>
        <v>0</v>
      </c>
      <c r="BG113" s="174">
        <f>IF(N113="zákl. přenesená",J113,0)</f>
        <v>0</v>
      </c>
      <c r="BH113" s="174">
        <f>IF(N113="sníž. přenesená",J113,0)</f>
        <v>0</v>
      </c>
      <c r="BI113" s="174">
        <f>IF(N113="nulová",J113,0)</f>
        <v>0</v>
      </c>
      <c r="BJ113" s="16" t="s">
        <v>22</v>
      </c>
      <c r="BK113" s="174">
        <f>ROUND(I113*H113,2)</f>
        <v>0</v>
      </c>
      <c r="BL113" s="16" t="s">
        <v>125</v>
      </c>
      <c r="BM113" s="16" t="s">
        <v>612</v>
      </c>
    </row>
    <row r="114" spans="2:65" s="1" customFormat="1" ht="20.25" customHeight="1">
      <c r="B114" s="162"/>
      <c r="C114" s="200" t="s">
        <v>192</v>
      </c>
      <c r="D114" s="200" t="s">
        <v>239</v>
      </c>
      <c r="E114" s="201" t="s">
        <v>613</v>
      </c>
      <c r="F114" s="202" t="s">
        <v>614</v>
      </c>
      <c r="G114" s="203" t="s">
        <v>289</v>
      </c>
      <c r="H114" s="204">
        <v>94</v>
      </c>
      <c r="I114" s="205"/>
      <c r="J114" s="206">
        <f>ROUND(I114*H114,2)</f>
        <v>0</v>
      </c>
      <c r="K114" s="202" t="s">
        <v>124</v>
      </c>
      <c r="L114" s="207"/>
      <c r="M114" s="208" t="s">
        <v>20</v>
      </c>
      <c r="N114" s="209" t="s">
        <v>43</v>
      </c>
      <c r="O114" s="34"/>
      <c r="P114" s="172">
        <f>O114*H114</f>
        <v>0</v>
      </c>
      <c r="Q114" s="172">
        <v>0.102</v>
      </c>
      <c r="R114" s="172">
        <f>Q114*H114</f>
        <v>9.588</v>
      </c>
      <c r="S114" s="172">
        <v>0</v>
      </c>
      <c r="T114" s="173">
        <f>S114*H114</f>
        <v>0</v>
      </c>
      <c r="AR114" s="16" t="s">
        <v>158</v>
      </c>
      <c r="AT114" s="16" t="s">
        <v>239</v>
      </c>
      <c r="AU114" s="16" t="s">
        <v>80</v>
      </c>
      <c r="AY114" s="16" t="s">
        <v>118</v>
      </c>
      <c r="BE114" s="174">
        <f>IF(N114="základní",J114,0)</f>
        <v>0</v>
      </c>
      <c r="BF114" s="174">
        <f>IF(N114="snížená",J114,0)</f>
        <v>0</v>
      </c>
      <c r="BG114" s="174">
        <f>IF(N114="zákl. přenesená",J114,0)</f>
        <v>0</v>
      </c>
      <c r="BH114" s="174">
        <f>IF(N114="sníž. přenesená",J114,0)</f>
        <v>0</v>
      </c>
      <c r="BI114" s="174">
        <f>IF(N114="nulová",J114,0)</f>
        <v>0</v>
      </c>
      <c r="BJ114" s="16" t="s">
        <v>22</v>
      </c>
      <c r="BK114" s="174">
        <f>ROUND(I114*H114,2)</f>
        <v>0</v>
      </c>
      <c r="BL114" s="16" t="s">
        <v>125</v>
      </c>
      <c r="BM114" s="16" t="s">
        <v>615</v>
      </c>
    </row>
    <row r="115" spans="2:65" s="1" customFormat="1" ht="28.5" customHeight="1">
      <c r="B115" s="162"/>
      <c r="C115" s="163" t="s">
        <v>8</v>
      </c>
      <c r="D115" s="163" t="s">
        <v>120</v>
      </c>
      <c r="E115" s="164" t="s">
        <v>616</v>
      </c>
      <c r="F115" s="165" t="s">
        <v>617</v>
      </c>
      <c r="G115" s="166" t="s">
        <v>123</v>
      </c>
      <c r="H115" s="167">
        <v>29.48</v>
      </c>
      <c r="I115" s="168"/>
      <c r="J115" s="169">
        <f>ROUND(I115*H115,2)</f>
        <v>0</v>
      </c>
      <c r="K115" s="165" t="s">
        <v>124</v>
      </c>
      <c r="L115" s="33"/>
      <c r="M115" s="170" t="s">
        <v>20</v>
      </c>
      <c r="N115" s="171" t="s">
        <v>43</v>
      </c>
      <c r="O115" s="34"/>
      <c r="P115" s="172">
        <f>O115*H115</f>
        <v>0</v>
      </c>
      <c r="Q115" s="172">
        <v>0.02338</v>
      </c>
      <c r="R115" s="172">
        <f>Q115*H115</f>
        <v>0.6892424</v>
      </c>
      <c r="S115" s="172">
        <v>0</v>
      </c>
      <c r="T115" s="173">
        <f>S115*H115</f>
        <v>0</v>
      </c>
      <c r="AR115" s="16" t="s">
        <v>125</v>
      </c>
      <c r="AT115" s="16" t="s">
        <v>120</v>
      </c>
      <c r="AU115" s="16" t="s">
        <v>80</v>
      </c>
      <c r="AY115" s="16" t="s">
        <v>118</v>
      </c>
      <c r="BE115" s="174">
        <f>IF(N115="základní",J115,0)</f>
        <v>0</v>
      </c>
      <c r="BF115" s="174">
        <f>IF(N115="snížená",J115,0)</f>
        <v>0</v>
      </c>
      <c r="BG115" s="174">
        <f>IF(N115="zákl. přenesená",J115,0)</f>
        <v>0</v>
      </c>
      <c r="BH115" s="174">
        <f>IF(N115="sníž. přenesená",J115,0)</f>
        <v>0</v>
      </c>
      <c r="BI115" s="174">
        <f>IF(N115="nulová",J115,0)</f>
        <v>0</v>
      </c>
      <c r="BJ115" s="16" t="s">
        <v>22</v>
      </c>
      <c r="BK115" s="174">
        <f>ROUND(I115*H115,2)</f>
        <v>0</v>
      </c>
      <c r="BL115" s="16" t="s">
        <v>125</v>
      </c>
      <c r="BM115" s="16" t="s">
        <v>618</v>
      </c>
    </row>
    <row r="116" spans="2:51" s="11" customFormat="1" ht="20.25" customHeight="1">
      <c r="B116" s="175"/>
      <c r="D116" s="176" t="s">
        <v>127</v>
      </c>
      <c r="E116" s="177" t="s">
        <v>20</v>
      </c>
      <c r="F116" s="178" t="s">
        <v>619</v>
      </c>
      <c r="H116" s="179">
        <v>29.48</v>
      </c>
      <c r="I116" s="180"/>
      <c r="L116" s="175"/>
      <c r="M116" s="181"/>
      <c r="N116" s="182"/>
      <c r="O116" s="182"/>
      <c r="P116" s="182"/>
      <c r="Q116" s="182"/>
      <c r="R116" s="182"/>
      <c r="S116" s="182"/>
      <c r="T116" s="183"/>
      <c r="AT116" s="184" t="s">
        <v>127</v>
      </c>
      <c r="AU116" s="184" t="s">
        <v>80</v>
      </c>
      <c r="AV116" s="11" t="s">
        <v>80</v>
      </c>
      <c r="AW116" s="11" t="s">
        <v>36</v>
      </c>
      <c r="AX116" s="11" t="s">
        <v>22</v>
      </c>
      <c r="AY116" s="184" t="s">
        <v>118</v>
      </c>
    </row>
    <row r="117" spans="2:65" s="1" customFormat="1" ht="28.5" customHeight="1">
      <c r="B117" s="162"/>
      <c r="C117" s="163" t="s">
        <v>200</v>
      </c>
      <c r="D117" s="163" t="s">
        <v>120</v>
      </c>
      <c r="E117" s="164" t="s">
        <v>620</v>
      </c>
      <c r="F117" s="165" t="s">
        <v>621</v>
      </c>
      <c r="G117" s="166" t="s">
        <v>142</v>
      </c>
      <c r="H117" s="167">
        <v>26.8</v>
      </c>
      <c r="I117" s="168"/>
      <c r="J117" s="169">
        <f>ROUND(I117*H117,2)</f>
        <v>0</v>
      </c>
      <c r="K117" s="165" t="s">
        <v>124</v>
      </c>
      <c r="L117" s="33"/>
      <c r="M117" s="170" t="s">
        <v>20</v>
      </c>
      <c r="N117" s="171" t="s">
        <v>43</v>
      </c>
      <c r="O117" s="34"/>
      <c r="P117" s="172">
        <f>O117*H117</f>
        <v>0</v>
      </c>
      <c r="Q117" s="172">
        <v>0.16371</v>
      </c>
      <c r="R117" s="172">
        <f>Q117*H117</f>
        <v>4.387428</v>
      </c>
      <c r="S117" s="172">
        <v>0</v>
      </c>
      <c r="T117" s="173">
        <f>S117*H117</f>
        <v>0</v>
      </c>
      <c r="AR117" s="16" t="s">
        <v>125</v>
      </c>
      <c r="AT117" s="16" t="s">
        <v>120</v>
      </c>
      <c r="AU117" s="16" t="s">
        <v>80</v>
      </c>
      <c r="AY117" s="16" t="s">
        <v>118</v>
      </c>
      <c r="BE117" s="174">
        <f>IF(N117="základní",J117,0)</f>
        <v>0</v>
      </c>
      <c r="BF117" s="174">
        <f>IF(N117="snížená",J117,0)</f>
        <v>0</v>
      </c>
      <c r="BG117" s="174">
        <f>IF(N117="zákl. přenesená",J117,0)</f>
        <v>0</v>
      </c>
      <c r="BH117" s="174">
        <f>IF(N117="sníž. přenesená",J117,0)</f>
        <v>0</v>
      </c>
      <c r="BI117" s="174">
        <f>IF(N117="nulová",J117,0)</f>
        <v>0</v>
      </c>
      <c r="BJ117" s="16" t="s">
        <v>22</v>
      </c>
      <c r="BK117" s="174">
        <f>ROUND(I117*H117,2)</f>
        <v>0</v>
      </c>
      <c r="BL117" s="16" t="s">
        <v>125</v>
      </c>
      <c r="BM117" s="16" t="s">
        <v>622</v>
      </c>
    </row>
    <row r="118" spans="2:51" s="11" customFormat="1" ht="20.25" customHeight="1">
      <c r="B118" s="175"/>
      <c r="D118" s="176" t="s">
        <v>127</v>
      </c>
      <c r="E118" s="177" t="s">
        <v>20</v>
      </c>
      <c r="F118" s="178" t="s">
        <v>623</v>
      </c>
      <c r="H118" s="179">
        <v>26.8</v>
      </c>
      <c r="I118" s="180"/>
      <c r="L118" s="175"/>
      <c r="M118" s="181"/>
      <c r="N118" s="182"/>
      <c r="O118" s="182"/>
      <c r="P118" s="182"/>
      <c r="Q118" s="182"/>
      <c r="R118" s="182"/>
      <c r="S118" s="182"/>
      <c r="T118" s="183"/>
      <c r="AT118" s="184" t="s">
        <v>127</v>
      </c>
      <c r="AU118" s="184" t="s">
        <v>80</v>
      </c>
      <c r="AV118" s="11" t="s">
        <v>80</v>
      </c>
      <c r="AW118" s="11" t="s">
        <v>36</v>
      </c>
      <c r="AX118" s="11" t="s">
        <v>22</v>
      </c>
      <c r="AY118" s="184" t="s">
        <v>118</v>
      </c>
    </row>
    <row r="119" spans="2:65" s="1" customFormat="1" ht="20.25" customHeight="1">
      <c r="B119" s="162"/>
      <c r="C119" s="200" t="s">
        <v>208</v>
      </c>
      <c r="D119" s="200" t="s">
        <v>239</v>
      </c>
      <c r="E119" s="201" t="s">
        <v>624</v>
      </c>
      <c r="F119" s="202" t="s">
        <v>625</v>
      </c>
      <c r="G119" s="203" t="s">
        <v>289</v>
      </c>
      <c r="H119" s="204">
        <v>80.4</v>
      </c>
      <c r="I119" s="205"/>
      <c r="J119" s="206">
        <f>ROUND(I119*H119,2)</f>
        <v>0</v>
      </c>
      <c r="K119" s="202" t="s">
        <v>124</v>
      </c>
      <c r="L119" s="207"/>
      <c r="M119" s="208" t="s">
        <v>20</v>
      </c>
      <c r="N119" s="209" t="s">
        <v>43</v>
      </c>
      <c r="O119" s="34"/>
      <c r="P119" s="172">
        <f>O119*H119</f>
        <v>0</v>
      </c>
      <c r="Q119" s="172">
        <v>0.044</v>
      </c>
      <c r="R119" s="172">
        <f>Q119*H119</f>
        <v>3.5376</v>
      </c>
      <c r="S119" s="172">
        <v>0</v>
      </c>
      <c r="T119" s="173">
        <f>S119*H119</f>
        <v>0</v>
      </c>
      <c r="AR119" s="16" t="s">
        <v>158</v>
      </c>
      <c r="AT119" s="16" t="s">
        <v>239</v>
      </c>
      <c r="AU119" s="16" t="s">
        <v>80</v>
      </c>
      <c r="AY119" s="16" t="s">
        <v>118</v>
      </c>
      <c r="BE119" s="174">
        <f>IF(N119="základní",J119,0)</f>
        <v>0</v>
      </c>
      <c r="BF119" s="174">
        <f>IF(N119="snížená",J119,0)</f>
        <v>0</v>
      </c>
      <c r="BG119" s="174">
        <f>IF(N119="zákl. přenesená",J119,0)</f>
        <v>0</v>
      </c>
      <c r="BH119" s="174">
        <f>IF(N119="sníž. přenesená",J119,0)</f>
        <v>0</v>
      </c>
      <c r="BI119" s="174">
        <f>IF(N119="nulová",J119,0)</f>
        <v>0</v>
      </c>
      <c r="BJ119" s="16" t="s">
        <v>22</v>
      </c>
      <c r="BK119" s="174">
        <f>ROUND(I119*H119,2)</f>
        <v>0</v>
      </c>
      <c r="BL119" s="16" t="s">
        <v>125</v>
      </c>
      <c r="BM119" s="16" t="s">
        <v>626</v>
      </c>
    </row>
    <row r="120" spans="2:51" s="11" customFormat="1" ht="20.25" customHeight="1">
      <c r="B120" s="175"/>
      <c r="D120" s="185" t="s">
        <v>127</v>
      </c>
      <c r="E120" s="184" t="s">
        <v>20</v>
      </c>
      <c r="F120" s="186" t="s">
        <v>627</v>
      </c>
      <c r="H120" s="187">
        <v>80.4</v>
      </c>
      <c r="I120" s="180"/>
      <c r="L120" s="175"/>
      <c r="M120" s="181"/>
      <c r="N120" s="182"/>
      <c r="O120" s="182"/>
      <c r="P120" s="182"/>
      <c r="Q120" s="182"/>
      <c r="R120" s="182"/>
      <c r="S120" s="182"/>
      <c r="T120" s="183"/>
      <c r="AT120" s="184" t="s">
        <v>127</v>
      </c>
      <c r="AU120" s="184" t="s">
        <v>80</v>
      </c>
      <c r="AV120" s="11" t="s">
        <v>80</v>
      </c>
      <c r="AW120" s="11" t="s">
        <v>36</v>
      </c>
      <c r="AX120" s="11" t="s">
        <v>22</v>
      </c>
      <c r="AY120" s="184" t="s">
        <v>118</v>
      </c>
    </row>
    <row r="121" spans="2:63" s="10" customFormat="1" ht="29.25" customHeight="1">
      <c r="B121" s="148"/>
      <c r="D121" s="159" t="s">
        <v>71</v>
      </c>
      <c r="E121" s="160" t="s">
        <v>561</v>
      </c>
      <c r="F121" s="160" t="s">
        <v>562</v>
      </c>
      <c r="I121" s="151"/>
      <c r="J121" s="161">
        <f>BK121</f>
        <v>0</v>
      </c>
      <c r="L121" s="148"/>
      <c r="M121" s="153"/>
      <c r="N121" s="154"/>
      <c r="O121" s="154"/>
      <c r="P121" s="155">
        <f>P122</f>
        <v>0</v>
      </c>
      <c r="Q121" s="154"/>
      <c r="R121" s="155">
        <f>R122</f>
        <v>0</v>
      </c>
      <c r="S121" s="154"/>
      <c r="T121" s="156">
        <f>T122</f>
        <v>0</v>
      </c>
      <c r="AR121" s="149" t="s">
        <v>22</v>
      </c>
      <c r="AT121" s="157" t="s">
        <v>71</v>
      </c>
      <c r="AU121" s="157" t="s">
        <v>22</v>
      </c>
      <c r="AY121" s="149" t="s">
        <v>118</v>
      </c>
      <c r="BK121" s="158">
        <f>BK122</f>
        <v>0</v>
      </c>
    </row>
    <row r="122" spans="2:65" s="1" customFormat="1" ht="20.25" customHeight="1">
      <c r="B122" s="162"/>
      <c r="C122" s="163" t="s">
        <v>213</v>
      </c>
      <c r="D122" s="163" t="s">
        <v>120</v>
      </c>
      <c r="E122" s="164" t="s">
        <v>628</v>
      </c>
      <c r="F122" s="165" t="s">
        <v>629</v>
      </c>
      <c r="G122" s="166" t="s">
        <v>229</v>
      </c>
      <c r="H122" s="167">
        <v>66.811</v>
      </c>
      <c r="I122" s="168"/>
      <c r="J122" s="169">
        <f>ROUND(I122*H122,2)</f>
        <v>0</v>
      </c>
      <c r="K122" s="165" t="s">
        <v>124</v>
      </c>
      <c r="L122" s="33"/>
      <c r="M122" s="170" t="s">
        <v>20</v>
      </c>
      <c r="N122" s="210" t="s">
        <v>43</v>
      </c>
      <c r="O122" s="211"/>
      <c r="P122" s="212">
        <f>O122*H122</f>
        <v>0</v>
      </c>
      <c r="Q122" s="212">
        <v>0</v>
      </c>
      <c r="R122" s="212">
        <f>Q122*H122</f>
        <v>0</v>
      </c>
      <c r="S122" s="212">
        <v>0</v>
      </c>
      <c r="T122" s="213">
        <f>S122*H122</f>
        <v>0</v>
      </c>
      <c r="AR122" s="16" t="s">
        <v>125</v>
      </c>
      <c r="AT122" s="16" t="s">
        <v>120</v>
      </c>
      <c r="AU122" s="16" t="s">
        <v>80</v>
      </c>
      <c r="AY122" s="16" t="s">
        <v>118</v>
      </c>
      <c r="BE122" s="174">
        <f>IF(N122="základní",J122,0)</f>
        <v>0</v>
      </c>
      <c r="BF122" s="174">
        <f>IF(N122="snížená",J122,0)</f>
        <v>0</v>
      </c>
      <c r="BG122" s="174">
        <f>IF(N122="zákl. přenesená",J122,0)</f>
        <v>0</v>
      </c>
      <c r="BH122" s="174">
        <f>IF(N122="sníž. přenesená",J122,0)</f>
        <v>0</v>
      </c>
      <c r="BI122" s="174">
        <f>IF(N122="nulová",J122,0)</f>
        <v>0</v>
      </c>
      <c r="BJ122" s="16" t="s">
        <v>22</v>
      </c>
      <c r="BK122" s="174">
        <f>ROUND(I122*H122,2)</f>
        <v>0</v>
      </c>
      <c r="BL122" s="16" t="s">
        <v>125</v>
      </c>
      <c r="BM122" s="16" t="s">
        <v>630</v>
      </c>
    </row>
    <row r="123" spans="2:12" s="1" customFormat="1" ht="6.75" customHeight="1">
      <c r="B123" s="48"/>
      <c r="C123" s="49"/>
      <c r="D123" s="49"/>
      <c r="E123" s="49"/>
      <c r="F123" s="49"/>
      <c r="G123" s="49"/>
      <c r="H123" s="49"/>
      <c r="I123" s="114"/>
      <c r="J123" s="49"/>
      <c r="K123" s="49"/>
      <c r="L123" s="33"/>
    </row>
    <row r="276" ht="12">
      <c r="AT276" s="214"/>
    </row>
  </sheetData>
  <sheetProtection password="CC35" sheet="1" objects="1" scenarios="1" formatColumns="0" formatRows="0" sort="0" autoFilter="0"/>
  <autoFilter ref="C82:K82"/>
  <mergeCells count="9">
    <mergeCell ref="E75:H75"/>
    <mergeCell ref="G1:H1"/>
    <mergeCell ref="L2:V2"/>
    <mergeCell ref="E7:H7"/>
    <mergeCell ref="E9:H9"/>
    <mergeCell ref="E24:H24"/>
    <mergeCell ref="E45:H45"/>
    <mergeCell ref="E47:H47"/>
    <mergeCell ref="E73:H73"/>
  </mergeCells>
  <hyperlinks>
    <hyperlink ref="F1:G1" location="C2" tooltip="Krycí list soupisu" display="1) Krycí list soupisu"/>
    <hyperlink ref="G1:H1" location="C54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140625" defaultRowHeight="13.5"/>
  <cols>
    <col min="1" max="1" width="6.421875" style="266" customWidth="1"/>
    <col min="2" max="2" width="1.28515625" style="266" customWidth="1"/>
    <col min="3" max="4" width="3.8515625" style="266" customWidth="1"/>
    <col min="5" max="5" width="9.140625" style="266" customWidth="1"/>
    <col min="6" max="6" width="7.140625" style="266" customWidth="1"/>
    <col min="7" max="7" width="3.8515625" style="266" customWidth="1"/>
    <col min="8" max="8" width="60.57421875" style="266" customWidth="1"/>
    <col min="9" max="10" width="15.57421875" style="266" customWidth="1"/>
    <col min="11" max="11" width="1.28515625" style="266" customWidth="1"/>
    <col min="12" max="16384" width="8.8515625" style="266" customWidth="1"/>
  </cols>
  <sheetData>
    <row r="1" ht="37.5" customHeight="1"/>
    <row r="2" spans="2:11" ht="7.5" customHeight="1">
      <c r="B2" s="267"/>
      <c r="C2" s="268"/>
      <c r="D2" s="268"/>
      <c r="E2" s="268"/>
      <c r="F2" s="268"/>
      <c r="G2" s="268"/>
      <c r="H2" s="268"/>
      <c r="I2" s="268"/>
      <c r="J2" s="268"/>
      <c r="K2" s="269"/>
    </row>
    <row r="3" spans="2:11" s="273" customFormat="1" ht="45" customHeight="1">
      <c r="B3" s="270"/>
      <c r="C3" s="271" t="s">
        <v>638</v>
      </c>
      <c r="D3" s="271"/>
      <c r="E3" s="271"/>
      <c r="F3" s="271"/>
      <c r="G3" s="271"/>
      <c r="H3" s="271"/>
      <c r="I3" s="271"/>
      <c r="J3" s="271"/>
      <c r="K3" s="272"/>
    </row>
    <row r="4" spans="2:11" ht="25.5" customHeight="1">
      <c r="B4" s="274"/>
      <c r="C4" s="275" t="s">
        <v>639</v>
      </c>
      <c r="D4" s="275"/>
      <c r="E4" s="275"/>
      <c r="F4" s="275"/>
      <c r="G4" s="275"/>
      <c r="H4" s="275"/>
      <c r="I4" s="275"/>
      <c r="J4" s="275"/>
      <c r="K4" s="276"/>
    </row>
    <row r="5" spans="2:11" ht="5.25" customHeight="1">
      <c r="B5" s="274"/>
      <c r="C5" s="277"/>
      <c r="D5" s="277"/>
      <c r="E5" s="277"/>
      <c r="F5" s="277"/>
      <c r="G5" s="277"/>
      <c r="H5" s="277"/>
      <c r="I5" s="277"/>
      <c r="J5" s="277"/>
      <c r="K5" s="276"/>
    </row>
    <row r="6" spans="2:11" ht="15" customHeight="1">
      <c r="B6" s="274"/>
      <c r="C6" s="278" t="s">
        <v>640</v>
      </c>
      <c r="D6" s="278"/>
      <c r="E6" s="278"/>
      <c r="F6" s="278"/>
      <c r="G6" s="278"/>
      <c r="H6" s="278"/>
      <c r="I6" s="278"/>
      <c r="J6" s="278"/>
      <c r="K6" s="276"/>
    </row>
    <row r="7" spans="2:11" ht="15" customHeight="1">
      <c r="B7" s="279"/>
      <c r="C7" s="278" t="s">
        <v>641</v>
      </c>
      <c r="D7" s="278"/>
      <c r="E7" s="278"/>
      <c r="F7" s="278"/>
      <c r="G7" s="278"/>
      <c r="H7" s="278"/>
      <c r="I7" s="278"/>
      <c r="J7" s="278"/>
      <c r="K7" s="276"/>
    </row>
    <row r="8" spans="2:11" ht="12.75" customHeight="1">
      <c r="B8" s="279"/>
      <c r="C8" s="280"/>
      <c r="D8" s="280"/>
      <c r="E8" s="280"/>
      <c r="F8" s="280"/>
      <c r="G8" s="280"/>
      <c r="H8" s="280"/>
      <c r="I8" s="280"/>
      <c r="J8" s="280"/>
      <c r="K8" s="276"/>
    </row>
    <row r="9" spans="2:11" ht="15" customHeight="1">
      <c r="B9" s="279"/>
      <c r="C9" s="278" t="s">
        <v>642</v>
      </c>
      <c r="D9" s="278"/>
      <c r="E9" s="278"/>
      <c r="F9" s="278"/>
      <c r="G9" s="278"/>
      <c r="H9" s="278"/>
      <c r="I9" s="278"/>
      <c r="J9" s="278"/>
      <c r="K9" s="276"/>
    </row>
    <row r="10" spans="2:11" ht="15" customHeight="1">
      <c r="B10" s="279"/>
      <c r="C10" s="280"/>
      <c r="D10" s="278" t="s">
        <v>643</v>
      </c>
      <c r="E10" s="278"/>
      <c r="F10" s="278"/>
      <c r="G10" s="278"/>
      <c r="H10" s="278"/>
      <c r="I10" s="278"/>
      <c r="J10" s="278"/>
      <c r="K10" s="276"/>
    </row>
    <row r="11" spans="2:11" ht="15" customHeight="1">
      <c r="B11" s="279"/>
      <c r="C11" s="281"/>
      <c r="D11" s="278" t="s">
        <v>644</v>
      </c>
      <c r="E11" s="278"/>
      <c r="F11" s="278"/>
      <c r="G11" s="278"/>
      <c r="H11" s="278"/>
      <c r="I11" s="278"/>
      <c r="J11" s="278"/>
      <c r="K11" s="276"/>
    </row>
    <row r="12" spans="2:11" ht="12.75" customHeight="1">
      <c r="B12" s="279"/>
      <c r="C12" s="281"/>
      <c r="D12" s="281"/>
      <c r="E12" s="281"/>
      <c r="F12" s="281"/>
      <c r="G12" s="281"/>
      <c r="H12" s="281"/>
      <c r="I12" s="281"/>
      <c r="J12" s="281"/>
      <c r="K12" s="276"/>
    </row>
    <row r="13" spans="2:11" ht="15" customHeight="1">
      <c r="B13" s="279"/>
      <c r="C13" s="281"/>
      <c r="D13" s="278" t="s">
        <v>645</v>
      </c>
      <c r="E13" s="278"/>
      <c r="F13" s="278"/>
      <c r="G13" s="278"/>
      <c r="H13" s="278"/>
      <c r="I13" s="278"/>
      <c r="J13" s="278"/>
      <c r="K13" s="276"/>
    </row>
    <row r="14" spans="2:11" ht="15" customHeight="1">
      <c r="B14" s="279"/>
      <c r="C14" s="281"/>
      <c r="D14" s="278" t="s">
        <v>646</v>
      </c>
      <c r="E14" s="278"/>
      <c r="F14" s="278"/>
      <c r="G14" s="278"/>
      <c r="H14" s="278"/>
      <c r="I14" s="278"/>
      <c r="J14" s="278"/>
      <c r="K14" s="276"/>
    </row>
    <row r="15" spans="2:11" ht="15" customHeight="1">
      <c r="B15" s="279"/>
      <c r="C15" s="281"/>
      <c r="D15" s="278" t="s">
        <v>647</v>
      </c>
      <c r="E15" s="278"/>
      <c r="F15" s="278"/>
      <c r="G15" s="278"/>
      <c r="H15" s="278"/>
      <c r="I15" s="278"/>
      <c r="J15" s="278"/>
      <c r="K15" s="276"/>
    </row>
    <row r="16" spans="2:11" ht="15" customHeight="1">
      <c r="B16" s="279"/>
      <c r="C16" s="281"/>
      <c r="D16" s="281"/>
      <c r="E16" s="282" t="s">
        <v>78</v>
      </c>
      <c r="F16" s="278" t="s">
        <v>648</v>
      </c>
      <c r="G16" s="278"/>
      <c r="H16" s="278"/>
      <c r="I16" s="278"/>
      <c r="J16" s="278"/>
      <c r="K16" s="276"/>
    </row>
    <row r="17" spans="2:11" ht="15" customHeight="1">
      <c r="B17" s="279"/>
      <c r="C17" s="281"/>
      <c r="D17" s="281"/>
      <c r="E17" s="282" t="s">
        <v>649</v>
      </c>
      <c r="F17" s="278" t="s">
        <v>650</v>
      </c>
      <c r="G17" s="278"/>
      <c r="H17" s="278"/>
      <c r="I17" s="278"/>
      <c r="J17" s="278"/>
      <c r="K17" s="276"/>
    </row>
    <row r="18" spans="2:11" ht="15" customHeight="1">
      <c r="B18" s="279"/>
      <c r="C18" s="281"/>
      <c r="D18" s="281"/>
      <c r="E18" s="282" t="s">
        <v>651</v>
      </c>
      <c r="F18" s="278" t="s">
        <v>652</v>
      </c>
      <c r="G18" s="278"/>
      <c r="H18" s="278"/>
      <c r="I18" s="278"/>
      <c r="J18" s="278"/>
      <c r="K18" s="276"/>
    </row>
    <row r="19" spans="2:11" ht="15" customHeight="1">
      <c r="B19" s="279"/>
      <c r="C19" s="281"/>
      <c r="D19" s="281"/>
      <c r="E19" s="282" t="s">
        <v>653</v>
      </c>
      <c r="F19" s="278" t="s">
        <v>654</v>
      </c>
      <c r="G19" s="278"/>
      <c r="H19" s="278"/>
      <c r="I19" s="278"/>
      <c r="J19" s="278"/>
      <c r="K19" s="276"/>
    </row>
    <row r="20" spans="2:11" ht="15" customHeight="1">
      <c r="B20" s="279"/>
      <c r="C20" s="281"/>
      <c r="D20" s="281"/>
      <c r="E20" s="282" t="s">
        <v>655</v>
      </c>
      <c r="F20" s="278" t="s">
        <v>656</v>
      </c>
      <c r="G20" s="278"/>
      <c r="H20" s="278"/>
      <c r="I20" s="278"/>
      <c r="J20" s="278"/>
      <c r="K20" s="276"/>
    </row>
    <row r="21" spans="2:11" ht="15" customHeight="1">
      <c r="B21" s="279"/>
      <c r="C21" s="281"/>
      <c r="D21" s="281"/>
      <c r="E21" s="282" t="s">
        <v>657</v>
      </c>
      <c r="F21" s="278" t="s">
        <v>658</v>
      </c>
      <c r="G21" s="278"/>
      <c r="H21" s="278"/>
      <c r="I21" s="278"/>
      <c r="J21" s="278"/>
      <c r="K21" s="276"/>
    </row>
    <row r="22" spans="2:11" ht="12.75" customHeight="1">
      <c r="B22" s="279"/>
      <c r="C22" s="281"/>
      <c r="D22" s="281"/>
      <c r="E22" s="281"/>
      <c r="F22" s="281"/>
      <c r="G22" s="281"/>
      <c r="H22" s="281"/>
      <c r="I22" s="281"/>
      <c r="J22" s="281"/>
      <c r="K22" s="276"/>
    </row>
    <row r="23" spans="2:11" ht="15" customHeight="1">
      <c r="B23" s="279"/>
      <c r="C23" s="278" t="s">
        <v>659</v>
      </c>
      <c r="D23" s="278"/>
      <c r="E23" s="278"/>
      <c r="F23" s="278"/>
      <c r="G23" s="278"/>
      <c r="H23" s="278"/>
      <c r="I23" s="278"/>
      <c r="J23" s="278"/>
      <c r="K23" s="276"/>
    </row>
    <row r="24" spans="2:11" ht="15" customHeight="1">
      <c r="B24" s="279"/>
      <c r="C24" s="278" t="s">
        <v>660</v>
      </c>
      <c r="D24" s="278"/>
      <c r="E24" s="278"/>
      <c r="F24" s="278"/>
      <c r="G24" s="278"/>
      <c r="H24" s="278"/>
      <c r="I24" s="278"/>
      <c r="J24" s="278"/>
      <c r="K24" s="276"/>
    </row>
    <row r="25" spans="2:11" ht="15" customHeight="1">
      <c r="B25" s="279"/>
      <c r="C25" s="280"/>
      <c r="D25" s="278" t="s">
        <v>661</v>
      </c>
      <c r="E25" s="278"/>
      <c r="F25" s="278"/>
      <c r="G25" s="278"/>
      <c r="H25" s="278"/>
      <c r="I25" s="278"/>
      <c r="J25" s="278"/>
      <c r="K25" s="276"/>
    </row>
    <row r="26" spans="2:11" ht="15" customHeight="1">
      <c r="B26" s="279"/>
      <c r="C26" s="281"/>
      <c r="D26" s="278" t="s">
        <v>662</v>
      </c>
      <c r="E26" s="278"/>
      <c r="F26" s="278"/>
      <c r="G26" s="278"/>
      <c r="H26" s="278"/>
      <c r="I26" s="278"/>
      <c r="J26" s="278"/>
      <c r="K26" s="276"/>
    </row>
    <row r="27" spans="2:11" ht="12.75" customHeight="1">
      <c r="B27" s="279"/>
      <c r="C27" s="281"/>
      <c r="D27" s="281"/>
      <c r="E27" s="281"/>
      <c r="F27" s="281"/>
      <c r="G27" s="281"/>
      <c r="H27" s="281"/>
      <c r="I27" s="281"/>
      <c r="J27" s="281"/>
      <c r="K27" s="276"/>
    </row>
    <row r="28" spans="2:11" ht="15" customHeight="1">
      <c r="B28" s="279"/>
      <c r="C28" s="281"/>
      <c r="D28" s="278" t="s">
        <v>663</v>
      </c>
      <c r="E28" s="278"/>
      <c r="F28" s="278"/>
      <c r="G28" s="278"/>
      <c r="H28" s="278"/>
      <c r="I28" s="278"/>
      <c r="J28" s="278"/>
      <c r="K28" s="276"/>
    </row>
    <row r="29" spans="2:11" ht="15" customHeight="1">
      <c r="B29" s="279"/>
      <c r="C29" s="281"/>
      <c r="D29" s="278" t="s">
        <v>664</v>
      </c>
      <c r="E29" s="278"/>
      <c r="F29" s="278"/>
      <c r="G29" s="278"/>
      <c r="H29" s="278"/>
      <c r="I29" s="278"/>
      <c r="J29" s="278"/>
      <c r="K29" s="276"/>
    </row>
    <row r="30" spans="2:11" ht="12.75" customHeight="1">
      <c r="B30" s="279"/>
      <c r="C30" s="281"/>
      <c r="D30" s="281"/>
      <c r="E30" s="281"/>
      <c r="F30" s="281"/>
      <c r="G30" s="281"/>
      <c r="H30" s="281"/>
      <c r="I30" s="281"/>
      <c r="J30" s="281"/>
      <c r="K30" s="276"/>
    </row>
    <row r="31" spans="2:11" ht="15" customHeight="1">
      <c r="B31" s="279"/>
      <c r="C31" s="281"/>
      <c r="D31" s="278" t="s">
        <v>665</v>
      </c>
      <c r="E31" s="278"/>
      <c r="F31" s="278"/>
      <c r="G31" s="278"/>
      <c r="H31" s="278"/>
      <c r="I31" s="278"/>
      <c r="J31" s="278"/>
      <c r="K31" s="276"/>
    </row>
    <row r="32" spans="2:11" ht="15" customHeight="1">
      <c r="B32" s="279"/>
      <c r="C32" s="281"/>
      <c r="D32" s="278" t="s">
        <v>666</v>
      </c>
      <c r="E32" s="278"/>
      <c r="F32" s="278"/>
      <c r="G32" s="278"/>
      <c r="H32" s="278"/>
      <c r="I32" s="278"/>
      <c r="J32" s="278"/>
      <c r="K32" s="276"/>
    </row>
    <row r="33" spans="2:11" ht="15" customHeight="1">
      <c r="B33" s="279"/>
      <c r="C33" s="281"/>
      <c r="D33" s="278" t="s">
        <v>667</v>
      </c>
      <c r="E33" s="278"/>
      <c r="F33" s="278"/>
      <c r="G33" s="278"/>
      <c r="H33" s="278"/>
      <c r="I33" s="278"/>
      <c r="J33" s="278"/>
      <c r="K33" s="276"/>
    </row>
    <row r="34" spans="2:11" ht="15" customHeight="1">
      <c r="B34" s="279"/>
      <c r="C34" s="281"/>
      <c r="D34" s="280"/>
      <c r="E34" s="283" t="s">
        <v>103</v>
      </c>
      <c r="F34" s="280"/>
      <c r="G34" s="278" t="s">
        <v>668</v>
      </c>
      <c r="H34" s="278"/>
      <c r="I34" s="278"/>
      <c r="J34" s="278"/>
      <c r="K34" s="276"/>
    </row>
    <row r="35" spans="2:11" ht="30.75" customHeight="1">
      <c r="B35" s="279"/>
      <c r="C35" s="281"/>
      <c r="D35" s="280"/>
      <c r="E35" s="283" t="s">
        <v>669</v>
      </c>
      <c r="F35" s="280"/>
      <c r="G35" s="278" t="s">
        <v>670</v>
      </c>
      <c r="H35" s="278"/>
      <c r="I35" s="278"/>
      <c r="J35" s="278"/>
      <c r="K35" s="276"/>
    </row>
    <row r="36" spans="2:11" ht="15" customHeight="1">
      <c r="B36" s="279"/>
      <c r="C36" s="281"/>
      <c r="D36" s="280"/>
      <c r="E36" s="283" t="s">
        <v>53</v>
      </c>
      <c r="F36" s="280"/>
      <c r="G36" s="278" t="s">
        <v>671</v>
      </c>
      <c r="H36" s="278"/>
      <c r="I36" s="278"/>
      <c r="J36" s="278"/>
      <c r="K36" s="276"/>
    </row>
    <row r="37" spans="2:11" ht="15" customHeight="1">
      <c r="B37" s="279"/>
      <c r="C37" s="281"/>
      <c r="D37" s="280"/>
      <c r="E37" s="283" t="s">
        <v>104</v>
      </c>
      <c r="F37" s="280"/>
      <c r="G37" s="278" t="s">
        <v>672</v>
      </c>
      <c r="H37" s="278"/>
      <c r="I37" s="278"/>
      <c r="J37" s="278"/>
      <c r="K37" s="276"/>
    </row>
    <row r="38" spans="2:11" ht="15" customHeight="1">
      <c r="B38" s="279"/>
      <c r="C38" s="281"/>
      <c r="D38" s="280"/>
      <c r="E38" s="283" t="s">
        <v>105</v>
      </c>
      <c r="F38" s="280"/>
      <c r="G38" s="278" t="s">
        <v>673</v>
      </c>
      <c r="H38" s="278"/>
      <c r="I38" s="278"/>
      <c r="J38" s="278"/>
      <c r="K38" s="276"/>
    </row>
    <row r="39" spans="2:11" ht="15" customHeight="1">
      <c r="B39" s="279"/>
      <c r="C39" s="281"/>
      <c r="D39" s="280"/>
      <c r="E39" s="283" t="s">
        <v>106</v>
      </c>
      <c r="F39" s="280"/>
      <c r="G39" s="278" t="s">
        <v>674</v>
      </c>
      <c r="H39" s="278"/>
      <c r="I39" s="278"/>
      <c r="J39" s="278"/>
      <c r="K39" s="276"/>
    </row>
    <row r="40" spans="2:11" ht="15" customHeight="1">
      <c r="B40" s="279"/>
      <c r="C40" s="281"/>
      <c r="D40" s="280"/>
      <c r="E40" s="283" t="s">
        <v>675</v>
      </c>
      <c r="F40" s="280"/>
      <c r="G40" s="278" t="s">
        <v>676</v>
      </c>
      <c r="H40" s="278"/>
      <c r="I40" s="278"/>
      <c r="J40" s="278"/>
      <c r="K40" s="276"/>
    </row>
    <row r="41" spans="2:11" ht="15" customHeight="1">
      <c r="B41" s="279"/>
      <c r="C41" s="281"/>
      <c r="D41" s="280"/>
      <c r="E41" s="283"/>
      <c r="F41" s="280"/>
      <c r="G41" s="278" t="s">
        <v>677</v>
      </c>
      <c r="H41" s="278"/>
      <c r="I41" s="278"/>
      <c r="J41" s="278"/>
      <c r="K41" s="276"/>
    </row>
    <row r="42" spans="2:11" ht="15" customHeight="1">
      <c r="B42" s="279"/>
      <c r="C42" s="281"/>
      <c r="D42" s="280"/>
      <c r="E42" s="283" t="s">
        <v>678</v>
      </c>
      <c r="F42" s="280"/>
      <c r="G42" s="278" t="s">
        <v>679</v>
      </c>
      <c r="H42" s="278"/>
      <c r="I42" s="278"/>
      <c r="J42" s="278"/>
      <c r="K42" s="276"/>
    </row>
    <row r="43" spans="2:11" ht="15" customHeight="1">
      <c r="B43" s="279"/>
      <c r="C43" s="281"/>
      <c r="D43" s="280"/>
      <c r="E43" s="283" t="s">
        <v>108</v>
      </c>
      <c r="F43" s="280"/>
      <c r="G43" s="278" t="s">
        <v>680</v>
      </c>
      <c r="H43" s="278"/>
      <c r="I43" s="278"/>
      <c r="J43" s="278"/>
      <c r="K43" s="276"/>
    </row>
    <row r="44" spans="2:11" ht="12.75" customHeight="1">
      <c r="B44" s="279"/>
      <c r="C44" s="281"/>
      <c r="D44" s="280"/>
      <c r="E44" s="280"/>
      <c r="F44" s="280"/>
      <c r="G44" s="280"/>
      <c r="H44" s="280"/>
      <c r="I44" s="280"/>
      <c r="J44" s="280"/>
      <c r="K44" s="276"/>
    </row>
    <row r="45" spans="2:11" ht="15" customHeight="1">
      <c r="B45" s="279"/>
      <c r="C45" s="281"/>
      <c r="D45" s="278" t="s">
        <v>681</v>
      </c>
      <c r="E45" s="278"/>
      <c r="F45" s="278"/>
      <c r="G45" s="278"/>
      <c r="H45" s="278"/>
      <c r="I45" s="278"/>
      <c r="J45" s="278"/>
      <c r="K45" s="276"/>
    </row>
    <row r="46" spans="2:11" ht="15" customHeight="1">
      <c r="B46" s="279"/>
      <c r="C46" s="281"/>
      <c r="D46" s="281"/>
      <c r="E46" s="278" t="s">
        <v>682</v>
      </c>
      <c r="F46" s="278"/>
      <c r="G46" s="278"/>
      <c r="H46" s="278"/>
      <c r="I46" s="278"/>
      <c r="J46" s="278"/>
      <c r="K46" s="276"/>
    </row>
    <row r="47" spans="2:11" ht="15" customHeight="1">
      <c r="B47" s="279"/>
      <c r="C47" s="281"/>
      <c r="D47" s="281"/>
      <c r="E47" s="278" t="s">
        <v>683</v>
      </c>
      <c r="F47" s="278"/>
      <c r="G47" s="278"/>
      <c r="H47" s="278"/>
      <c r="I47" s="278"/>
      <c r="J47" s="278"/>
      <c r="K47" s="276"/>
    </row>
    <row r="48" spans="2:11" ht="15" customHeight="1">
      <c r="B48" s="279"/>
      <c r="C48" s="281"/>
      <c r="D48" s="281"/>
      <c r="E48" s="278" t="s">
        <v>684</v>
      </c>
      <c r="F48" s="278"/>
      <c r="G48" s="278"/>
      <c r="H48" s="278"/>
      <c r="I48" s="278"/>
      <c r="J48" s="278"/>
      <c r="K48" s="276"/>
    </row>
    <row r="49" spans="2:11" ht="15" customHeight="1">
      <c r="B49" s="279"/>
      <c r="C49" s="281"/>
      <c r="D49" s="278" t="s">
        <v>685</v>
      </c>
      <c r="E49" s="278"/>
      <c r="F49" s="278"/>
      <c r="G49" s="278"/>
      <c r="H49" s="278"/>
      <c r="I49" s="278"/>
      <c r="J49" s="278"/>
      <c r="K49" s="276"/>
    </row>
    <row r="50" spans="2:11" ht="25.5" customHeight="1">
      <c r="B50" s="274"/>
      <c r="C50" s="275" t="s">
        <v>686</v>
      </c>
      <c r="D50" s="275"/>
      <c r="E50" s="275"/>
      <c r="F50" s="275"/>
      <c r="G50" s="275"/>
      <c r="H50" s="275"/>
      <c r="I50" s="275"/>
      <c r="J50" s="275"/>
      <c r="K50" s="276"/>
    </row>
    <row r="51" spans="2:11" ht="5.25" customHeight="1">
      <c r="B51" s="274"/>
      <c r="C51" s="277"/>
      <c r="D51" s="277"/>
      <c r="E51" s="277"/>
      <c r="F51" s="277"/>
      <c r="G51" s="277"/>
      <c r="H51" s="277"/>
      <c r="I51" s="277"/>
      <c r="J51" s="277"/>
      <c r="K51" s="276"/>
    </row>
    <row r="52" spans="2:11" ht="15" customHeight="1">
      <c r="B52" s="274"/>
      <c r="C52" s="278" t="s">
        <v>687</v>
      </c>
      <c r="D52" s="278"/>
      <c r="E52" s="278"/>
      <c r="F52" s="278"/>
      <c r="G52" s="278"/>
      <c r="H52" s="278"/>
      <c r="I52" s="278"/>
      <c r="J52" s="278"/>
      <c r="K52" s="276"/>
    </row>
    <row r="53" spans="2:11" ht="15" customHeight="1">
      <c r="B53" s="274"/>
      <c r="C53" s="278" t="s">
        <v>688</v>
      </c>
      <c r="D53" s="278"/>
      <c r="E53" s="278"/>
      <c r="F53" s="278"/>
      <c r="G53" s="278"/>
      <c r="H53" s="278"/>
      <c r="I53" s="278"/>
      <c r="J53" s="278"/>
      <c r="K53" s="276"/>
    </row>
    <row r="54" spans="2:11" ht="12.75" customHeight="1">
      <c r="B54" s="274"/>
      <c r="C54" s="280"/>
      <c r="D54" s="280"/>
      <c r="E54" s="280"/>
      <c r="F54" s="280"/>
      <c r="G54" s="280"/>
      <c r="H54" s="280"/>
      <c r="I54" s="280"/>
      <c r="J54" s="280"/>
      <c r="K54" s="276"/>
    </row>
    <row r="55" spans="2:11" ht="15" customHeight="1">
      <c r="B55" s="274"/>
      <c r="C55" s="278" t="s">
        <v>689</v>
      </c>
      <c r="D55" s="278"/>
      <c r="E55" s="278"/>
      <c r="F55" s="278"/>
      <c r="G55" s="278"/>
      <c r="H55" s="278"/>
      <c r="I55" s="278"/>
      <c r="J55" s="278"/>
      <c r="K55" s="276"/>
    </row>
    <row r="56" spans="2:11" ht="15" customHeight="1">
      <c r="B56" s="274"/>
      <c r="C56" s="281"/>
      <c r="D56" s="278" t="s">
        <v>690</v>
      </c>
      <c r="E56" s="278"/>
      <c r="F56" s="278"/>
      <c r="G56" s="278"/>
      <c r="H56" s="278"/>
      <c r="I56" s="278"/>
      <c r="J56" s="278"/>
      <c r="K56" s="276"/>
    </row>
    <row r="57" spans="2:11" ht="15" customHeight="1">
      <c r="B57" s="274"/>
      <c r="C57" s="281"/>
      <c r="D57" s="278" t="s">
        <v>691</v>
      </c>
      <c r="E57" s="278"/>
      <c r="F57" s="278"/>
      <c r="G57" s="278"/>
      <c r="H57" s="278"/>
      <c r="I57" s="278"/>
      <c r="J57" s="278"/>
      <c r="K57" s="276"/>
    </row>
    <row r="58" spans="2:11" ht="15" customHeight="1">
      <c r="B58" s="274"/>
      <c r="C58" s="281"/>
      <c r="D58" s="278" t="s">
        <v>692</v>
      </c>
      <c r="E58" s="278"/>
      <c r="F58" s="278"/>
      <c r="G58" s="278"/>
      <c r="H58" s="278"/>
      <c r="I58" s="278"/>
      <c r="J58" s="278"/>
      <c r="K58" s="276"/>
    </row>
    <row r="59" spans="2:11" ht="15" customHeight="1">
      <c r="B59" s="274"/>
      <c r="C59" s="281"/>
      <c r="D59" s="278" t="s">
        <v>693</v>
      </c>
      <c r="E59" s="278"/>
      <c r="F59" s="278"/>
      <c r="G59" s="278"/>
      <c r="H59" s="278"/>
      <c r="I59" s="278"/>
      <c r="J59" s="278"/>
      <c r="K59" s="276"/>
    </row>
    <row r="60" spans="2:11" ht="15" customHeight="1">
      <c r="B60" s="274"/>
      <c r="C60" s="281"/>
      <c r="D60" s="284" t="s">
        <v>694</v>
      </c>
      <c r="E60" s="284"/>
      <c r="F60" s="284"/>
      <c r="G60" s="284"/>
      <c r="H60" s="284"/>
      <c r="I60" s="284"/>
      <c r="J60" s="284"/>
      <c r="K60" s="276"/>
    </row>
    <row r="61" spans="2:11" ht="15" customHeight="1">
      <c r="B61" s="274"/>
      <c r="C61" s="281"/>
      <c r="D61" s="278" t="s">
        <v>695</v>
      </c>
      <c r="E61" s="278"/>
      <c r="F61" s="278"/>
      <c r="G61" s="278"/>
      <c r="H61" s="278"/>
      <c r="I61" s="278"/>
      <c r="J61" s="278"/>
      <c r="K61" s="276"/>
    </row>
    <row r="62" spans="2:11" ht="12.75" customHeight="1">
      <c r="B62" s="274"/>
      <c r="C62" s="281"/>
      <c r="D62" s="281"/>
      <c r="E62" s="285"/>
      <c r="F62" s="281"/>
      <c r="G62" s="281"/>
      <c r="H62" s="281"/>
      <c r="I62" s="281"/>
      <c r="J62" s="281"/>
      <c r="K62" s="276"/>
    </row>
    <row r="63" spans="2:11" ht="15" customHeight="1">
      <c r="B63" s="274"/>
      <c r="C63" s="281"/>
      <c r="D63" s="278" t="s">
        <v>696</v>
      </c>
      <c r="E63" s="278"/>
      <c r="F63" s="278"/>
      <c r="G63" s="278"/>
      <c r="H63" s="278"/>
      <c r="I63" s="278"/>
      <c r="J63" s="278"/>
      <c r="K63" s="276"/>
    </row>
    <row r="64" spans="2:11" ht="15" customHeight="1">
      <c r="B64" s="274"/>
      <c r="C64" s="281"/>
      <c r="D64" s="284" t="s">
        <v>697</v>
      </c>
      <c r="E64" s="284"/>
      <c r="F64" s="284"/>
      <c r="G64" s="284"/>
      <c r="H64" s="284"/>
      <c r="I64" s="284"/>
      <c r="J64" s="284"/>
      <c r="K64" s="276"/>
    </row>
    <row r="65" spans="2:11" ht="15" customHeight="1">
      <c r="B65" s="274"/>
      <c r="C65" s="281"/>
      <c r="D65" s="278" t="s">
        <v>698</v>
      </c>
      <c r="E65" s="278"/>
      <c r="F65" s="278"/>
      <c r="G65" s="278"/>
      <c r="H65" s="278"/>
      <c r="I65" s="278"/>
      <c r="J65" s="278"/>
      <c r="K65" s="276"/>
    </row>
    <row r="66" spans="2:11" ht="15" customHeight="1">
      <c r="B66" s="274"/>
      <c r="C66" s="281"/>
      <c r="D66" s="278" t="s">
        <v>699</v>
      </c>
      <c r="E66" s="278"/>
      <c r="F66" s="278"/>
      <c r="G66" s="278"/>
      <c r="H66" s="278"/>
      <c r="I66" s="278"/>
      <c r="J66" s="278"/>
      <c r="K66" s="276"/>
    </row>
    <row r="67" spans="2:11" ht="15" customHeight="1">
      <c r="B67" s="274"/>
      <c r="C67" s="281"/>
      <c r="D67" s="278" t="s">
        <v>700</v>
      </c>
      <c r="E67" s="278"/>
      <c r="F67" s="278"/>
      <c r="G67" s="278"/>
      <c r="H67" s="278"/>
      <c r="I67" s="278"/>
      <c r="J67" s="278"/>
      <c r="K67" s="276"/>
    </row>
    <row r="68" spans="2:11" ht="15" customHeight="1">
      <c r="B68" s="274"/>
      <c r="C68" s="281"/>
      <c r="D68" s="278" t="s">
        <v>701</v>
      </c>
      <c r="E68" s="278"/>
      <c r="F68" s="278"/>
      <c r="G68" s="278"/>
      <c r="H68" s="278"/>
      <c r="I68" s="278"/>
      <c r="J68" s="278"/>
      <c r="K68" s="276"/>
    </row>
    <row r="69" spans="2:11" ht="12.75" customHeight="1">
      <c r="B69" s="286"/>
      <c r="C69" s="287"/>
      <c r="D69" s="287"/>
      <c r="E69" s="287"/>
      <c r="F69" s="287"/>
      <c r="G69" s="287"/>
      <c r="H69" s="287"/>
      <c r="I69" s="287"/>
      <c r="J69" s="287"/>
      <c r="K69" s="288"/>
    </row>
    <row r="70" spans="2:11" ht="18.75" customHeight="1">
      <c r="B70" s="289"/>
      <c r="C70" s="289"/>
      <c r="D70" s="289"/>
      <c r="E70" s="289"/>
      <c r="F70" s="289"/>
      <c r="G70" s="289"/>
      <c r="H70" s="289"/>
      <c r="I70" s="289"/>
      <c r="J70" s="289"/>
      <c r="K70" s="290"/>
    </row>
    <row r="71" spans="2:11" ht="18.75" customHeight="1">
      <c r="B71" s="290"/>
      <c r="C71" s="290"/>
      <c r="D71" s="290"/>
      <c r="E71" s="290"/>
      <c r="F71" s="290"/>
      <c r="G71" s="290"/>
      <c r="H71" s="290"/>
      <c r="I71" s="290"/>
      <c r="J71" s="290"/>
      <c r="K71" s="290"/>
    </row>
    <row r="72" spans="2:11" ht="7.5" customHeight="1">
      <c r="B72" s="291"/>
      <c r="C72" s="292"/>
      <c r="D72" s="292"/>
      <c r="E72" s="292"/>
      <c r="F72" s="292"/>
      <c r="G72" s="292"/>
      <c r="H72" s="292"/>
      <c r="I72" s="292"/>
      <c r="J72" s="292"/>
      <c r="K72" s="293"/>
    </row>
    <row r="73" spans="2:11" ht="45" customHeight="1">
      <c r="B73" s="294"/>
      <c r="C73" s="295" t="s">
        <v>637</v>
      </c>
      <c r="D73" s="295"/>
      <c r="E73" s="295"/>
      <c r="F73" s="295"/>
      <c r="G73" s="295"/>
      <c r="H73" s="295"/>
      <c r="I73" s="295"/>
      <c r="J73" s="295"/>
      <c r="K73" s="296"/>
    </row>
    <row r="74" spans="2:11" ht="17.25" customHeight="1">
      <c r="B74" s="294"/>
      <c r="C74" s="297" t="s">
        <v>702</v>
      </c>
      <c r="D74" s="297"/>
      <c r="E74" s="297"/>
      <c r="F74" s="297" t="s">
        <v>703</v>
      </c>
      <c r="G74" s="298"/>
      <c r="H74" s="297" t="s">
        <v>104</v>
      </c>
      <c r="I74" s="297" t="s">
        <v>57</v>
      </c>
      <c r="J74" s="297" t="s">
        <v>704</v>
      </c>
      <c r="K74" s="296"/>
    </row>
    <row r="75" spans="2:11" ht="17.25" customHeight="1">
      <c r="B75" s="294"/>
      <c r="C75" s="299" t="s">
        <v>705</v>
      </c>
      <c r="D75" s="299"/>
      <c r="E75" s="299"/>
      <c r="F75" s="300" t="s">
        <v>706</v>
      </c>
      <c r="G75" s="301"/>
      <c r="H75" s="299"/>
      <c r="I75" s="299"/>
      <c r="J75" s="299" t="s">
        <v>707</v>
      </c>
      <c r="K75" s="296"/>
    </row>
    <row r="76" spans="2:11" ht="5.25" customHeight="1">
      <c r="B76" s="294"/>
      <c r="C76" s="302"/>
      <c r="D76" s="302"/>
      <c r="E76" s="302"/>
      <c r="F76" s="302"/>
      <c r="G76" s="303"/>
      <c r="H76" s="302"/>
      <c r="I76" s="302"/>
      <c r="J76" s="302"/>
      <c r="K76" s="296"/>
    </row>
    <row r="77" spans="2:11" ht="15" customHeight="1">
      <c r="B77" s="294"/>
      <c r="C77" s="283" t="s">
        <v>53</v>
      </c>
      <c r="D77" s="302"/>
      <c r="E77" s="302"/>
      <c r="F77" s="304" t="s">
        <v>708</v>
      </c>
      <c r="G77" s="303"/>
      <c r="H77" s="283" t="s">
        <v>709</v>
      </c>
      <c r="I77" s="283" t="s">
        <v>710</v>
      </c>
      <c r="J77" s="283">
        <v>20</v>
      </c>
      <c r="K77" s="296"/>
    </row>
    <row r="78" spans="2:11" ht="15" customHeight="1">
      <c r="B78" s="294"/>
      <c r="C78" s="283" t="s">
        <v>711</v>
      </c>
      <c r="D78" s="283"/>
      <c r="E78" s="283"/>
      <c r="F78" s="304" t="s">
        <v>708</v>
      </c>
      <c r="G78" s="303"/>
      <c r="H78" s="283" t="s">
        <v>712</v>
      </c>
      <c r="I78" s="283" t="s">
        <v>710</v>
      </c>
      <c r="J78" s="283">
        <v>120</v>
      </c>
      <c r="K78" s="296"/>
    </row>
    <row r="79" spans="2:11" ht="15" customHeight="1">
      <c r="B79" s="305"/>
      <c r="C79" s="283" t="s">
        <v>713</v>
      </c>
      <c r="D79" s="283"/>
      <c r="E79" s="283"/>
      <c r="F79" s="304" t="s">
        <v>714</v>
      </c>
      <c r="G79" s="303"/>
      <c r="H79" s="283" t="s">
        <v>715</v>
      </c>
      <c r="I79" s="283" t="s">
        <v>710</v>
      </c>
      <c r="J79" s="283">
        <v>50</v>
      </c>
      <c r="K79" s="296"/>
    </row>
    <row r="80" spans="2:11" ht="15" customHeight="1">
      <c r="B80" s="305"/>
      <c r="C80" s="283" t="s">
        <v>716</v>
      </c>
      <c r="D80" s="283"/>
      <c r="E80" s="283"/>
      <c r="F80" s="304" t="s">
        <v>708</v>
      </c>
      <c r="G80" s="303"/>
      <c r="H80" s="283" t="s">
        <v>717</v>
      </c>
      <c r="I80" s="283" t="s">
        <v>718</v>
      </c>
      <c r="J80" s="283"/>
      <c r="K80" s="296"/>
    </row>
    <row r="81" spans="2:11" ht="15" customHeight="1">
      <c r="B81" s="305"/>
      <c r="C81" s="306" t="s">
        <v>719</v>
      </c>
      <c r="D81" s="306"/>
      <c r="E81" s="306"/>
      <c r="F81" s="307" t="s">
        <v>714</v>
      </c>
      <c r="G81" s="306"/>
      <c r="H81" s="306" t="s">
        <v>720</v>
      </c>
      <c r="I81" s="306" t="s">
        <v>710</v>
      </c>
      <c r="J81" s="306">
        <v>15</v>
      </c>
      <c r="K81" s="296"/>
    </row>
    <row r="82" spans="2:11" ht="15" customHeight="1">
      <c r="B82" s="305"/>
      <c r="C82" s="306" t="s">
        <v>721</v>
      </c>
      <c r="D82" s="306"/>
      <c r="E82" s="306"/>
      <c r="F82" s="307" t="s">
        <v>714</v>
      </c>
      <c r="G82" s="306"/>
      <c r="H82" s="306" t="s">
        <v>722</v>
      </c>
      <c r="I82" s="306" t="s">
        <v>710</v>
      </c>
      <c r="J82" s="306">
        <v>15</v>
      </c>
      <c r="K82" s="296"/>
    </row>
    <row r="83" spans="2:11" ht="15" customHeight="1">
      <c r="B83" s="305"/>
      <c r="C83" s="306" t="s">
        <v>723</v>
      </c>
      <c r="D83" s="306"/>
      <c r="E83" s="306"/>
      <c r="F83" s="307" t="s">
        <v>714</v>
      </c>
      <c r="G83" s="306"/>
      <c r="H83" s="306" t="s">
        <v>724</v>
      </c>
      <c r="I83" s="306" t="s">
        <v>710</v>
      </c>
      <c r="J83" s="306">
        <v>20</v>
      </c>
      <c r="K83" s="296"/>
    </row>
    <row r="84" spans="2:11" ht="15" customHeight="1">
      <c r="B84" s="305"/>
      <c r="C84" s="306" t="s">
        <v>725</v>
      </c>
      <c r="D84" s="306"/>
      <c r="E84" s="306"/>
      <c r="F84" s="307" t="s">
        <v>714</v>
      </c>
      <c r="G84" s="306"/>
      <c r="H84" s="306" t="s">
        <v>726</v>
      </c>
      <c r="I84" s="306" t="s">
        <v>710</v>
      </c>
      <c r="J84" s="306">
        <v>20</v>
      </c>
      <c r="K84" s="296"/>
    </row>
    <row r="85" spans="2:11" ht="15" customHeight="1">
      <c r="B85" s="305"/>
      <c r="C85" s="283" t="s">
        <v>727</v>
      </c>
      <c r="D85" s="283"/>
      <c r="E85" s="283"/>
      <c r="F85" s="304" t="s">
        <v>714</v>
      </c>
      <c r="G85" s="303"/>
      <c r="H85" s="283" t="s">
        <v>728</v>
      </c>
      <c r="I85" s="283" t="s">
        <v>710</v>
      </c>
      <c r="J85" s="283">
        <v>50</v>
      </c>
      <c r="K85" s="296"/>
    </row>
    <row r="86" spans="2:11" ht="15" customHeight="1">
      <c r="B86" s="305"/>
      <c r="C86" s="283" t="s">
        <v>729</v>
      </c>
      <c r="D86" s="283"/>
      <c r="E86" s="283"/>
      <c r="F86" s="304" t="s">
        <v>714</v>
      </c>
      <c r="G86" s="303"/>
      <c r="H86" s="283" t="s">
        <v>730</v>
      </c>
      <c r="I86" s="283" t="s">
        <v>710</v>
      </c>
      <c r="J86" s="283">
        <v>20</v>
      </c>
      <c r="K86" s="296"/>
    </row>
    <row r="87" spans="2:11" ht="15" customHeight="1">
      <c r="B87" s="305"/>
      <c r="C87" s="283" t="s">
        <v>731</v>
      </c>
      <c r="D87" s="283"/>
      <c r="E87" s="283"/>
      <c r="F87" s="304" t="s">
        <v>714</v>
      </c>
      <c r="G87" s="303"/>
      <c r="H87" s="283" t="s">
        <v>732</v>
      </c>
      <c r="I87" s="283" t="s">
        <v>710</v>
      </c>
      <c r="J87" s="283">
        <v>20</v>
      </c>
      <c r="K87" s="296"/>
    </row>
    <row r="88" spans="2:11" ht="15" customHeight="1">
      <c r="B88" s="305"/>
      <c r="C88" s="283" t="s">
        <v>733</v>
      </c>
      <c r="D88" s="283"/>
      <c r="E88" s="283"/>
      <c r="F88" s="304" t="s">
        <v>714</v>
      </c>
      <c r="G88" s="303"/>
      <c r="H88" s="283" t="s">
        <v>734</v>
      </c>
      <c r="I88" s="283" t="s">
        <v>710</v>
      </c>
      <c r="J88" s="283">
        <v>50</v>
      </c>
      <c r="K88" s="296"/>
    </row>
    <row r="89" spans="2:11" ht="15" customHeight="1">
      <c r="B89" s="305"/>
      <c r="C89" s="283" t="s">
        <v>735</v>
      </c>
      <c r="D89" s="283"/>
      <c r="E89" s="283"/>
      <c r="F89" s="304" t="s">
        <v>714</v>
      </c>
      <c r="G89" s="303"/>
      <c r="H89" s="283" t="s">
        <v>735</v>
      </c>
      <c r="I89" s="283" t="s">
        <v>710</v>
      </c>
      <c r="J89" s="283">
        <v>50</v>
      </c>
      <c r="K89" s="296"/>
    </row>
    <row r="90" spans="2:11" ht="15" customHeight="1">
      <c r="B90" s="305"/>
      <c r="C90" s="283" t="s">
        <v>109</v>
      </c>
      <c r="D90" s="283"/>
      <c r="E90" s="283"/>
      <c r="F90" s="304" t="s">
        <v>714</v>
      </c>
      <c r="G90" s="303"/>
      <c r="H90" s="283" t="s">
        <v>736</v>
      </c>
      <c r="I90" s="283" t="s">
        <v>710</v>
      </c>
      <c r="J90" s="283">
        <v>255</v>
      </c>
      <c r="K90" s="296"/>
    </row>
    <row r="91" spans="2:11" ht="15" customHeight="1">
      <c r="B91" s="305"/>
      <c r="C91" s="283" t="s">
        <v>737</v>
      </c>
      <c r="D91" s="283"/>
      <c r="E91" s="283"/>
      <c r="F91" s="304" t="s">
        <v>708</v>
      </c>
      <c r="G91" s="303"/>
      <c r="H91" s="283" t="s">
        <v>738</v>
      </c>
      <c r="I91" s="283" t="s">
        <v>739</v>
      </c>
      <c r="J91" s="283"/>
      <c r="K91" s="296"/>
    </row>
    <row r="92" spans="2:11" ht="15" customHeight="1">
      <c r="B92" s="305"/>
      <c r="C92" s="283" t="s">
        <v>740</v>
      </c>
      <c r="D92" s="283"/>
      <c r="E92" s="283"/>
      <c r="F92" s="304" t="s">
        <v>708</v>
      </c>
      <c r="G92" s="303"/>
      <c r="H92" s="283" t="s">
        <v>741</v>
      </c>
      <c r="I92" s="283" t="s">
        <v>742</v>
      </c>
      <c r="J92" s="283"/>
      <c r="K92" s="296"/>
    </row>
    <row r="93" spans="2:11" ht="15" customHeight="1">
      <c r="B93" s="305"/>
      <c r="C93" s="283" t="s">
        <v>743</v>
      </c>
      <c r="D93" s="283"/>
      <c r="E93" s="283"/>
      <c r="F93" s="304" t="s">
        <v>708</v>
      </c>
      <c r="G93" s="303"/>
      <c r="H93" s="283" t="s">
        <v>743</v>
      </c>
      <c r="I93" s="283" t="s">
        <v>742</v>
      </c>
      <c r="J93" s="283"/>
      <c r="K93" s="296"/>
    </row>
    <row r="94" spans="2:11" ht="15" customHeight="1">
      <c r="B94" s="305"/>
      <c r="C94" s="283" t="s">
        <v>38</v>
      </c>
      <c r="D94" s="283"/>
      <c r="E94" s="283"/>
      <c r="F94" s="304" t="s">
        <v>708</v>
      </c>
      <c r="G94" s="303"/>
      <c r="H94" s="283" t="s">
        <v>744</v>
      </c>
      <c r="I94" s="283" t="s">
        <v>742</v>
      </c>
      <c r="J94" s="283"/>
      <c r="K94" s="296"/>
    </row>
    <row r="95" spans="2:11" ht="15" customHeight="1">
      <c r="B95" s="305"/>
      <c r="C95" s="283" t="s">
        <v>48</v>
      </c>
      <c r="D95" s="283"/>
      <c r="E95" s="283"/>
      <c r="F95" s="304" t="s">
        <v>708</v>
      </c>
      <c r="G95" s="303"/>
      <c r="H95" s="283" t="s">
        <v>745</v>
      </c>
      <c r="I95" s="283" t="s">
        <v>742</v>
      </c>
      <c r="J95" s="283"/>
      <c r="K95" s="296"/>
    </row>
    <row r="96" spans="2:11" ht="15" customHeight="1">
      <c r="B96" s="308"/>
      <c r="C96" s="309"/>
      <c r="D96" s="309"/>
      <c r="E96" s="309"/>
      <c r="F96" s="309"/>
      <c r="G96" s="309"/>
      <c r="H96" s="309"/>
      <c r="I96" s="309"/>
      <c r="J96" s="309"/>
      <c r="K96" s="310"/>
    </row>
    <row r="97" spans="2:11" ht="18.75" customHeight="1">
      <c r="B97" s="311"/>
      <c r="C97" s="312"/>
      <c r="D97" s="312"/>
      <c r="E97" s="312"/>
      <c r="F97" s="312"/>
      <c r="G97" s="312"/>
      <c r="H97" s="312"/>
      <c r="I97" s="312"/>
      <c r="J97" s="312"/>
      <c r="K97" s="311"/>
    </row>
    <row r="98" spans="2:11" ht="18.75" customHeight="1">
      <c r="B98" s="290"/>
      <c r="C98" s="290"/>
      <c r="D98" s="290"/>
      <c r="E98" s="290"/>
      <c r="F98" s="290"/>
      <c r="G98" s="290"/>
      <c r="H98" s="290"/>
      <c r="I98" s="290"/>
      <c r="J98" s="290"/>
      <c r="K98" s="290"/>
    </row>
    <row r="99" spans="2:11" ht="7.5" customHeight="1">
      <c r="B99" s="291"/>
      <c r="C99" s="292"/>
      <c r="D99" s="292"/>
      <c r="E99" s="292"/>
      <c r="F99" s="292"/>
      <c r="G99" s="292"/>
      <c r="H99" s="292"/>
      <c r="I99" s="292"/>
      <c r="J99" s="292"/>
      <c r="K99" s="293"/>
    </row>
    <row r="100" spans="2:11" ht="45" customHeight="1">
      <c r="B100" s="294"/>
      <c r="C100" s="295" t="s">
        <v>746</v>
      </c>
      <c r="D100" s="295"/>
      <c r="E100" s="295"/>
      <c r="F100" s="295"/>
      <c r="G100" s="295"/>
      <c r="H100" s="295"/>
      <c r="I100" s="295"/>
      <c r="J100" s="295"/>
      <c r="K100" s="296"/>
    </row>
    <row r="101" spans="2:11" ht="17.25" customHeight="1">
      <c r="B101" s="294"/>
      <c r="C101" s="297" t="s">
        <v>702</v>
      </c>
      <c r="D101" s="297"/>
      <c r="E101" s="297"/>
      <c r="F101" s="297" t="s">
        <v>703</v>
      </c>
      <c r="G101" s="298"/>
      <c r="H101" s="297" t="s">
        <v>104</v>
      </c>
      <c r="I101" s="297" t="s">
        <v>57</v>
      </c>
      <c r="J101" s="297" t="s">
        <v>704</v>
      </c>
      <c r="K101" s="296"/>
    </row>
    <row r="102" spans="2:11" ht="17.25" customHeight="1">
      <c r="B102" s="294"/>
      <c r="C102" s="299" t="s">
        <v>705</v>
      </c>
      <c r="D102" s="299"/>
      <c r="E102" s="299"/>
      <c r="F102" s="300" t="s">
        <v>706</v>
      </c>
      <c r="G102" s="301"/>
      <c r="H102" s="299"/>
      <c r="I102" s="299"/>
      <c r="J102" s="299" t="s">
        <v>707</v>
      </c>
      <c r="K102" s="296"/>
    </row>
    <row r="103" spans="2:11" ht="5.25" customHeight="1">
      <c r="B103" s="294"/>
      <c r="C103" s="297"/>
      <c r="D103" s="297"/>
      <c r="E103" s="297"/>
      <c r="F103" s="297"/>
      <c r="G103" s="313"/>
      <c r="H103" s="297"/>
      <c r="I103" s="297"/>
      <c r="J103" s="297"/>
      <c r="K103" s="296"/>
    </row>
    <row r="104" spans="2:11" ht="15" customHeight="1">
      <c r="B104" s="294"/>
      <c r="C104" s="283" t="s">
        <v>53</v>
      </c>
      <c r="D104" s="302"/>
      <c r="E104" s="302"/>
      <c r="F104" s="304" t="s">
        <v>708</v>
      </c>
      <c r="G104" s="313"/>
      <c r="H104" s="283" t="s">
        <v>747</v>
      </c>
      <c r="I104" s="283" t="s">
        <v>710</v>
      </c>
      <c r="J104" s="283">
        <v>20</v>
      </c>
      <c r="K104" s="296"/>
    </row>
    <row r="105" spans="2:11" ht="15" customHeight="1">
      <c r="B105" s="294"/>
      <c r="C105" s="283" t="s">
        <v>711</v>
      </c>
      <c r="D105" s="283"/>
      <c r="E105" s="283"/>
      <c r="F105" s="304" t="s">
        <v>708</v>
      </c>
      <c r="G105" s="283"/>
      <c r="H105" s="283" t="s">
        <v>747</v>
      </c>
      <c r="I105" s="283" t="s">
        <v>710</v>
      </c>
      <c r="J105" s="283">
        <v>120</v>
      </c>
      <c r="K105" s="296"/>
    </row>
    <row r="106" spans="2:11" ht="15" customHeight="1">
      <c r="B106" s="305"/>
      <c r="C106" s="283" t="s">
        <v>713</v>
      </c>
      <c r="D106" s="283"/>
      <c r="E106" s="283"/>
      <c r="F106" s="304" t="s">
        <v>714</v>
      </c>
      <c r="G106" s="283"/>
      <c r="H106" s="283" t="s">
        <v>747</v>
      </c>
      <c r="I106" s="283" t="s">
        <v>710</v>
      </c>
      <c r="J106" s="283">
        <v>50</v>
      </c>
      <c r="K106" s="296"/>
    </row>
    <row r="107" spans="2:11" ht="15" customHeight="1">
      <c r="B107" s="305"/>
      <c r="C107" s="283" t="s">
        <v>716</v>
      </c>
      <c r="D107" s="283"/>
      <c r="E107" s="283"/>
      <c r="F107" s="304" t="s">
        <v>708</v>
      </c>
      <c r="G107" s="283"/>
      <c r="H107" s="283" t="s">
        <v>747</v>
      </c>
      <c r="I107" s="283" t="s">
        <v>718</v>
      </c>
      <c r="J107" s="283"/>
      <c r="K107" s="296"/>
    </row>
    <row r="108" spans="2:11" ht="15" customHeight="1">
      <c r="B108" s="305"/>
      <c r="C108" s="283" t="s">
        <v>727</v>
      </c>
      <c r="D108" s="283"/>
      <c r="E108" s="283"/>
      <c r="F108" s="304" t="s">
        <v>714</v>
      </c>
      <c r="G108" s="283"/>
      <c r="H108" s="283" t="s">
        <v>747</v>
      </c>
      <c r="I108" s="283" t="s">
        <v>710</v>
      </c>
      <c r="J108" s="283">
        <v>50</v>
      </c>
      <c r="K108" s="296"/>
    </row>
    <row r="109" spans="2:11" ht="15" customHeight="1">
      <c r="B109" s="305"/>
      <c r="C109" s="283" t="s">
        <v>735</v>
      </c>
      <c r="D109" s="283"/>
      <c r="E109" s="283"/>
      <c r="F109" s="304" t="s">
        <v>714</v>
      </c>
      <c r="G109" s="283"/>
      <c r="H109" s="283" t="s">
        <v>747</v>
      </c>
      <c r="I109" s="283" t="s">
        <v>710</v>
      </c>
      <c r="J109" s="283">
        <v>50</v>
      </c>
      <c r="K109" s="296"/>
    </row>
    <row r="110" spans="2:11" ht="15" customHeight="1">
      <c r="B110" s="305"/>
      <c r="C110" s="283" t="s">
        <v>733</v>
      </c>
      <c r="D110" s="283"/>
      <c r="E110" s="283"/>
      <c r="F110" s="304" t="s">
        <v>714</v>
      </c>
      <c r="G110" s="283"/>
      <c r="H110" s="283" t="s">
        <v>747</v>
      </c>
      <c r="I110" s="283" t="s">
        <v>710</v>
      </c>
      <c r="J110" s="283">
        <v>50</v>
      </c>
      <c r="K110" s="296"/>
    </row>
    <row r="111" spans="2:11" ht="15" customHeight="1">
      <c r="B111" s="305"/>
      <c r="C111" s="283" t="s">
        <v>53</v>
      </c>
      <c r="D111" s="283"/>
      <c r="E111" s="283"/>
      <c r="F111" s="304" t="s">
        <v>708</v>
      </c>
      <c r="G111" s="283"/>
      <c r="H111" s="283" t="s">
        <v>748</v>
      </c>
      <c r="I111" s="283" t="s">
        <v>710</v>
      </c>
      <c r="J111" s="283">
        <v>20</v>
      </c>
      <c r="K111" s="296"/>
    </row>
    <row r="112" spans="2:11" ht="15" customHeight="1">
      <c r="B112" s="305"/>
      <c r="C112" s="283" t="s">
        <v>749</v>
      </c>
      <c r="D112" s="283"/>
      <c r="E112" s="283"/>
      <c r="F112" s="304" t="s">
        <v>708</v>
      </c>
      <c r="G112" s="283"/>
      <c r="H112" s="283" t="s">
        <v>750</v>
      </c>
      <c r="I112" s="283" t="s">
        <v>710</v>
      </c>
      <c r="J112" s="283">
        <v>120</v>
      </c>
      <c r="K112" s="296"/>
    </row>
    <row r="113" spans="2:11" ht="15" customHeight="1">
      <c r="B113" s="305"/>
      <c r="C113" s="283" t="s">
        <v>38</v>
      </c>
      <c r="D113" s="283"/>
      <c r="E113" s="283"/>
      <c r="F113" s="304" t="s">
        <v>708</v>
      </c>
      <c r="G113" s="283"/>
      <c r="H113" s="283" t="s">
        <v>751</v>
      </c>
      <c r="I113" s="283" t="s">
        <v>742</v>
      </c>
      <c r="J113" s="283"/>
      <c r="K113" s="296"/>
    </row>
    <row r="114" spans="2:11" ht="15" customHeight="1">
      <c r="B114" s="305"/>
      <c r="C114" s="283" t="s">
        <v>48</v>
      </c>
      <c r="D114" s="283"/>
      <c r="E114" s="283"/>
      <c r="F114" s="304" t="s">
        <v>708</v>
      </c>
      <c r="G114" s="283"/>
      <c r="H114" s="283" t="s">
        <v>752</v>
      </c>
      <c r="I114" s="283" t="s">
        <v>742</v>
      </c>
      <c r="J114" s="283"/>
      <c r="K114" s="296"/>
    </row>
    <row r="115" spans="2:11" ht="15" customHeight="1">
      <c r="B115" s="305"/>
      <c r="C115" s="283" t="s">
        <v>57</v>
      </c>
      <c r="D115" s="283"/>
      <c r="E115" s="283"/>
      <c r="F115" s="304" t="s">
        <v>708</v>
      </c>
      <c r="G115" s="283"/>
      <c r="H115" s="283" t="s">
        <v>753</v>
      </c>
      <c r="I115" s="283" t="s">
        <v>754</v>
      </c>
      <c r="J115" s="283"/>
      <c r="K115" s="296"/>
    </row>
    <row r="116" spans="2:11" ht="15" customHeight="1">
      <c r="B116" s="308"/>
      <c r="C116" s="314"/>
      <c r="D116" s="314"/>
      <c r="E116" s="314"/>
      <c r="F116" s="314"/>
      <c r="G116" s="314"/>
      <c r="H116" s="314"/>
      <c r="I116" s="314"/>
      <c r="J116" s="314"/>
      <c r="K116" s="310"/>
    </row>
    <row r="117" spans="2:11" ht="18.75" customHeight="1">
      <c r="B117" s="315"/>
      <c r="C117" s="280"/>
      <c r="D117" s="280"/>
      <c r="E117" s="280"/>
      <c r="F117" s="316"/>
      <c r="G117" s="280"/>
      <c r="H117" s="280"/>
      <c r="I117" s="280"/>
      <c r="J117" s="280"/>
      <c r="K117" s="315"/>
    </row>
    <row r="118" spans="2:11" ht="18.75" customHeight="1">
      <c r="B118" s="290"/>
      <c r="C118" s="290"/>
      <c r="D118" s="290"/>
      <c r="E118" s="290"/>
      <c r="F118" s="290"/>
      <c r="G118" s="290"/>
      <c r="H118" s="290"/>
      <c r="I118" s="290"/>
      <c r="J118" s="290"/>
      <c r="K118" s="290"/>
    </row>
    <row r="119" spans="2:11" ht="7.5" customHeight="1">
      <c r="B119" s="317"/>
      <c r="C119" s="318"/>
      <c r="D119" s="318"/>
      <c r="E119" s="318"/>
      <c r="F119" s="318"/>
      <c r="G119" s="318"/>
      <c r="H119" s="318"/>
      <c r="I119" s="318"/>
      <c r="J119" s="318"/>
      <c r="K119" s="319"/>
    </row>
    <row r="120" spans="2:11" ht="45" customHeight="1">
      <c r="B120" s="320"/>
      <c r="C120" s="271" t="s">
        <v>755</v>
      </c>
      <c r="D120" s="271"/>
      <c r="E120" s="271"/>
      <c r="F120" s="271"/>
      <c r="G120" s="271"/>
      <c r="H120" s="271"/>
      <c r="I120" s="271"/>
      <c r="J120" s="271"/>
      <c r="K120" s="321"/>
    </row>
    <row r="121" spans="2:11" ht="17.25" customHeight="1">
      <c r="B121" s="322"/>
      <c r="C121" s="297" t="s">
        <v>702</v>
      </c>
      <c r="D121" s="297"/>
      <c r="E121" s="297"/>
      <c r="F121" s="297" t="s">
        <v>703</v>
      </c>
      <c r="G121" s="298"/>
      <c r="H121" s="297" t="s">
        <v>104</v>
      </c>
      <c r="I121" s="297" t="s">
        <v>57</v>
      </c>
      <c r="J121" s="297" t="s">
        <v>704</v>
      </c>
      <c r="K121" s="323"/>
    </row>
    <row r="122" spans="2:11" ht="17.25" customHeight="1">
      <c r="B122" s="322"/>
      <c r="C122" s="299" t="s">
        <v>705</v>
      </c>
      <c r="D122" s="299"/>
      <c r="E122" s="299"/>
      <c r="F122" s="300" t="s">
        <v>706</v>
      </c>
      <c r="G122" s="301"/>
      <c r="H122" s="299"/>
      <c r="I122" s="299"/>
      <c r="J122" s="299" t="s">
        <v>707</v>
      </c>
      <c r="K122" s="323"/>
    </row>
    <row r="123" spans="2:11" ht="5.25" customHeight="1">
      <c r="B123" s="324"/>
      <c r="C123" s="302"/>
      <c r="D123" s="302"/>
      <c r="E123" s="302"/>
      <c r="F123" s="302"/>
      <c r="G123" s="283"/>
      <c r="H123" s="302"/>
      <c r="I123" s="302"/>
      <c r="J123" s="302"/>
      <c r="K123" s="325"/>
    </row>
    <row r="124" spans="2:11" ht="15" customHeight="1">
      <c r="B124" s="324"/>
      <c r="C124" s="283" t="s">
        <v>711</v>
      </c>
      <c r="D124" s="302"/>
      <c r="E124" s="302"/>
      <c r="F124" s="304" t="s">
        <v>708</v>
      </c>
      <c r="G124" s="283"/>
      <c r="H124" s="283" t="s">
        <v>747</v>
      </c>
      <c r="I124" s="283" t="s">
        <v>710</v>
      </c>
      <c r="J124" s="283">
        <v>120</v>
      </c>
      <c r="K124" s="326"/>
    </row>
    <row r="125" spans="2:11" ht="15" customHeight="1">
      <c r="B125" s="324"/>
      <c r="C125" s="283" t="s">
        <v>756</v>
      </c>
      <c r="D125" s="283"/>
      <c r="E125" s="283"/>
      <c r="F125" s="304" t="s">
        <v>708</v>
      </c>
      <c r="G125" s="283"/>
      <c r="H125" s="283" t="s">
        <v>757</v>
      </c>
      <c r="I125" s="283" t="s">
        <v>710</v>
      </c>
      <c r="J125" s="283" t="s">
        <v>758</v>
      </c>
      <c r="K125" s="326"/>
    </row>
    <row r="126" spans="2:11" ht="15" customHeight="1">
      <c r="B126" s="324"/>
      <c r="C126" s="283" t="s">
        <v>657</v>
      </c>
      <c r="D126" s="283"/>
      <c r="E126" s="283"/>
      <c r="F126" s="304" t="s">
        <v>708</v>
      </c>
      <c r="G126" s="283"/>
      <c r="H126" s="283" t="s">
        <v>759</v>
      </c>
      <c r="I126" s="283" t="s">
        <v>710</v>
      </c>
      <c r="J126" s="283" t="s">
        <v>758</v>
      </c>
      <c r="K126" s="326"/>
    </row>
    <row r="127" spans="2:11" ht="15" customHeight="1">
      <c r="B127" s="324"/>
      <c r="C127" s="283" t="s">
        <v>719</v>
      </c>
      <c r="D127" s="283"/>
      <c r="E127" s="283"/>
      <c r="F127" s="304" t="s">
        <v>714</v>
      </c>
      <c r="G127" s="283"/>
      <c r="H127" s="283" t="s">
        <v>720</v>
      </c>
      <c r="I127" s="283" t="s">
        <v>710</v>
      </c>
      <c r="J127" s="283">
        <v>15</v>
      </c>
      <c r="K127" s="326"/>
    </row>
    <row r="128" spans="2:11" ht="15" customHeight="1">
      <c r="B128" s="324"/>
      <c r="C128" s="306" t="s">
        <v>721</v>
      </c>
      <c r="D128" s="306"/>
      <c r="E128" s="306"/>
      <c r="F128" s="307" t="s">
        <v>714</v>
      </c>
      <c r="G128" s="306"/>
      <c r="H128" s="306" t="s">
        <v>722</v>
      </c>
      <c r="I128" s="306" t="s">
        <v>710</v>
      </c>
      <c r="J128" s="306">
        <v>15</v>
      </c>
      <c r="K128" s="326"/>
    </row>
    <row r="129" spans="2:11" ht="15" customHeight="1">
      <c r="B129" s="324"/>
      <c r="C129" s="306" t="s">
        <v>723</v>
      </c>
      <c r="D129" s="306"/>
      <c r="E129" s="306"/>
      <c r="F129" s="307" t="s">
        <v>714</v>
      </c>
      <c r="G129" s="306"/>
      <c r="H129" s="306" t="s">
        <v>724</v>
      </c>
      <c r="I129" s="306" t="s">
        <v>710</v>
      </c>
      <c r="J129" s="306">
        <v>20</v>
      </c>
      <c r="K129" s="326"/>
    </row>
    <row r="130" spans="2:11" ht="15" customHeight="1">
      <c r="B130" s="324"/>
      <c r="C130" s="306" t="s">
        <v>725</v>
      </c>
      <c r="D130" s="306"/>
      <c r="E130" s="306"/>
      <c r="F130" s="307" t="s">
        <v>714</v>
      </c>
      <c r="G130" s="306"/>
      <c r="H130" s="306" t="s">
        <v>726</v>
      </c>
      <c r="I130" s="306" t="s">
        <v>710</v>
      </c>
      <c r="J130" s="306">
        <v>20</v>
      </c>
      <c r="K130" s="326"/>
    </row>
    <row r="131" spans="2:11" ht="15" customHeight="1">
      <c r="B131" s="324"/>
      <c r="C131" s="283" t="s">
        <v>713</v>
      </c>
      <c r="D131" s="283"/>
      <c r="E131" s="283"/>
      <c r="F131" s="304" t="s">
        <v>714</v>
      </c>
      <c r="G131" s="283"/>
      <c r="H131" s="283" t="s">
        <v>747</v>
      </c>
      <c r="I131" s="283" t="s">
        <v>710</v>
      </c>
      <c r="J131" s="283">
        <v>50</v>
      </c>
      <c r="K131" s="326"/>
    </row>
    <row r="132" spans="2:11" ht="15" customHeight="1">
      <c r="B132" s="324"/>
      <c r="C132" s="283" t="s">
        <v>727</v>
      </c>
      <c r="D132" s="283"/>
      <c r="E132" s="283"/>
      <c r="F132" s="304" t="s">
        <v>714</v>
      </c>
      <c r="G132" s="283"/>
      <c r="H132" s="283" t="s">
        <v>747</v>
      </c>
      <c r="I132" s="283" t="s">
        <v>710</v>
      </c>
      <c r="J132" s="283">
        <v>50</v>
      </c>
      <c r="K132" s="326"/>
    </row>
    <row r="133" spans="2:11" ht="15" customHeight="1">
      <c r="B133" s="324"/>
      <c r="C133" s="283" t="s">
        <v>733</v>
      </c>
      <c r="D133" s="283"/>
      <c r="E133" s="283"/>
      <c r="F133" s="304" t="s">
        <v>714</v>
      </c>
      <c r="G133" s="283"/>
      <c r="H133" s="283" t="s">
        <v>747</v>
      </c>
      <c r="I133" s="283" t="s">
        <v>710</v>
      </c>
      <c r="J133" s="283">
        <v>50</v>
      </c>
      <c r="K133" s="326"/>
    </row>
    <row r="134" spans="2:11" ht="15" customHeight="1">
      <c r="B134" s="324"/>
      <c r="C134" s="283" t="s">
        <v>735</v>
      </c>
      <c r="D134" s="283"/>
      <c r="E134" s="283"/>
      <c r="F134" s="304" t="s">
        <v>714</v>
      </c>
      <c r="G134" s="283"/>
      <c r="H134" s="283" t="s">
        <v>747</v>
      </c>
      <c r="I134" s="283" t="s">
        <v>710</v>
      </c>
      <c r="J134" s="283">
        <v>50</v>
      </c>
      <c r="K134" s="326"/>
    </row>
    <row r="135" spans="2:11" ht="15" customHeight="1">
      <c r="B135" s="324"/>
      <c r="C135" s="283" t="s">
        <v>109</v>
      </c>
      <c r="D135" s="283"/>
      <c r="E135" s="283"/>
      <c r="F135" s="304" t="s">
        <v>714</v>
      </c>
      <c r="G135" s="283"/>
      <c r="H135" s="283" t="s">
        <v>760</v>
      </c>
      <c r="I135" s="283" t="s">
        <v>710</v>
      </c>
      <c r="J135" s="283">
        <v>255</v>
      </c>
      <c r="K135" s="326"/>
    </row>
    <row r="136" spans="2:11" ht="15" customHeight="1">
      <c r="B136" s="324"/>
      <c r="C136" s="283" t="s">
        <v>737</v>
      </c>
      <c r="D136" s="283"/>
      <c r="E136" s="283"/>
      <c r="F136" s="304" t="s">
        <v>708</v>
      </c>
      <c r="G136" s="283"/>
      <c r="H136" s="283" t="s">
        <v>761</v>
      </c>
      <c r="I136" s="283" t="s">
        <v>739</v>
      </c>
      <c r="J136" s="283"/>
      <c r="K136" s="326"/>
    </row>
    <row r="137" spans="2:11" ht="15" customHeight="1">
      <c r="B137" s="324"/>
      <c r="C137" s="283" t="s">
        <v>740</v>
      </c>
      <c r="D137" s="283"/>
      <c r="E137" s="283"/>
      <c r="F137" s="304" t="s">
        <v>708</v>
      </c>
      <c r="G137" s="283"/>
      <c r="H137" s="283" t="s">
        <v>762</v>
      </c>
      <c r="I137" s="283" t="s">
        <v>742</v>
      </c>
      <c r="J137" s="283"/>
      <c r="K137" s="326"/>
    </row>
    <row r="138" spans="2:11" ht="15" customHeight="1">
      <c r="B138" s="324"/>
      <c r="C138" s="283" t="s">
        <v>743</v>
      </c>
      <c r="D138" s="283"/>
      <c r="E138" s="283"/>
      <c r="F138" s="304" t="s">
        <v>708</v>
      </c>
      <c r="G138" s="283"/>
      <c r="H138" s="283" t="s">
        <v>743</v>
      </c>
      <c r="I138" s="283" t="s">
        <v>742</v>
      </c>
      <c r="J138" s="283"/>
      <c r="K138" s="326"/>
    </row>
    <row r="139" spans="2:11" ht="15" customHeight="1">
      <c r="B139" s="324"/>
      <c r="C139" s="283" t="s">
        <v>38</v>
      </c>
      <c r="D139" s="283"/>
      <c r="E139" s="283"/>
      <c r="F139" s="304" t="s">
        <v>708</v>
      </c>
      <c r="G139" s="283"/>
      <c r="H139" s="283" t="s">
        <v>763</v>
      </c>
      <c r="I139" s="283" t="s">
        <v>742</v>
      </c>
      <c r="J139" s="283"/>
      <c r="K139" s="326"/>
    </row>
    <row r="140" spans="2:11" ht="15" customHeight="1">
      <c r="B140" s="324"/>
      <c r="C140" s="283" t="s">
        <v>764</v>
      </c>
      <c r="D140" s="283"/>
      <c r="E140" s="283"/>
      <c r="F140" s="304" t="s">
        <v>708</v>
      </c>
      <c r="G140" s="283"/>
      <c r="H140" s="283" t="s">
        <v>765</v>
      </c>
      <c r="I140" s="283" t="s">
        <v>742</v>
      </c>
      <c r="J140" s="283"/>
      <c r="K140" s="326"/>
    </row>
    <row r="141" spans="2:11" ht="15" customHeight="1">
      <c r="B141" s="327"/>
      <c r="C141" s="328"/>
      <c r="D141" s="328"/>
      <c r="E141" s="328"/>
      <c r="F141" s="328"/>
      <c r="G141" s="328"/>
      <c r="H141" s="328"/>
      <c r="I141" s="328"/>
      <c r="J141" s="328"/>
      <c r="K141" s="329"/>
    </row>
    <row r="142" spans="2:11" ht="18.75" customHeight="1">
      <c r="B142" s="280"/>
      <c r="C142" s="280"/>
      <c r="D142" s="280"/>
      <c r="E142" s="280"/>
      <c r="F142" s="316"/>
      <c r="G142" s="280"/>
      <c r="H142" s="280"/>
      <c r="I142" s="280"/>
      <c r="J142" s="280"/>
      <c r="K142" s="280"/>
    </row>
    <row r="143" spans="2:11" ht="18.75" customHeight="1">
      <c r="B143" s="290"/>
      <c r="C143" s="290"/>
      <c r="D143" s="290"/>
      <c r="E143" s="290"/>
      <c r="F143" s="290"/>
      <c r="G143" s="290"/>
      <c r="H143" s="290"/>
      <c r="I143" s="290"/>
      <c r="J143" s="290"/>
      <c r="K143" s="290"/>
    </row>
    <row r="144" spans="2:11" ht="7.5" customHeight="1">
      <c r="B144" s="291"/>
      <c r="C144" s="292"/>
      <c r="D144" s="292"/>
      <c r="E144" s="292"/>
      <c r="F144" s="292"/>
      <c r="G144" s="292"/>
      <c r="H144" s="292"/>
      <c r="I144" s="292"/>
      <c r="J144" s="292"/>
      <c r="K144" s="293"/>
    </row>
    <row r="145" spans="2:11" ht="45" customHeight="1">
      <c r="B145" s="294"/>
      <c r="C145" s="295" t="s">
        <v>766</v>
      </c>
      <c r="D145" s="295"/>
      <c r="E145" s="295"/>
      <c r="F145" s="295"/>
      <c r="G145" s="295"/>
      <c r="H145" s="295"/>
      <c r="I145" s="295"/>
      <c r="J145" s="295"/>
      <c r="K145" s="296"/>
    </row>
    <row r="146" spans="2:11" ht="17.25" customHeight="1">
      <c r="B146" s="294"/>
      <c r="C146" s="297" t="s">
        <v>702</v>
      </c>
      <c r="D146" s="297"/>
      <c r="E146" s="297"/>
      <c r="F146" s="297" t="s">
        <v>703</v>
      </c>
      <c r="G146" s="298"/>
      <c r="H146" s="297" t="s">
        <v>104</v>
      </c>
      <c r="I146" s="297" t="s">
        <v>57</v>
      </c>
      <c r="J146" s="297" t="s">
        <v>704</v>
      </c>
      <c r="K146" s="296"/>
    </row>
    <row r="147" spans="2:11" ht="17.25" customHeight="1">
      <c r="B147" s="294"/>
      <c r="C147" s="299" t="s">
        <v>705</v>
      </c>
      <c r="D147" s="299"/>
      <c r="E147" s="299"/>
      <c r="F147" s="300" t="s">
        <v>706</v>
      </c>
      <c r="G147" s="301"/>
      <c r="H147" s="299"/>
      <c r="I147" s="299"/>
      <c r="J147" s="299" t="s">
        <v>707</v>
      </c>
      <c r="K147" s="296"/>
    </row>
    <row r="148" spans="2:11" ht="5.25" customHeight="1">
      <c r="B148" s="305"/>
      <c r="C148" s="302"/>
      <c r="D148" s="302"/>
      <c r="E148" s="302"/>
      <c r="F148" s="302"/>
      <c r="G148" s="303"/>
      <c r="H148" s="302"/>
      <c r="I148" s="302"/>
      <c r="J148" s="302"/>
      <c r="K148" s="326"/>
    </row>
    <row r="149" spans="2:11" ht="15" customHeight="1">
      <c r="B149" s="305"/>
      <c r="C149" s="330" t="s">
        <v>711</v>
      </c>
      <c r="D149" s="283"/>
      <c r="E149" s="283"/>
      <c r="F149" s="331" t="s">
        <v>708</v>
      </c>
      <c r="G149" s="283"/>
      <c r="H149" s="330" t="s">
        <v>747</v>
      </c>
      <c r="I149" s="330" t="s">
        <v>710</v>
      </c>
      <c r="J149" s="330">
        <v>120</v>
      </c>
      <c r="K149" s="326"/>
    </row>
    <row r="150" spans="2:11" ht="15" customHeight="1">
      <c r="B150" s="305"/>
      <c r="C150" s="330" t="s">
        <v>756</v>
      </c>
      <c r="D150" s="283"/>
      <c r="E150" s="283"/>
      <c r="F150" s="331" t="s">
        <v>708</v>
      </c>
      <c r="G150" s="283"/>
      <c r="H150" s="330" t="s">
        <v>767</v>
      </c>
      <c r="I150" s="330" t="s">
        <v>710</v>
      </c>
      <c r="J150" s="330" t="s">
        <v>758</v>
      </c>
      <c r="K150" s="326"/>
    </row>
    <row r="151" spans="2:11" ht="15" customHeight="1">
      <c r="B151" s="305"/>
      <c r="C151" s="330" t="s">
        <v>657</v>
      </c>
      <c r="D151" s="283"/>
      <c r="E151" s="283"/>
      <c r="F151" s="331" t="s">
        <v>708</v>
      </c>
      <c r="G151" s="283"/>
      <c r="H151" s="330" t="s">
        <v>768</v>
      </c>
      <c r="I151" s="330" t="s">
        <v>710</v>
      </c>
      <c r="J151" s="330" t="s">
        <v>758</v>
      </c>
      <c r="K151" s="326"/>
    </row>
    <row r="152" spans="2:11" ht="15" customHeight="1">
      <c r="B152" s="305"/>
      <c r="C152" s="330" t="s">
        <v>713</v>
      </c>
      <c r="D152" s="283"/>
      <c r="E152" s="283"/>
      <c r="F152" s="331" t="s">
        <v>714</v>
      </c>
      <c r="G152" s="283"/>
      <c r="H152" s="330" t="s">
        <v>747</v>
      </c>
      <c r="I152" s="330" t="s">
        <v>710</v>
      </c>
      <c r="J152" s="330">
        <v>50</v>
      </c>
      <c r="K152" s="326"/>
    </row>
    <row r="153" spans="2:11" ht="15" customHeight="1">
      <c r="B153" s="305"/>
      <c r="C153" s="330" t="s">
        <v>716</v>
      </c>
      <c r="D153" s="283"/>
      <c r="E153" s="283"/>
      <c r="F153" s="331" t="s">
        <v>708</v>
      </c>
      <c r="G153" s="283"/>
      <c r="H153" s="330" t="s">
        <v>747</v>
      </c>
      <c r="I153" s="330" t="s">
        <v>718</v>
      </c>
      <c r="J153" s="330"/>
      <c r="K153" s="326"/>
    </row>
    <row r="154" spans="2:11" ht="15" customHeight="1">
      <c r="B154" s="305"/>
      <c r="C154" s="330" t="s">
        <v>727</v>
      </c>
      <c r="D154" s="283"/>
      <c r="E154" s="283"/>
      <c r="F154" s="331" t="s">
        <v>714</v>
      </c>
      <c r="G154" s="283"/>
      <c r="H154" s="330" t="s">
        <v>747</v>
      </c>
      <c r="I154" s="330" t="s">
        <v>710</v>
      </c>
      <c r="J154" s="330">
        <v>50</v>
      </c>
      <c r="K154" s="326"/>
    </row>
    <row r="155" spans="2:11" ht="15" customHeight="1">
      <c r="B155" s="305"/>
      <c r="C155" s="330" t="s">
        <v>735</v>
      </c>
      <c r="D155" s="283"/>
      <c r="E155" s="283"/>
      <c r="F155" s="331" t="s">
        <v>714</v>
      </c>
      <c r="G155" s="283"/>
      <c r="H155" s="330" t="s">
        <v>747</v>
      </c>
      <c r="I155" s="330" t="s">
        <v>710</v>
      </c>
      <c r="J155" s="330">
        <v>50</v>
      </c>
      <c r="K155" s="326"/>
    </row>
    <row r="156" spans="2:11" ht="15" customHeight="1">
      <c r="B156" s="305"/>
      <c r="C156" s="330" t="s">
        <v>733</v>
      </c>
      <c r="D156" s="283"/>
      <c r="E156" s="283"/>
      <c r="F156" s="331" t="s">
        <v>714</v>
      </c>
      <c r="G156" s="283"/>
      <c r="H156" s="330" t="s">
        <v>747</v>
      </c>
      <c r="I156" s="330" t="s">
        <v>710</v>
      </c>
      <c r="J156" s="330">
        <v>50</v>
      </c>
      <c r="K156" s="326"/>
    </row>
    <row r="157" spans="2:11" ht="15" customHeight="1">
      <c r="B157" s="305"/>
      <c r="C157" s="330" t="s">
        <v>89</v>
      </c>
      <c r="D157" s="283"/>
      <c r="E157" s="283"/>
      <c r="F157" s="331" t="s">
        <v>708</v>
      </c>
      <c r="G157" s="283"/>
      <c r="H157" s="330" t="s">
        <v>769</v>
      </c>
      <c r="I157" s="330" t="s">
        <v>710</v>
      </c>
      <c r="J157" s="330" t="s">
        <v>770</v>
      </c>
      <c r="K157" s="326"/>
    </row>
    <row r="158" spans="2:11" ht="15" customHeight="1">
      <c r="B158" s="305"/>
      <c r="C158" s="330" t="s">
        <v>771</v>
      </c>
      <c r="D158" s="283"/>
      <c r="E158" s="283"/>
      <c r="F158" s="331" t="s">
        <v>708</v>
      </c>
      <c r="G158" s="283"/>
      <c r="H158" s="330" t="s">
        <v>772</v>
      </c>
      <c r="I158" s="330" t="s">
        <v>742</v>
      </c>
      <c r="J158" s="330"/>
      <c r="K158" s="326"/>
    </row>
    <row r="159" spans="2:11" ht="15" customHeight="1">
      <c r="B159" s="332"/>
      <c r="C159" s="314"/>
      <c r="D159" s="314"/>
      <c r="E159" s="314"/>
      <c r="F159" s="314"/>
      <c r="G159" s="314"/>
      <c r="H159" s="314"/>
      <c r="I159" s="314"/>
      <c r="J159" s="314"/>
      <c r="K159" s="333"/>
    </row>
    <row r="160" spans="2:11" ht="18.75" customHeight="1">
      <c r="B160" s="280"/>
      <c r="C160" s="283"/>
      <c r="D160" s="283"/>
      <c r="E160" s="283"/>
      <c r="F160" s="304"/>
      <c r="G160" s="283"/>
      <c r="H160" s="283"/>
      <c r="I160" s="283"/>
      <c r="J160" s="283"/>
      <c r="K160" s="280"/>
    </row>
    <row r="161" spans="2:11" ht="18.75" customHeight="1">
      <c r="B161" s="290"/>
      <c r="C161" s="290"/>
      <c r="D161" s="290"/>
      <c r="E161" s="290"/>
      <c r="F161" s="290"/>
      <c r="G161" s="290"/>
      <c r="H161" s="290"/>
      <c r="I161" s="290"/>
      <c r="J161" s="290"/>
      <c r="K161" s="290"/>
    </row>
    <row r="162" spans="2:11" ht="7.5" customHeight="1">
      <c r="B162" s="267"/>
      <c r="C162" s="268"/>
      <c r="D162" s="268"/>
      <c r="E162" s="268"/>
      <c r="F162" s="268"/>
      <c r="G162" s="268"/>
      <c r="H162" s="268"/>
      <c r="I162" s="268"/>
      <c r="J162" s="268"/>
      <c r="K162" s="269"/>
    </row>
    <row r="163" spans="2:11" ht="45" customHeight="1">
      <c r="B163" s="270"/>
      <c r="C163" s="271" t="s">
        <v>773</v>
      </c>
      <c r="D163" s="271"/>
      <c r="E163" s="271"/>
      <c r="F163" s="271"/>
      <c r="G163" s="271"/>
      <c r="H163" s="271"/>
      <c r="I163" s="271"/>
      <c r="J163" s="271"/>
      <c r="K163" s="272"/>
    </row>
    <row r="164" spans="2:11" ht="17.25" customHeight="1">
      <c r="B164" s="270"/>
      <c r="C164" s="297" t="s">
        <v>702</v>
      </c>
      <c r="D164" s="297"/>
      <c r="E164" s="297"/>
      <c r="F164" s="297" t="s">
        <v>703</v>
      </c>
      <c r="G164" s="334"/>
      <c r="H164" s="335" t="s">
        <v>104</v>
      </c>
      <c r="I164" s="335" t="s">
        <v>57</v>
      </c>
      <c r="J164" s="297" t="s">
        <v>704</v>
      </c>
      <c r="K164" s="272"/>
    </row>
    <row r="165" spans="2:11" ht="17.25" customHeight="1">
      <c r="B165" s="274"/>
      <c r="C165" s="299" t="s">
        <v>705</v>
      </c>
      <c r="D165" s="299"/>
      <c r="E165" s="299"/>
      <c r="F165" s="300" t="s">
        <v>706</v>
      </c>
      <c r="G165" s="336"/>
      <c r="H165" s="337"/>
      <c r="I165" s="337"/>
      <c r="J165" s="299" t="s">
        <v>707</v>
      </c>
      <c r="K165" s="276"/>
    </row>
    <row r="166" spans="2:11" ht="5.25" customHeight="1">
      <c r="B166" s="305"/>
      <c r="C166" s="302"/>
      <c r="D166" s="302"/>
      <c r="E166" s="302"/>
      <c r="F166" s="302"/>
      <c r="G166" s="303"/>
      <c r="H166" s="302"/>
      <c r="I166" s="302"/>
      <c r="J166" s="302"/>
      <c r="K166" s="326"/>
    </row>
    <row r="167" spans="2:11" ht="15" customHeight="1">
      <c r="B167" s="305"/>
      <c r="C167" s="283" t="s">
        <v>711</v>
      </c>
      <c r="D167" s="283"/>
      <c r="E167" s="283"/>
      <c r="F167" s="304" t="s">
        <v>708</v>
      </c>
      <c r="G167" s="283"/>
      <c r="H167" s="283" t="s">
        <v>747</v>
      </c>
      <c r="I167" s="283" t="s">
        <v>710</v>
      </c>
      <c r="J167" s="283">
        <v>120</v>
      </c>
      <c r="K167" s="326"/>
    </row>
    <row r="168" spans="2:11" ht="15" customHeight="1">
      <c r="B168" s="305"/>
      <c r="C168" s="283" t="s">
        <v>756</v>
      </c>
      <c r="D168" s="283"/>
      <c r="E168" s="283"/>
      <c r="F168" s="304" t="s">
        <v>708</v>
      </c>
      <c r="G168" s="283"/>
      <c r="H168" s="283" t="s">
        <v>757</v>
      </c>
      <c r="I168" s="283" t="s">
        <v>710</v>
      </c>
      <c r="J168" s="283" t="s">
        <v>758</v>
      </c>
      <c r="K168" s="326"/>
    </row>
    <row r="169" spans="2:11" ht="15" customHeight="1">
      <c r="B169" s="305"/>
      <c r="C169" s="283" t="s">
        <v>657</v>
      </c>
      <c r="D169" s="283"/>
      <c r="E169" s="283"/>
      <c r="F169" s="304" t="s">
        <v>708</v>
      </c>
      <c r="G169" s="283"/>
      <c r="H169" s="283" t="s">
        <v>774</v>
      </c>
      <c r="I169" s="283" t="s">
        <v>710</v>
      </c>
      <c r="J169" s="283" t="s">
        <v>758</v>
      </c>
      <c r="K169" s="326"/>
    </row>
    <row r="170" spans="2:11" ht="15" customHeight="1">
      <c r="B170" s="305"/>
      <c r="C170" s="283" t="s">
        <v>713</v>
      </c>
      <c r="D170" s="283"/>
      <c r="E170" s="283"/>
      <c r="F170" s="304" t="s">
        <v>714</v>
      </c>
      <c r="G170" s="283"/>
      <c r="H170" s="283" t="s">
        <v>774</v>
      </c>
      <c r="I170" s="283" t="s">
        <v>710</v>
      </c>
      <c r="J170" s="283">
        <v>50</v>
      </c>
      <c r="K170" s="326"/>
    </row>
    <row r="171" spans="2:11" ht="15" customHeight="1">
      <c r="B171" s="305"/>
      <c r="C171" s="283" t="s">
        <v>716</v>
      </c>
      <c r="D171" s="283"/>
      <c r="E171" s="283"/>
      <c r="F171" s="304" t="s">
        <v>708</v>
      </c>
      <c r="G171" s="283"/>
      <c r="H171" s="283" t="s">
        <v>774</v>
      </c>
      <c r="I171" s="283" t="s">
        <v>718</v>
      </c>
      <c r="J171" s="283"/>
      <c r="K171" s="326"/>
    </row>
    <row r="172" spans="2:11" ht="15" customHeight="1">
      <c r="B172" s="305"/>
      <c r="C172" s="283" t="s">
        <v>727</v>
      </c>
      <c r="D172" s="283"/>
      <c r="E172" s="283"/>
      <c r="F172" s="304" t="s">
        <v>714</v>
      </c>
      <c r="G172" s="283"/>
      <c r="H172" s="283" t="s">
        <v>774</v>
      </c>
      <c r="I172" s="283" t="s">
        <v>710</v>
      </c>
      <c r="J172" s="283">
        <v>50</v>
      </c>
      <c r="K172" s="326"/>
    </row>
    <row r="173" spans="2:11" ht="15" customHeight="1">
      <c r="B173" s="305"/>
      <c r="C173" s="283" t="s">
        <v>735</v>
      </c>
      <c r="D173" s="283"/>
      <c r="E173" s="283"/>
      <c r="F173" s="304" t="s">
        <v>714</v>
      </c>
      <c r="G173" s="283"/>
      <c r="H173" s="283" t="s">
        <v>774</v>
      </c>
      <c r="I173" s="283" t="s">
        <v>710</v>
      </c>
      <c r="J173" s="283">
        <v>50</v>
      </c>
      <c r="K173" s="326"/>
    </row>
    <row r="174" spans="2:11" ht="15" customHeight="1">
      <c r="B174" s="305"/>
      <c r="C174" s="283" t="s">
        <v>733</v>
      </c>
      <c r="D174" s="283"/>
      <c r="E174" s="283"/>
      <c r="F174" s="304" t="s">
        <v>714</v>
      </c>
      <c r="G174" s="283"/>
      <c r="H174" s="283" t="s">
        <v>774</v>
      </c>
      <c r="I174" s="283" t="s">
        <v>710</v>
      </c>
      <c r="J174" s="283">
        <v>50</v>
      </c>
      <c r="K174" s="326"/>
    </row>
    <row r="175" spans="2:11" ht="15" customHeight="1">
      <c r="B175" s="305"/>
      <c r="C175" s="283" t="s">
        <v>103</v>
      </c>
      <c r="D175" s="283"/>
      <c r="E175" s="283"/>
      <c r="F175" s="304" t="s">
        <v>708</v>
      </c>
      <c r="G175" s="283"/>
      <c r="H175" s="283" t="s">
        <v>775</v>
      </c>
      <c r="I175" s="283" t="s">
        <v>776</v>
      </c>
      <c r="J175" s="283"/>
      <c r="K175" s="326"/>
    </row>
    <row r="176" spans="2:11" ht="15" customHeight="1">
      <c r="B176" s="305"/>
      <c r="C176" s="283" t="s">
        <v>57</v>
      </c>
      <c r="D176" s="283"/>
      <c r="E176" s="283"/>
      <c r="F176" s="304" t="s">
        <v>708</v>
      </c>
      <c r="G176" s="283"/>
      <c r="H176" s="283" t="s">
        <v>777</v>
      </c>
      <c r="I176" s="283" t="s">
        <v>778</v>
      </c>
      <c r="J176" s="283">
        <v>1</v>
      </c>
      <c r="K176" s="326"/>
    </row>
    <row r="177" spans="2:11" ht="15" customHeight="1">
      <c r="B177" s="305"/>
      <c r="C177" s="283" t="s">
        <v>53</v>
      </c>
      <c r="D177" s="283"/>
      <c r="E177" s="283"/>
      <c r="F177" s="304" t="s">
        <v>708</v>
      </c>
      <c r="G177" s="283"/>
      <c r="H177" s="283" t="s">
        <v>779</v>
      </c>
      <c r="I177" s="283" t="s">
        <v>710</v>
      </c>
      <c r="J177" s="283">
        <v>20</v>
      </c>
      <c r="K177" s="326"/>
    </row>
    <row r="178" spans="2:11" ht="15" customHeight="1">
      <c r="B178" s="305"/>
      <c r="C178" s="283" t="s">
        <v>104</v>
      </c>
      <c r="D178" s="283"/>
      <c r="E178" s="283"/>
      <c r="F178" s="304" t="s">
        <v>708</v>
      </c>
      <c r="G178" s="283"/>
      <c r="H178" s="283" t="s">
        <v>780</v>
      </c>
      <c r="I178" s="283" t="s">
        <v>710</v>
      </c>
      <c r="J178" s="283">
        <v>255</v>
      </c>
      <c r="K178" s="326"/>
    </row>
    <row r="179" spans="2:11" ht="15" customHeight="1">
      <c r="B179" s="305"/>
      <c r="C179" s="283" t="s">
        <v>105</v>
      </c>
      <c r="D179" s="283"/>
      <c r="E179" s="283"/>
      <c r="F179" s="304" t="s">
        <v>708</v>
      </c>
      <c r="G179" s="283"/>
      <c r="H179" s="283" t="s">
        <v>673</v>
      </c>
      <c r="I179" s="283" t="s">
        <v>710</v>
      </c>
      <c r="J179" s="283">
        <v>10</v>
      </c>
      <c r="K179" s="326"/>
    </row>
    <row r="180" spans="2:11" ht="15" customHeight="1">
      <c r="B180" s="305"/>
      <c r="C180" s="283" t="s">
        <v>106</v>
      </c>
      <c r="D180" s="283"/>
      <c r="E180" s="283"/>
      <c r="F180" s="304" t="s">
        <v>708</v>
      </c>
      <c r="G180" s="283"/>
      <c r="H180" s="283" t="s">
        <v>781</v>
      </c>
      <c r="I180" s="283" t="s">
        <v>742</v>
      </c>
      <c r="J180" s="283"/>
      <c r="K180" s="326"/>
    </row>
    <row r="181" spans="2:11" ht="15" customHeight="1">
      <c r="B181" s="305"/>
      <c r="C181" s="283" t="s">
        <v>782</v>
      </c>
      <c r="D181" s="283"/>
      <c r="E181" s="283"/>
      <c r="F181" s="304" t="s">
        <v>708</v>
      </c>
      <c r="G181" s="283"/>
      <c r="H181" s="283" t="s">
        <v>783</v>
      </c>
      <c r="I181" s="283" t="s">
        <v>742</v>
      </c>
      <c r="J181" s="283"/>
      <c r="K181" s="326"/>
    </row>
    <row r="182" spans="2:11" ht="15" customHeight="1">
      <c r="B182" s="305"/>
      <c r="C182" s="283" t="s">
        <v>771</v>
      </c>
      <c r="D182" s="283"/>
      <c r="E182" s="283"/>
      <c r="F182" s="304" t="s">
        <v>708</v>
      </c>
      <c r="G182" s="283"/>
      <c r="H182" s="283" t="s">
        <v>784</v>
      </c>
      <c r="I182" s="283" t="s">
        <v>742</v>
      </c>
      <c r="J182" s="283"/>
      <c r="K182" s="326"/>
    </row>
    <row r="183" spans="2:11" ht="15" customHeight="1">
      <c r="B183" s="305"/>
      <c r="C183" s="283" t="s">
        <v>108</v>
      </c>
      <c r="D183" s="283"/>
      <c r="E183" s="283"/>
      <c r="F183" s="304" t="s">
        <v>714</v>
      </c>
      <c r="G183" s="283"/>
      <c r="H183" s="283" t="s">
        <v>785</v>
      </c>
      <c r="I183" s="283" t="s">
        <v>710</v>
      </c>
      <c r="J183" s="283">
        <v>50</v>
      </c>
      <c r="K183" s="326"/>
    </row>
    <row r="184" spans="2:11" ht="15" customHeight="1">
      <c r="B184" s="305"/>
      <c r="C184" s="283" t="s">
        <v>786</v>
      </c>
      <c r="D184" s="283"/>
      <c r="E184" s="283"/>
      <c r="F184" s="304" t="s">
        <v>714</v>
      </c>
      <c r="G184" s="283"/>
      <c r="H184" s="283" t="s">
        <v>787</v>
      </c>
      <c r="I184" s="283" t="s">
        <v>788</v>
      </c>
      <c r="J184" s="283"/>
      <c r="K184" s="326"/>
    </row>
    <row r="185" spans="2:11" ht="15" customHeight="1">
      <c r="B185" s="305"/>
      <c r="C185" s="283" t="s">
        <v>789</v>
      </c>
      <c r="D185" s="283"/>
      <c r="E185" s="283"/>
      <c r="F185" s="304" t="s">
        <v>714</v>
      </c>
      <c r="G185" s="283"/>
      <c r="H185" s="283" t="s">
        <v>790</v>
      </c>
      <c r="I185" s="283" t="s">
        <v>788</v>
      </c>
      <c r="J185" s="283"/>
      <c r="K185" s="326"/>
    </row>
    <row r="186" spans="2:11" ht="15" customHeight="1">
      <c r="B186" s="305"/>
      <c r="C186" s="283" t="s">
        <v>791</v>
      </c>
      <c r="D186" s="283"/>
      <c r="E186" s="283"/>
      <c r="F186" s="304" t="s">
        <v>714</v>
      </c>
      <c r="G186" s="283"/>
      <c r="H186" s="283" t="s">
        <v>792</v>
      </c>
      <c r="I186" s="283" t="s">
        <v>788</v>
      </c>
      <c r="J186" s="283"/>
      <c r="K186" s="326"/>
    </row>
    <row r="187" spans="2:11" ht="15" customHeight="1">
      <c r="B187" s="305"/>
      <c r="C187" s="338" t="s">
        <v>793</v>
      </c>
      <c r="D187" s="283"/>
      <c r="E187" s="283"/>
      <c r="F187" s="304" t="s">
        <v>714</v>
      </c>
      <c r="G187" s="283"/>
      <c r="H187" s="283" t="s">
        <v>794</v>
      </c>
      <c r="I187" s="283" t="s">
        <v>795</v>
      </c>
      <c r="J187" s="339" t="s">
        <v>796</v>
      </c>
      <c r="K187" s="326"/>
    </row>
    <row r="188" spans="2:11" ht="15" customHeight="1">
      <c r="B188" s="332"/>
      <c r="C188" s="340"/>
      <c r="D188" s="314"/>
      <c r="E188" s="314"/>
      <c r="F188" s="314"/>
      <c r="G188" s="314"/>
      <c r="H188" s="314"/>
      <c r="I188" s="314"/>
      <c r="J188" s="314"/>
      <c r="K188" s="333"/>
    </row>
    <row r="189" spans="2:11" ht="18.75" customHeight="1">
      <c r="B189" s="341"/>
      <c r="C189" s="342"/>
      <c r="D189" s="342"/>
      <c r="E189" s="342"/>
      <c r="F189" s="343"/>
      <c r="G189" s="283"/>
      <c r="H189" s="283"/>
      <c r="I189" s="283"/>
      <c r="J189" s="283"/>
      <c r="K189" s="280"/>
    </row>
    <row r="190" spans="2:11" ht="18.75" customHeight="1">
      <c r="B190" s="280"/>
      <c r="C190" s="283"/>
      <c r="D190" s="283"/>
      <c r="E190" s="283"/>
      <c r="F190" s="304"/>
      <c r="G190" s="283"/>
      <c r="H190" s="283"/>
      <c r="I190" s="283"/>
      <c r="J190" s="283"/>
      <c r="K190" s="280"/>
    </row>
    <row r="191" spans="2:11" ht="18.75" customHeight="1">
      <c r="B191" s="290"/>
      <c r="C191" s="290"/>
      <c r="D191" s="290"/>
      <c r="E191" s="290"/>
      <c r="F191" s="290"/>
      <c r="G191" s="290"/>
      <c r="H191" s="290"/>
      <c r="I191" s="290"/>
      <c r="J191" s="290"/>
      <c r="K191" s="290"/>
    </row>
    <row r="192" spans="2:11" ht="12">
      <c r="B192" s="267"/>
      <c r="C192" s="268"/>
      <c r="D192" s="268"/>
      <c r="E192" s="268"/>
      <c r="F192" s="268"/>
      <c r="G192" s="268"/>
      <c r="H192" s="268"/>
      <c r="I192" s="268"/>
      <c r="J192" s="268"/>
      <c r="K192" s="269"/>
    </row>
    <row r="193" spans="2:11" ht="21.75">
      <c r="B193" s="270"/>
      <c r="C193" s="271" t="s">
        <v>797</v>
      </c>
      <c r="D193" s="271"/>
      <c r="E193" s="271"/>
      <c r="F193" s="271"/>
      <c r="G193" s="271"/>
      <c r="H193" s="271"/>
      <c r="I193" s="271"/>
      <c r="J193" s="271"/>
      <c r="K193" s="272"/>
    </row>
    <row r="194" spans="2:11" ht="25.5" customHeight="1">
      <c r="B194" s="270"/>
      <c r="C194" s="344" t="s">
        <v>798</v>
      </c>
      <c r="D194" s="344"/>
      <c r="E194" s="344"/>
      <c r="F194" s="344" t="s">
        <v>799</v>
      </c>
      <c r="G194" s="345"/>
      <c r="H194" s="346" t="s">
        <v>800</v>
      </c>
      <c r="I194" s="346"/>
      <c r="J194" s="346"/>
      <c r="K194" s="272"/>
    </row>
    <row r="195" spans="2:11" ht="5.25" customHeight="1">
      <c r="B195" s="305"/>
      <c r="C195" s="302"/>
      <c r="D195" s="302"/>
      <c r="E195" s="302"/>
      <c r="F195" s="302"/>
      <c r="G195" s="283"/>
      <c r="H195" s="302"/>
      <c r="I195" s="302"/>
      <c r="J195" s="302"/>
      <c r="K195" s="326"/>
    </row>
    <row r="196" spans="2:11" ht="15" customHeight="1">
      <c r="B196" s="305"/>
      <c r="C196" s="283" t="s">
        <v>801</v>
      </c>
      <c r="D196" s="283"/>
      <c r="E196" s="283"/>
      <c r="F196" s="304" t="s">
        <v>43</v>
      </c>
      <c r="G196" s="283"/>
      <c r="H196" s="347" t="s">
        <v>802</v>
      </c>
      <c r="I196" s="347"/>
      <c r="J196" s="347"/>
      <c r="K196" s="326"/>
    </row>
    <row r="197" spans="2:11" ht="15" customHeight="1">
      <c r="B197" s="305"/>
      <c r="C197" s="311"/>
      <c r="D197" s="283"/>
      <c r="E197" s="283"/>
      <c r="F197" s="304" t="s">
        <v>44</v>
      </c>
      <c r="G197" s="283"/>
      <c r="H197" s="347" t="s">
        <v>803</v>
      </c>
      <c r="I197" s="347"/>
      <c r="J197" s="347"/>
      <c r="K197" s="326"/>
    </row>
    <row r="198" spans="2:11" ht="15" customHeight="1">
      <c r="B198" s="305"/>
      <c r="C198" s="311"/>
      <c r="D198" s="283"/>
      <c r="E198" s="283"/>
      <c r="F198" s="304" t="s">
        <v>47</v>
      </c>
      <c r="G198" s="283"/>
      <c r="H198" s="347" t="s">
        <v>804</v>
      </c>
      <c r="I198" s="347"/>
      <c r="J198" s="347"/>
      <c r="K198" s="326"/>
    </row>
    <row r="199" spans="2:11" ht="15" customHeight="1">
      <c r="B199" s="305"/>
      <c r="C199" s="283"/>
      <c r="D199" s="283"/>
      <c r="E199" s="283"/>
      <c r="F199" s="304" t="s">
        <v>45</v>
      </c>
      <c r="G199" s="283"/>
      <c r="H199" s="347" t="s">
        <v>805</v>
      </c>
      <c r="I199" s="347"/>
      <c r="J199" s="347"/>
      <c r="K199" s="326"/>
    </row>
    <row r="200" spans="2:11" ht="15" customHeight="1">
      <c r="B200" s="305"/>
      <c r="C200" s="283"/>
      <c r="D200" s="283"/>
      <c r="E200" s="283"/>
      <c r="F200" s="304" t="s">
        <v>46</v>
      </c>
      <c r="G200" s="283"/>
      <c r="H200" s="347" t="s">
        <v>806</v>
      </c>
      <c r="I200" s="347"/>
      <c r="J200" s="347"/>
      <c r="K200" s="326"/>
    </row>
    <row r="201" spans="2:11" ht="15" customHeight="1">
      <c r="B201" s="305"/>
      <c r="C201" s="283"/>
      <c r="D201" s="283"/>
      <c r="E201" s="283"/>
      <c r="F201" s="304"/>
      <c r="G201" s="283"/>
      <c r="H201" s="283"/>
      <c r="I201" s="283"/>
      <c r="J201" s="283"/>
      <c r="K201" s="326"/>
    </row>
    <row r="202" spans="2:11" ht="15" customHeight="1">
      <c r="B202" s="305"/>
      <c r="C202" s="283" t="s">
        <v>754</v>
      </c>
      <c r="D202" s="283"/>
      <c r="E202" s="283"/>
      <c r="F202" s="304" t="s">
        <v>78</v>
      </c>
      <c r="G202" s="283"/>
      <c r="H202" s="347" t="s">
        <v>807</v>
      </c>
      <c r="I202" s="347"/>
      <c r="J202" s="347"/>
      <c r="K202" s="326"/>
    </row>
    <row r="203" spans="2:11" ht="15" customHeight="1">
      <c r="B203" s="305"/>
      <c r="C203" s="311"/>
      <c r="D203" s="283"/>
      <c r="E203" s="283"/>
      <c r="F203" s="304" t="s">
        <v>651</v>
      </c>
      <c r="G203" s="283"/>
      <c r="H203" s="347" t="s">
        <v>652</v>
      </c>
      <c r="I203" s="347"/>
      <c r="J203" s="347"/>
      <c r="K203" s="326"/>
    </row>
    <row r="204" spans="2:11" ht="15" customHeight="1">
      <c r="B204" s="305"/>
      <c r="C204" s="283"/>
      <c r="D204" s="283"/>
      <c r="E204" s="283"/>
      <c r="F204" s="304" t="s">
        <v>649</v>
      </c>
      <c r="G204" s="283"/>
      <c r="H204" s="347" t="s">
        <v>808</v>
      </c>
      <c r="I204" s="347"/>
      <c r="J204" s="347"/>
      <c r="K204" s="326"/>
    </row>
    <row r="205" spans="2:11" ht="15" customHeight="1">
      <c r="B205" s="348"/>
      <c r="C205" s="311"/>
      <c r="D205" s="311"/>
      <c r="E205" s="311"/>
      <c r="F205" s="304" t="s">
        <v>653</v>
      </c>
      <c r="G205" s="289"/>
      <c r="H205" s="349" t="s">
        <v>654</v>
      </c>
      <c r="I205" s="349"/>
      <c r="J205" s="349"/>
      <c r="K205" s="350"/>
    </row>
    <row r="206" spans="2:11" ht="15" customHeight="1">
      <c r="B206" s="348"/>
      <c r="C206" s="311"/>
      <c r="D206" s="311"/>
      <c r="E206" s="311"/>
      <c r="F206" s="304" t="s">
        <v>655</v>
      </c>
      <c r="G206" s="289"/>
      <c r="H206" s="349" t="s">
        <v>809</v>
      </c>
      <c r="I206" s="349"/>
      <c r="J206" s="349"/>
      <c r="K206" s="350"/>
    </row>
    <row r="207" spans="2:11" ht="15" customHeight="1">
      <c r="B207" s="348"/>
      <c r="C207" s="311"/>
      <c r="D207" s="311"/>
      <c r="E207" s="311"/>
      <c r="F207" s="351"/>
      <c r="G207" s="289"/>
      <c r="H207" s="352"/>
      <c r="I207" s="352"/>
      <c r="J207" s="352"/>
      <c r="K207" s="350"/>
    </row>
    <row r="208" spans="2:11" ht="15" customHeight="1">
      <c r="B208" s="348"/>
      <c r="C208" s="283" t="s">
        <v>778</v>
      </c>
      <c r="D208" s="311"/>
      <c r="E208" s="311"/>
      <c r="F208" s="304">
        <v>1</v>
      </c>
      <c r="G208" s="289"/>
      <c r="H208" s="349" t="s">
        <v>810</v>
      </c>
      <c r="I208" s="349"/>
      <c r="J208" s="349"/>
      <c r="K208" s="350"/>
    </row>
    <row r="209" spans="2:11" ht="15" customHeight="1">
      <c r="B209" s="348"/>
      <c r="C209" s="311"/>
      <c r="D209" s="311"/>
      <c r="E209" s="311"/>
      <c r="F209" s="304">
        <v>2</v>
      </c>
      <c r="G209" s="289"/>
      <c r="H209" s="349" t="s">
        <v>811</v>
      </c>
      <c r="I209" s="349"/>
      <c r="J209" s="349"/>
      <c r="K209" s="350"/>
    </row>
    <row r="210" spans="2:11" ht="15" customHeight="1">
      <c r="B210" s="348"/>
      <c r="C210" s="311"/>
      <c r="D210" s="311"/>
      <c r="E210" s="311"/>
      <c r="F210" s="304">
        <v>3</v>
      </c>
      <c r="G210" s="289"/>
      <c r="H210" s="349" t="s">
        <v>812</v>
      </c>
      <c r="I210" s="349"/>
      <c r="J210" s="349"/>
      <c r="K210" s="350"/>
    </row>
    <row r="211" spans="2:11" ht="15" customHeight="1">
      <c r="B211" s="348"/>
      <c r="C211" s="311"/>
      <c r="D211" s="311"/>
      <c r="E211" s="311"/>
      <c r="F211" s="304">
        <v>4</v>
      </c>
      <c r="G211" s="289"/>
      <c r="H211" s="349" t="s">
        <v>813</v>
      </c>
      <c r="I211" s="349"/>
      <c r="J211" s="349"/>
      <c r="K211" s="350"/>
    </row>
    <row r="212" spans="2:11" ht="12.75" customHeight="1">
      <c r="B212" s="353"/>
      <c r="C212" s="354"/>
      <c r="D212" s="354"/>
      <c r="E212" s="354"/>
      <c r="F212" s="354"/>
      <c r="G212" s="354"/>
      <c r="H212" s="354"/>
      <c r="I212" s="354"/>
      <c r="J212" s="354"/>
      <c r="K212" s="355"/>
    </row>
  </sheetData>
  <sheetProtection/>
  <mergeCells count="77"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  <mergeCell ref="H205:J205"/>
    <mergeCell ref="C163:J163"/>
    <mergeCell ref="C193:J193"/>
    <mergeCell ref="H194:J194"/>
    <mergeCell ref="H196:J196"/>
    <mergeCell ref="H197:J197"/>
    <mergeCell ref="H198:J198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DT178731\Nesnera</dc:creator>
  <cp:keywords/>
  <dc:description/>
  <cp:lastModifiedBy>Nesnera</cp:lastModifiedBy>
  <dcterms:created xsi:type="dcterms:W3CDTF">2016-02-24T06:37:16Z</dcterms:created>
  <dcterms:modified xsi:type="dcterms:W3CDTF">2016-02-24T06:37:40Z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