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9660" windowHeight="5490"/>
  </bookViews>
  <sheets>
    <sheet name="Stavební rozpočet" sheetId="1" r:id="rId1"/>
    <sheet name="Výkaz výměr" sheetId="2" r:id="rId2"/>
    <sheet name="Krycí list rozpočtu" sheetId="3" r:id="rId3"/>
    <sheet name="VORN" sheetId="4" r:id="rId4"/>
  </sheets>
  <definedNames>
    <definedName name="vorn_sum">VORN!$I$36:$I$36</definedName>
  </definedNames>
  <calcPr calcId="125725"/>
</workbook>
</file>

<file path=xl/calcChain.xml><?xml version="1.0" encoding="utf-8"?>
<calcChain xmlns="http://schemas.openxmlformats.org/spreadsheetml/2006/main">
  <c r="C14" i="3"/>
  <c r="F14"/>
  <c r="C15"/>
  <c r="F15"/>
  <c r="I15"/>
  <c r="C16"/>
  <c r="F16"/>
  <c r="I16"/>
  <c r="C17"/>
  <c r="I17"/>
  <c r="C18"/>
  <c r="I18"/>
  <c r="C19"/>
  <c r="I19"/>
  <c r="C20"/>
  <c r="C21"/>
  <c r="C22"/>
  <c r="F22"/>
  <c r="I24"/>
  <c r="C27"/>
  <c r="C28"/>
  <c r="F28"/>
  <c r="H12" i="1"/>
  <c r="I12"/>
  <c r="J12"/>
  <c r="L12"/>
  <c r="P12"/>
  <c r="R12"/>
  <c r="S12"/>
  <c r="T12"/>
  <c r="U12"/>
  <c r="V12"/>
  <c r="W12"/>
  <c r="X12"/>
  <c r="AI12"/>
  <c r="AJ12"/>
  <c r="AK12"/>
  <c r="H13"/>
  <c r="I13"/>
  <c r="J13"/>
  <c r="L13"/>
  <c r="O13"/>
  <c r="Z13"/>
  <c r="AA13"/>
  <c r="AB13"/>
  <c r="AE13"/>
  <c r="AF13"/>
  <c r="AM13"/>
  <c r="AN13"/>
  <c r="H16"/>
  <c r="I16"/>
  <c r="J16"/>
  <c r="L16"/>
  <c r="O16"/>
  <c r="Z16"/>
  <c r="AA16"/>
  <c r="AB16"/>
  <c r="AE16"/>
  <c r="AF16"/>
  <c r="AM16"/>
  <c r="AN16"/>
  <c r="H19"/>
  <c r="I19"/>
  <c r="J19"/>
  <c r="L19"/>
  <c r="O19"/>
  <c r="Z19"/>
  <c r="AA19"/>
  <c r="AB19"/>
  <c r="AE19"/>
  <c r="AF19"/>
  <c r="AM19"/>
  <c r="AN19"/>
  <c r="H22"/>
  <c r="I22"/>
  <c r="J22"/>
  <c r="L22"/>
  <c r="O22"/>
  <c r="Z22"/>
  <c r="AA22"/>
  <c r="AB22"/>
  <c r="AE22"/>
  <c r="AF22"/>
  <c r="AM22"/>
  <c r="AN22"/>
  <c r="H25"/>
  <c r="I25"/>
  <c r="J25"/>
  <c r="L25"/>
  <c r="P25"/>
  <c r="R25"/>
  <c r="S25"/>
  <c r="T25"/>
  <c r="U25"/>
  <c r="V25"/>
  <c r="W25"/>
  <c r="X25"/>
  <c r="AI25"/>
  <c r="AJ25"/>
  <c r="AK25"/>
  <c r="H26"/>
  <c r="I26"/>
  <c r="J26"/>
  <c r="L26"/>
  <c r="O26"/>
  <c r="Z26"/>
  <c r="AA26"/>
  <c r="AB26"/>
  <c r="AE26"/>
  <c r="AF26"/>
  <c r="AM26"/>
  <c r="AN26"/>
  <c r="H29"/>
  <c r="I29"/>
  <c r="J29"/>
  <c r="L29"/>
  <c r="O29"/>
  <c r="Z29"/>
  <c r="AA29"/>
  <c r="AB29"/>
  <c r="AE29"/>
  <c r="AF29"/>
  <c r="AM29"/>
  <c r="AN29"/>
  <c r="H31"/>
  <c r="I31"/>
  <c r="J31"/>
  <c r="L31"/>
  <c r="P31"/>
  <c r="R31"/>
  <c r="S31"/>
  <c r="T31"/>
  <c r="U31"/>
  <c r="V31"/>
  <c r="W31"/>
  <c r="X31"/>
  <c r="AI31"/>
  <c r="AJ31"/>
  <c r="AK31"/>
  <c r="H32"/>
  <c r="I32"/>
  <c r="J32"/>
  <c r="L32"/>
  <c r="O32"/>
  <c r="Z32"/>
  <c r="AA32"/>
  <c r="AB32"/>
  <c r="AE32"/>
  <c r="AF32"/>
  <c r="AM32"/>
  <c r="AN32"/>
  <c r="H34"/>
  <c r="I34"/>
  <c r="J34"/>
  <c r="L34"/>
  <c r="O34"/>
  <c r="Z34"/>
  <c r="AA34"/>
  <c r="AB34"/>
  <c r="AE34"/>
  <c r="AF34"/>
  <c r="AM34"/>
  <c r="AN34"/>
  <c r="H37"/>
  <c r="I37"/>
  <c r="J37"/>
  <c r="L37"/>
  <c r="P37"/>
  <c r="R37"/>
  <c r="S37"/>
  <c r="T37"/>
  <c r="U37"/>
  <c r="V37"/>
  <c r="W37"/>
  <c r="X37"/>
  <c r="AI37"/>
  <c r="AJ37"/>
  <c r="AK37"/>
  <c r="H38"/>
  <c r="I38"/>
  <c r="J38"/>
  <c r="L38"/>
  <c r="O38"/>
  <c r="Z38"/>
  <c r="AA38"/>
  <c r="AB38"/>
  <c r="AE38"/>
  <c r="AF38"/>
  <c r="AM38"/>
  <c r="AN38"/>
  <c r="H41"/>
  <c r="I41"/>
  <c r="J41"/>
  <c r="L41"/>
  <c r="P41"/>
  <c r="R41"/>
  <c r="S41"/>
  <c r="T41"/>
  <c r="U41"/>
  <c r="V41"/>
  <c r="W41"/>
  <c r="X41"/>
  <c r="AI41"/>
  <c r="AJ41"/>
  <c r="AK41"/>
  <c r="H42"/>
  <c r="I42"/>
  <c r="J42"/>
  <c r="L42"/>
  <c r="O42"/>
  <c r="Z42"/>
  <c r="AA42"/>
  <c r="AB42"/>
  <c r="AE42"/>
  <c r="AF42"/>
  <c r="AM42"/>
  <c r="AN42"/>
  <c r="H44"/>
  <c r="I44"/>
  <c r="J44"/>
  <c r="L44"/>
  <c r="P44"/>
  <c r="R44"/>
  <c r="S44"/>
  <c r="T44"/>
  <c r="U44"/>
  <c r="V44"/>
  <c r="W44"/>
  <c r="X44"/>
  <c r="AI44"/>
  <c r="AJ44"/>
  <c r="AK44"/>
  <c r="H45"/>
  <c r="I45"/>
  <c r="J45"/>
  <c r="L45"/>
  <c r="O45"/>
  <c r="Z45"/>
  <c r="AA45"/>
  <c r="AB45"/>
  <c r="AE45"/>
  <c r="AF45"/>
  <c r="AM45"/>
  <c r="AN45"/>
  <c r="H48"/>
  <c r="I48"/>
  <c r="J48"/>
  <c r="L48"/>
  <c r="O48"/>
  <c r="Z48"/>
  <c r="AA48"/>
  <c r="AB48"/>
  <c r="AE48"/>
  <c r="AF48"/>
  <c r="AM48"/>
  <c r="AN48"/>
  <c r="H51"/>
  <c r="I51"/>
  <c r="J51"/>
  <c r="L51"/>
  <c r="P51"/>
  <c r="R51"/>
  <c r="S51"/>
  <c r="T51"/>
  <c r="U51"/>
  <c r="V51"/>
  <c r="W51"/>
  <c r="X51"/>
  <c r="AI51"/>
  <c r="AJ51"/>
  <c r="AK51"/>
  <c r="H52"/>
  <c r="I52"/>
  <c r="J52"/>
  <c r="L52"/>
  <c r="O52"/>
  <c r="Z52"/>
  <c r="AA52"/>
  <c r="AB52"/>
  <c r="AE52"/>
  <c r="AF52"/>
  <c r="AM52"/>
  <c r="AN52"/>
  <c r="H55"/>
  <c r="I55"/>
  <c r="J55"/>
  <c r="L55"/>
  <c r="O55"/>
  <c r="Z55"/>
  <c r="AA55"/>
  <c r="AB55"/>
  <c r="AE55"/>
  <c r="AF55"/>
  <c r="AM55"/>
  <c r="AN55"/>
  <c r="H58"/>
  <c r="I58"/>
  <c r="J58"/>
  <c r="L58"/>
  <c r="P58"/>
  <c r="R58"/>
  <c r="S58"/>
  <c r="T58"/>
  <c r="U58"/>
  <c r="V58"/>
  <c r="W58"/>
  <c r="X58"/>
  <c r="AI58"/>
  <c r="AJ58"/>
  <c r="AK58"/>
  <c r="H59"/>
  <c r="I59"/>
  <c r="J59"/>
  <c r="L59"/>
  <c r="O59"/>
  <c r="Z59"/>
  <c r="AA59"/>
  <c r="AB59"/>
  <c r="AE59"/>
  <c r="AF59"/>
  <c r="AM59"/>
  <c r="AN59"/>
  <c r="H64"/>
  <c r="I64"/>
  <c r="J64"/>
  <c r="L64"/>
  <c r="O64"/>
  <c r="Z64"/>
  <c r="AA64"/>
  <c r="AB64"/>
  <c r="AE64"/>
  <c r="AF64"/>
  <c r="AM64"/>
  <c r="AN64"/>
  <c r="H67"/>
  <c r="I67"/>
  <c r="J67"/>
  <c r="L67"/>
  <c r="P67"/>
  <c r="R67"/>
  <c r="S67"/>
  <c r="T67"/>
  <c r="U67"/>
  <c r="V67"/>
  <c r="W67"/>
  <c r="X67"/>
  <c r="AI67"/>
  <c r="AJ67"/>
  <c r="AK67"/>
  <c r="H68"/>
  <c r="I68"/>
  <c r="J68"/>
  <c r="L68"/>
  <c r="O68"/>
  <c r="Z68"/>
  <c r="AA68"/>
  <c r="AB68"/>
  <c r="AE68"/>
  <c r="AF68"/>
  <c r="AM68"/>
  <c r="AN68"/>
  <c r="H70"/>
  <c r="I70"/>
  <c r="J70"/>
  <c r="L70"/>
  <c r="O70"/>
  <c r="Z70"/>
  <c r="AA70"/>
  <c r="AB70"/>
  <c r="AE70"/>
  <c r="AF70"/>
  <c r="AM70"/>
  <c r="AN70"/>
  <c r="H72"/>
  <c r="I72"/>
  <c r="J72"/>
  <c r="L72"/>
  <c r="O72"/>
  <c r="Z72"/>
  <c r="AA72"/>
  <c r="AB72"/>
  <c r="AE72"/>
  <c r="AF72"/>
  <c r="AM72"/>
  <c r="AN72"/>
  <c r="H74"/>
  <c r="I74"/>
  <c r="J74"/>
  <c r="L74"/>
  <c r="P74"/>
  <c r="R74"/>
  <c r="S74"/>
  <c r="T74"/>
  <c r="U74"/>
  <c r="V74"/>
  <c r="W74"/>
  <c r="X74"/>
  <c r="AI74"/>
  <c r="AJ74"/>
  <c r="AK74"/>
  <c r="H75"/>
  <c r="I75"/>
  <c r="J75"/>
  <c r="L75"/>
  <c r="O75"/>
  <c r="Z75"/>
  <c r="AA75"/>
  <c r="AB75"/>
  <c r="AE75"/>
  <c r="AF75"/>
  <c r="AM75"/>
  <c r="AN75"/>
  <c r="H78"/>
  <c r="I78"/>
  <c r="J78"/>
  <c r="L78"/>
  <c r="O78"/>
  <c r="Z78"/>
  <c r="AA78"/>
  <c r="AB78"/>
  <c r="AE78"/>
  <c r="AF78"/>
  <c r="AM78"/>
  <c r="AN78"/>
  <c r="H81"/>
  <c r="I81"/>
  <c r="J81"/>
  <c r="L81"/>
  <c r="O81"/>
  <c r="Z81"/>
  <c r="AA81"/>
  <c r="AB81"/>
  <c r="AE81"/>
  <c r="AF81"/>
  <c r="AM81"/>
  <c r="AN81"/>
  <c r="H83"/>
  <c r="I83"/>
  <c r="J83"/>
  <c r="L83"/>
  <c r="P83"/>
  <c r="R83"/>
  <c r="S83"/>
  <c r="T83"/>
  <c r="U83"/>
  <c r="V83"/>
  <c r="W83"/>
  <c r="X83"/>
  <c r="AI83"/>
  <c r="AJ83"/>
  <c r="AK83"/>
  <c r="H84"/>
  <c r="I84"/>
  <c r="J84"/>
  <c r="L84"/>
  <c r="O84"/>
  <c r="Z84"/>
  <c r="AA84"/>
  <c r="AB84"/>
  <c r="AE84"/>
  <c r="AF84"/>
  <c r="AM84"/>
  <c r="AN84"/>
  <c r="H88"/>
  <c r="I88"/>
  <c r="J88"/>
  <c r="L88"/>
  <c r="P88"/>
  <c r="R88"/>
  <c r="S88"/>
  <c r="T88"/>
  <c r="U88"/>
  <c r="V88"/>
  <c r="W88"/>
  <c r="X88"/>
  <c r="AI88"/>
  <c r="AJ88"/>
  <c r="AK88"/>
  <c r="H89"/>
  <c r="I89"/>
  <c r="J89"/>
  <c r="L89"/>
  <c r="O89"/>
  <c r="Z89"/>
  <c r="AA89"/>
  <c r="AB89"/>
  <c r="AE89"/>
  <c r="AF89"/>
  <c r="AM89"/>
  <c r="AN89"/>
  <c r="J91"/>
  <c r="Z91"/>
  <c r="AA91"/>
  <c r="AB91"/>
  <c r="I15" i="4"/>
  <c r="I16"/>
  <c r="I17"/>
  <c r="I18"/>
  <c r="H21"/>
  <c r="I21"/>
  <c r="I14" i="3" s="1"/>
  <c r="I22" s="1"/>
  <c r="C29" s="1"/>
  <c r="I22" i="4"/>
  <c r="I23"/>
  <c r="I24"/>
  <c r="I25"/>
  <c r="I26"/>
  <c r="I27"/>
  <c r="F29" s="1"/>
  <c r="I35"/>
  <c r="I36"/>
  <c r="I28" i="3" l="1"/>
  <c r="I29" s="1"/>
  <c r="F29"/>
</calcChain>
</file>

<file path=xl/sharedStrings.xml><?xml version="1.0" encoding="utf-8"?>
<sst xmlns="http://schemas.openxmlformats.org/spreadsheetml/2006/main" count="697" uniqueCount="258">
  <si>
    <t>Stavební rozpočet</t>
  </si>
  <si>
    <t>Název stavby:</t>
  </si>
  <si>
    <t>Druh stavby:</t>
  </si>
  <si>
    <t>Lokalita:</t>
  </si>
  <si>
    <t>JKSO:</t>
  </si>
  <si>
    <t>Č</t>
  </si>
  <si>
    <t xml:space="preserve"> </t>
  </si>
  <si>
    <t>1</t>
  </si>
  <si>
    <t>2</t>
  </si>
  <si>
    <t>3</t>
  </si>
  <si>
    <t>4</t>
  </si>
  <si>
    <t>5</t>
  </si>
  <si>
    <t>6</t>
  </si>
  <si>
    <t>7</t>
  </si>
  <si>
    <t>8</t>
  </si>
  <si>
    <t>9</t>
  </si>
  <si>
    <t>10</t>
  </si>
  <si>
    <t>11</t>
  </si>
  <si>
    <t>12</t>
  </si>
  <si>
    <t>13</t>
  </si>
  <si>
    <t>14</t>
  </si>
  <si>
    <t>15</t>
  </si>
  <si>
    <t>16</t>
  </si>
  <si>
    <t>17</t>
  </si>
  <si>
    <t>18</t>
  </si>
  <si>
    <t>19</t>
  </si>
  <si>
    <t>20</t>
  </si>
  <si>
    <t>21</t>
  </si>
  <si>
    <t>22</t>
  </si>
  <si>
    <t>23</t>
  </si>
  <si>
    <t>24</t>
  </si>
  <si>
    <t>Poznámka:</t>
  </si>
  <si>
    <t>ZAŘÍZENÍ STAVENIŠTĚ JE NA ZABEZPEČENÍ OBJEKTU V PRŮBĚHU VÝSTAVBY</t>
  </si>
  <si>
    <t>Objekt</t>
  </si>
  <si>
    <t>Kód</t>
  </si>
  <si>
    <t>131201111R00</t>
  </si>
  <si>
    <t>RTS komentář:</t>
  </si>
  <si>
    <t>131301111R00</t>
  </si>
  <si>
    <t>131201119R00</t>
  </si>
  <si>
    <t>131301119R00</t>
  </si>
  <si>
    <t>151101301R00</t>
  </si>
  <si>
    <t>151101311R00</t>
  </si>
  <si>
    <t>162701105R00</t>
  </si>
  <si>
    <t>162701109R00</t>
  </si>
  <si>
    <t>174101101R00</t>
  </si>
  <si>
    <t>199000002R00</t>
  </si>
  <si>
    <t>27</t>
  </si>
  <si>
    <t>273321321R00</t>
  </si>
  <si>
    <t>273361921RT3</t>
  </si>
  <si>
    <t>31</t>
  </si>
  <si>
    <t>311321312R00</t>
  </si>
  <si>
    <t>311361921RT3</t>
  </si>
  <si>
    <t>38</t>
  </si>
  <si>
    <t>386100010RA0</t>
  </si>
  <si>
    <t>998144471R00</t>
  </si>
  <si>
    <t>56</t>
  </si>
  <si>
    <t>561121112R00</t>
  </si>
  <si>
    <t>564851111R00</t>
  </si>
  <si>
    <t>564761111R00</t>
  </si>
  <si>
    <t>59</t>
  </si>
  <si>
    <t>591111111R00</t>
  </si>
  <si>
    <t>58380120.A</t>
  </si>
  <si>
    <t>998223011R00</t>
  </si>
  <si>
    <t>90</t>
  </si>
  <si>
    <t>901      R00</t>
  </si>
  <si>
    <t>M46</t>
  </si>
  <si>
    <t>460030081RT3</t>
  </si>
  <si>
    <t>PODZEMNÍ KONTEJNERY NA SEPAROVANÝ ODPAD</t>
  </si>
  <si>
    <t>STAVEBNÍ PRÁCE</t>
  </si>
  <si>
    <t>VARNSDORF P.P.Č. KN 2919/22 K.Ú. VARNSDORF</t>
  </si>
  <si>
    <t>Zkrácený popis</t>
  </si>
  <si>
    <t>Rozměry</t>
  </si>
  <si>
    <t>Hloubené vykopávky</t>
  </si>
  <si>
    <t>Hloubení nezapaž. jam hor.3 do 100 m3, STROJNĚ</t>
  </si>
  <si>
    <t>Položka obsahuje hloubení jámy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</si>
  <si>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Hloubení nezapaž. jam hor.4 do 100 m3, STROJNĚ</t>
  </si>
  <si>
    <t>Příplatek za lepivost - hloubení nezap.jam v hor.3</t>
  </si>
  <si>
    <t>Do měrných jednotek se udává poměrné množství zeminy, které ulpí v nářadí a o které je snížen celkový výkon stroje.</t>
  </si>
  <si>
    <t>Příplatek za lepivost - hloubení nezap.jam v hor.4</t>
  </si>
  <si>
    <t>Roubení</t>
  </si>
  <si>
    <t>Rozepření stěn pažení - příložné -  hl. do 4 m</t>
  </si>
  <si>
    <t>6,88*2,032*2</t>
  </si>
  <si>
    <t>Odstranění rozepření stěn se oceňuje samostatně.</t>
  </si>
  <si>
    <t>Odstranění rozepření stěn - příložné - hl. do 4 m</t>
  </si>
  <si>
    <t>27,96</t>
  </si>
  <si>
    <t>Přemístění výkopku</t>
  </si>
  <si>
    <t>Vodorovné přemístění výkopku z hor.1-4 do 10000 m</t>
  </si>
  <si>
    <t>30</t>
  </si>
  <si>
    <t>Příplatek k vod. přemístění hor.1-4 za další 1 km</t>
  </si>
  <si>
    <t>20*30   řízená skládka Rožany</t>
  </si>
  <si>
    <t>Příplatek k ceně se používá za každý další i započatý 1 km nad 10 km.</t>
  </si>
  <si>
    <t>Konstrukce ze zemin</t>
  </si>
  <si>
    <t>Zásyp jam, rýh, šachet se zhutněním</t>
  </si>
  <si>
    <t>Položka obsahuje strojní přemístění materiálu pro zásyp ze vzdálenosti do 10 m od okraje zásypu.</t>
  </si>
  <si>
    <t>Hloubení pro podzemní stěny, ražení a hloubení důlní</t>
  </si>
  <si>
    <t>Poplatek za skládku horniny 1- 4</t>
  </si>
  <si>
    <t>Základy</t>
  </si>
  <si>
    <t>Železobeton základových desek C 20/25</t>
  </si>
  <si>
    <t>2,78*6,88*0,15</t>
  </si>
  <si>
    <t>Položka obsahuje náklady na dodávku a uložení betonu do připravené konstrukce. Bednění a výztuž se oceňuje samostatně.</t>
  </si>
  <si>
    <t>Výztuž základových desek ze svařovaných sítí</t>
  </si>
  <si>
    <t>2,78*6,88*0,004</t>
  </si>
  <si>
    <t>V položce jsou zakalkulovány náklady na dodání plošně rovných sítí, jejich uložení a případné stříhání a její vyvázání nebo přivaření bodovými svary. Položka neobsahuje ohýbání sítí do hran.</t>
  </si>
  <si>
    <t>Zdi podpěrné a volné</t>
  </si>
  <si>
    <t>Železobeton nadzákladových zdí C 20/25</t>
  </si>
  <si>
    <t>1,98*1,52*0,3*2   mezi stěny jímek</t>
  </si>
  <si>
    <t>Položka obsahuje náklady na dodávku a uložení betonu do připravené konstrukce. Bednění a výztuž se oceňují samostatně. V položce jsou započteny i náklady na pomocné lešení o výšce podlahy do 1,90 m a pro zatížení do 1,5 kPa. Položka se používá i pro zdivo výplňové, obkladové, půdní, nadstřešní, poprsní, římsové apod.</t>
  </si>
  <si>
    <t>Výztuž nadzákladových zdí ze svařovaných sítí</t>
  </si>
  <si>
    <t>2*1,52*2*0,004</t>
  </si>
  <si>
    <t>Různé kompletní konstrukce nedělitelné do stav. dílů</t>
  </si>
  <si>
    <t>Jímka ze železobetonu, 1800x1900x2200  s osazením</t>
  </si>
  <si>
    <t>3   vodotěsný prefabrikát,uložení pomocí ok na zatvrdlou ŽBdesku</t>
  </si>
  <si>
    <t xml:space="preserve">   oka zapůjčeny od výrobce</t>
  </si>
  <si>
    <t xml:space="preserve">   kompletní sestava podzemního kontejneru s krycí deskou dle PD</t>
  </si>
  <si>
    <t>strop z prefabrikovaných desek</t>
  </si>
  <si>
    <t>Přesun hmot, jímky a nádrže pozemní výšky do 25 m</t>
  </si>
  <si>
    <t>7,330+4,596+6,6</t>
  </si>
  <si>
    <t>Položka je určena pro zásobníky a jámy pozemní (mimo zemědělské) se svislou nosnou konstrukcí montovanou z dílců betonových tyčových nebo plošných a s nosnou konstrukcí zakrytí montovanou betonovou.</t>
  </si>
  <si>
    <t>Podkladní vrstvy komunikací a zpevněných ploch</t>
  </si>
  <si>
    <t>Podklad z mechanicky zpevněné zeminy tl. 20 cm</t>
  </si>
  <si>
    <t>Podklad ze štěrkodrti 8-16 po zhutnění tloušťky 15 cm</t>
  </si>
  <si>
    <t>Podklad z kameniva drceného vel.16-32 mm,tl. 20 cm</t>
  </si>
  <si>
    <t>Dlažby a předlažby pozemních komunikací a zpevněných ploch</t>
  </si>
  <si>
    <t>Kladení dlažby velké kostky,lože z kamen.tl. 5 cm</t>
  </si>
  <si>
    <t>V položce jsou zakalkulovány i náklady na dodání hmot pro lože a na dodání téhož materiálu na výplň spár. V položce nejsou zakalkulovány náklady na dodání dlažebních kostek, které se oceňuje ve specifikaci, ztratné se doporučuje ve výši 1%.</t>
  </si>
  <si>
    <t>Kostka dlažební drobná 8/10 tř. 1  1t = 5 m2</t>
  </si>
  <si>
    <t>;ztratné 1%; 0,2</t>
  </si>
  <si>
    <t>Přesun hmot, pozemní komunikace, kryt dlážděný</t>
  </si>
  <si>
    <t>14,656+6,864</t>
  </si>
  <si>
    <t>Hodinové zúčtovací sazby (HZS)</t>
  </si>
  <si>
    <t>Hzs-geodetické zaměření a vytyčení</t>
  </si>
  <si>
    <t>2*6</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</si>
  <si>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t>
  </si>
  <si>
    <t>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</si>
  <si>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Zemní práce při montážích</t>
  </si>
  <si>
    <t>Řezání spáry v asfaltu nebo betonu</t>
  </si>
  <si>
    <t>8,1+8,1+3,98+3,98</t>
  </si>
  <si>
    <t>Doba výstavby:</t>
  </si>
  <si>
    <t>Začátek výstavby:</t>
  </si>
  <si>
    <t>Konec výstavby:</t>
  </si>
  <si>
    <t>Zpracováno dne:</t>
  </si>
  <si>
    <t>M.j.</t>
  </si>
  <si>
    <t>m3</t>
  </si>
  <si>
    <t>t</t>
  </si>
  <si>
    <t>kus</t>
  </si>
  <si>
    <t>m2</t>
  </si>
  <si>
    <t>h</t>
  </si>
  <si>
    <t>m</t>
  </si>
  <si>
    <t>Množství</t>
  </si>
  <si>
    <t>Jednot.</t>
  </si>
  <si>
    <t>cena (Kč)</t>
  </si>
  <si>
    <t>Náklady (Kč)</t>
  </si>
  <si>
    <t>Dodávka</t>
  </si>
  <si>
    <t>Celkem:</t>
  </si>
  <si>
    <t>Objednatel:</t>
  </si>
  <si>
    <t>Projektant:</t>
  </si>
  <si>
    <t>Zhotovitel:</t>
  </si>
  <si>
    <t>Zpracoval:</t>
  </si>
  <si>
    <t>Montáž</t>
  </si>
  <si>
    <t>MĚSTO VARNSDORF</t>
  </si>
  <si>
    <t>RADKA KAMBERSKÁ</t>
  </si>
  <si>
    <t>BUDE VYBRÁN</t>
  </si>
  <si>
    <t>IIČVDF</t>
  </si>
  <si>
    <t>Celkem</t>
  </si>
  <si>
    <t>Hmotnost (t)</t>
  </si>
  <si>
    <t>Cenová</t>
  </si>
  <si>
    <t>soustava</t>
  </si>
  <si>
    <t>RTS I / 2015</t>
  </si>
  <si>
    <t>0</t>
  </si>
  <si>
    <t>Přesuny</t>
  </si>
  <si>
    <t>Typ skupiny</t>
  </si>
  <si>
    <t>HS</t>
  </si>
  <si>
    <t>MP</t>
  </si>
  <si>
    <t>HSV mat</t>
  </si>
  <si>
    <t>HSV prac</t>
  </si>
  <si>
    <t>PSV mat</t>
  </si>
  <si>
    <t>PSV prac</t>
  </si>
  <si>
    <t>Mont mat</t>
  </si>
  <si>
    <t>Mont prac</t>
  </si>
  <si>
    <t>Ostatní mat.</t>
  </si>
  <si>
    <t>13_</t>
  </si>
  <si>
    <t>15_</t>
  </si>
  <si>
    <t>16_</t>
  </si>
  <si>
    <t>17_</t>
  </si>
  <si>
    <t>19_</t>
  </si>
  <si>
    <t>27_</t>
  </si>
  <si>
    <t>31_</t>
  </si>
  <si>
    <t>38_</t>
  </si>
  <si>
    <t>56_</t>
  </si>
  <si>
    <t>59_</t>
  </si>
  <si>
    <t>90_</t>
  </si>
  <si>
    <t>M46_</t>
  </si>
  <si>
    <t>1_</t>
  </si>
  <si>
    <t>2_</t>
  </si>
  <si>
    <t>3_</t>
  </si>
  <si>
    <t>5_</t>
  </si>
  <si>
    <t>9_</t>
  </si>
  <si>
    <t>_</t>
  </si>
  <si>
    <t>Výkaz výměr</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</si>
  <si>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t>
  </si>
  <si>
    <t>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</si>
  <si>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Cenová soustava</t>
  </si>
  <si>
    <t>Rozpočtové náklady v Kč</t>
  </si>
  <si>
    <t>A</t>
  </si>
  <si>
    <t>HSV</t>
  </si>
  <si>
    <t>PSV</t>
  </si>
  <si>
    <t>"M"</t>
  </si>
  <si>
    <t>Ostatní materiál</t>
  </si>
  <si>
    <t>Přesun hmot a sutí</t>
  </si>
  <si>
    <t>ZRN celkem</t>
  </si>
  <si>
    <t>Základ 0%</t>
  </si>
  <si>
    <t>Základ 15%</t>
  </si>
  <si>
    <t>Základ 21%</t>
  </si>
  <si>
    <t>Projektant</t>
  </si>
  <si>
    <t>Datum, razítko a podpis</t>
  </si>
  <si>
    <t>Základní rozpočtové náklady</t>
  </si>
  <si>
    <t>Dodávky</t>
  </si>
  <si>
    <t>Krycí list rozpočtu</t>
  </si>
  <si>
    <t>B</t>
  </si>
  <si>
    <t>Práce přesčas</t>
  </si>
  <si>
    <t>Bez pevné podl.</t>
  </si>
  <si>
    <t>Kulturní památka</t>
  </si>
  <si>
    <t>DN celkem</t>
  </si>
  <si>
    <t>DN celkem z obj.</t>
  </si>
  <si>
    <t>DPH 15%</t>
  </si>
  <si>
    <t>DPH 21%</t>
  </si>
  <si>
    <t>Objednatel</t>
  </si>
  <si>
    <t>Doplňkové náklady</t>
  </si>
  <si>
    <t>C</t>
  </si>
  <si>
    <t>Zařízení staveniště</t>
  </si>
  <si>
    <t>Mimostav. doprava</t>
  </si>
  <si>
    <t>Územní vlivy</t>
  </si>
  <si>
    <t>Provozní vlivy</t>
  </si>
  <si>
    <t>Ostatní</t>
  </si>
  <si>
    <t>NUS z rozpočtu</t>
  </si>
  <si>
    <t>NUS celkem</t>
  </si>
  <si>
    <t>NUS celkem z obj.</t>
  </si>
  <si>
    <t>ORN celkem</t>
  </si>
  <si>
    <t>ORN celkem z obj.</t>
  </si>
  <si>
    <t>Celkem bez DPH</t>
  </si>
  <si>
    <t>Celkem včetně DPH</t>
  </si>
  <si>
    <t>Zhotovitel</t>
  </si>
  <si>
    <t>IČ/DIČ:</t>
  </si>
  <si>
    <t>Položek:</t>
  </si>
  <si>
    <t>Datum:</t>
  </si>
  <si>
    <t>Náklady na umístění stavby (NUS)</t>
  </si>
  <si>
    <t>Vedlejší rozpočtové náklady VRN</t>
  </si>
  <si>
    <t>Doplňkové náklady DN</t>
  </si>
  <si>
    <t>Celkem DN</t>
  </si>
  <si>
    <t>Celkem NUS</t>
  </si>
  <si>
    <t>Celkem VRN</t>
  </si>
  <si>
    <t>Ostatní rozpočtové náklady ORN</t>
  </si>
  <si>
    <t>Ostatní rozpočtové náklady (ORN)</t>
  </si>
  <si>
    <t>Celkem ORN</t>
  </si>
  <si>
    <t>Vedlejší a ostatní rozpočtové náklady</t>
  </si>
  <si>
    <t>Kč</t>
  </si>
  <si>
    <t>%</t>
  </si>
  <si>
    <t>Základna</t>
  </si>
</sst>
</file>

<file path=xl/styles.xml><?xml version="1.0" encoding="utf-8"?>
<styleSheet xmlns="http://schemas.openxmlformats.org/spreadsheetml/2006/main">
  <fonts count="18">
    <font>
      <sz val="10"/>
      <name val="Arial"/>
    </font>
    <font>
      <sz val="10"/>
      <color indexed="8"/>
      <name val="Arial"/>
      <charset val="238"/>
    </font>
    <font>
      <sz val="18"/>
      <color indexed="8"/>
      <name val="Arial"/>
      <charset val="238"/>
    </font>
    <font>
      <b/>
      <sz val="10"/>
      <color indexed="8"/>
      <name val="Arial"/>
      <charset val="238"/>
    </font>
    <font>
      <sz val="10"/>
      <color indexed="56"/>
      <name val="Arial"/>
      <charset val="238"/>
    </font>
    <font>
      <sz val="10"/>
      <color indexed="61"/>
      <name val="Arial"/>
      <charset val="238"/>
    </font>
    <font>
      <sz val="10"/>
      <color indexed="62"/>
      <name val="Arial"/>
      <charset val="238"/>
    </font>
    <font>
      <i/>
      <sz val="8"/>
      <color indexed="8"/>
      <name val="Arial"/>
      <charset val="238"/>
    </font>
    <font>
      <b/>
      <sz val="10"/>
      <color indexed="56"/>
      <name val="Arial"/>
      <charset val="238"/>
    </font>
    <font>
      <i/>
      <sz val="10"/>
      <color indexed="58"/>
      <name val="Arial"/>
      <charset val="238"/>
    </font>
    <font>
      <i/>
      <sz val="10"/>
      <color indexed="63"/>
      <name val="Arial"/>
      <charset val="238"/>
    </font>
    <font>
      <i/>
      <sz val="9"/>
      <color indexed="58"/>
      <name val="Arial"/>
      <charset val="238"/>
    </font>
    <font>
      <b/>
      <sz val="18"/>
      <color indexed="8"/>
      <name val="Arial"/>
      <charset val="238"/>
    </font>
    <font>
      <b/>
      <sz val="20"/>
      <color indexed="8"/>
      <name val="Arial"/>
      <charset val="238"/>
    </font>
    <font>
      <b/>
      <sz val="12"/>
      <color indexed="8"/>
      <name val="Arial"/>
      <charset val="238"/>
    </font>
    <font>
      <sz val="12"/>
      <color indexed="8"/>
      <name val="Arial"/>
      <charset val="238"/>
    </font>
    <font>
      <b/>
      <sz val="11"/>
      <color indexed="8"/>
      <name val="Arial"/>
      <charset val="238"/>
    </font>
    <font>
      <sz val="24"/>
      <color indexed="8"/>
      <name val="Arial"/>
      <charset val="238"/>
    </font>
  </fonts>
  <fills count="4">
    <fill>
      <patternFill patternType="none"/>
    </fill>
    <fill>
      <patternFill patternType="gray125"/>
    </fill>
    <fill>
      <patternFill patternType="solid">
        <fgColor indexed="57"/>
        <bgColor indexed="9"/>
      </patternFill>
    </fill>
    <fill>
      <patternFill patternType="solid">
        <fgColor indexed="22"/>
        <bgColor indexed="9"/>
      </patternFill>
    </fill>
  </fills>
  <borders count="51">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3">
    <xf numFmtId="0" fontId="1" fillId="0" borderId="0" xfId="0" applyFont="1" applyAlignment="1">
      <alignment vertical="center"/>
    </xf>
    <xf numFmtId="49" fontId="3" fillId="0" borderId="1" xfId="0" applyNumberFormat="1" applyFont="1" applyFill="1" applyBorder="1" applyAlignment="1" applyProtection="1">
      <alignment horizontal="left" vertical="center"/>
    </xf>
    <xf numFmtId="49" fontId="1" fillId="0" borderId="2" xfId="0" applyNumberFormat="1" applyFont="1" applyFill="1" applyBorder="1" applyAlignment="1" applyProtection="1">
      <alignment horizontal="left" vertical="center"/>
    </xf>
    <xf numFmtId="49" fontId="4" fillId="2" borderId="3" xfId="0" applyNumberFormat="1" applyFont="1" applyFill="1" applyBorder="1" applyAlignment="1" applyProtection="1">
      <alignment horizontal="left" vertical="center"/>
    </xf>
    <xf numFmtId="49" fontId="5" fillId="0" borderId="0" xfId="0" applyNumberFormat="1" applyFont="1" applyFill="1" applyBorder="1" applyAlignment="1" applyProtection="1">
      <alignment horizontal="left" vertical="center"/>
    </xf>
    <xf numFmtId="49" fontId="4" fillId="2" borderId="0" xfId="0" applyNumberFormat="1" applyFont="1" applyFill="1" applyBorder="1" applyAlignment="1" applyProtection="1">
      <alignment horizontal="left" vertical="center"/>
    </xf>
    <xf numFmtId="49" fontId="6" fillId="0" borderId="0" xfId="0" applyNumberFormat="1" applyFont="1" applyFill="1" applyBorder="1" applyAlignment="1" applyProtection="1">
      <alignment horizontal="left" vertical="center"/>
    </xf>
    <xf numFmtId="0" fontId="1" fillId="0" borderId="4" xfId="0" applyNumberFormat="1" applyFont="1" applyFill="1" applyBorder="1" applyAlignment="1" applyProtection="1">
      <alignment vertical="center"/>
    </xf>
    <xf numFmtId="0" fontId="1" fillId="0" borderId="5" xfId="0" applyNumberFormat="1" applyFont="1" applyFill="1" applyBorder="1" applyAlignment="1" applyProtection="1">
      <alignment vertical="center"/>
    </xf>
    <xf numFmtId="49" fontId="7" fillId="0" borderId="0" xfId="0" applyNumberFormat="1" applyFont="1" applyFill="1" applyBorder="1" applyAlignment="1" applyProtection="1">
      <alignment horizontal="left" vertical="center"/>
    </xf>
    <xf numFmtId="49" fontId="3" fillId="0" borderId="6" xfId="0" applyNumberFormat="1" applyFont="1" applyFill="1" applyBorder="1" applyAlignment="1" applyProtection="1">
      <alignment horizontal="left" vertical="center"/>
    </xf>
    <xf numFmtId="49" fontId="1" fillId="0" borderId="7" xfId="0" applyNumberFormat="1" applyFont="1" applyFill="1" applyBorder="1" applyAlignment="1" applyProtection="1">
      <alignment horizontal="left" vertical="center"/>
    </xf>
    <xf numFmtId="49" fontId="8" fillId="2" borderId="3" xfId="0" applyNumberFormat="1" applyFont="1" applyFill="1" applyBorder="1" applyAlignment="1" applyProtection="1">
      <alignment horizontal="left" vertical="center"/>
    </xf>
    <xf numFmtId="49" fontId="8" fillId="2" borderId="0" xfId="0" applyNumberFormat="1" applyFont="1" applyFill="1" applyBorder="1" applyAlignment="1" applyProtection="1">
      <alignment horizontal="left" vertical="center"/>
    </xf>
    <xf numFmtId="49" fontId="9" fillId="0" borderId="0" xfId="0" applyNumberFormat="1" applyFont="1" applyFill="1" applyBorder="1" applyAlignment="1" applyProtection="1">
      <alignment horizontal="right" vertical="top"/>
    </xf>
    <xf numFmtId="49" fontId="3" fillId="0" borderId="7" xfId="0" applyNumberFormat="1" applyFont="1" applyFill="1" applyBorder="1" applyAlignment="1" applyProtection="1">
      <alignment horizontal="left" vertical="center"/>
    </xf>
    <xf numFmtId="49" fontId="10" fillId="0" borderId="0" xfId="0" applyNumberFormat="1" applyFont="1" applyFill="1" applyBorder="1" applyAlignment="1" applyProtection="1">
      <alignment horizontal="left" vertical="center"/>
    </xf>
    <xf numFmtId="49" fontId="10" fillId="0" borderId="4" xfId="0" applyNumberFormat="1" applyFont="1" applyFill="1" applyBorder="1" applyAlignment="1" applyProtection="1">
      <alignment horizontal="left" vertical="center"/>
    </xf>
    <xf numFmtId="49" fontId="3" fillId="0" borderId="6" xfId="0" applyNumberFormat="1" applyFont="1" applyFill="1" applyBorder="1" applyAlignment="1" applyProtection="1">
      <alignment horizontal="center" vertical="center"/>
    </xf>
    <xf numFmtId="4" fontId="5" fillId="0" borderId="0" xfId="0" applyNumberFormat="1" applyFont="1" applyFill="1" applyBorder="1" applyAlignment="1" applyProtection="1">
      <alignment horizontal="right" vertical="center"/>
    </xf>
    <xf numFmtId="4" fontId="10" fillId="0" borderId="0" xfId="0" applyNumberFormat="1" applyFont="1" applyFill="1" applyBorder="1" applyAlignment="1" applyProtection="1">
      <alignment horizontal="right" vertical="center"/>
    </xf>
    <xf numFmtId="4" fontId="6" fillId="0" borderId="0" xfId="0" applyNumberFormat="1" applyFont="1" applyFill="1" applyBorder="1" applyAlignment="1" applyProtection="1">
      <alignment horizontal="right" vertical="center"/>
    </xf>
    <xf numFmtId="4" fontId="10" fillId="0" borderId="4" xfId="0" applyNumberFormat="1" applyFont="1" applyFill="1" applyBorder="1" applyAlignment="1" applyProtection="1">
      <alignment horizontal="right" vertical="center"/>
    </xf>
    <xf numFmtId="49" fontId="3" fillId="0" borderId="8" xfId="0" applyNumberFormat="1" applyFont="1" applyFill="1" applyBorder="1" applyAlignment="1" applyProtection="1">
      <alignment horizontal="center" vertical="center"/>
    </xf>
    <xf numFmtId="49" fontId="3" fillId="0" borderId="9" xfId="0" applyNumberFormat="1" applyFont="1" applyFill="1" applyBorder="1" applyAlignment="1" applyProtection="1">
      <alignment horizontal="right" vertical="center"/>
    </xf>
    <xf numFmtId="49" fontId="3" fillId="0" borderId="10" xfId="0" applyNumberFormat="1" applyFont="1" applyFill="1" applyBorder="1" applyAlignment="1" applyProtection="1">
      <alignment horizontal="center" vertical="center"/>
    </xf>
    <xf numFmtId="49" fontId="3" fillId="0" borderId="11" xfId="0" applyNumberFormat="1" applyFont="1" applyFill="1" applyBorder="1" applyAlignment="1" applyProtection="1">
      <alignment horizontal="center" vertical="center"/>
    </xf>
    <xf numFmtId="49" fontId="3" fillId="0" borderId="12" xfId="0" applyNumberFormat="1" applyFont="1" applyFill="1" applyBorder="1" applyAlignment="1" applyProtection="1">
      <alignment horizontal="center" vertical="center"/>
    </xf>
    <xf numFmtId="49" fontId="8" fillId="2" borderId="3" xfId="0" applyNumberFormat="1" applyFont="1" applyFill="1" applyBorder="1" applyAlignment="1" applyProtection="1">
      <alignment horizontal="right" vertical="center"/>
    </xf>
    <xf numFmtId="49" fontId="8" fillId="2" borderId="0" xfId="0" applyNumberFormat="1" applyFont="1" applyFill="1" applyBorder="1" applyAlignment="1" applyProtection="1">
      <alignment horizontal="right" vertical="center"/>
    </xf>
    <xf numFmtId="49" fontId="3" fillId="0" borderId="13" xfId="0" applyNumberFormat="1" applyFont="1" applyFill="1" applyBorder="1" applyAlignment="1" applyProtection="1">
      <alignment horizontal="center" vertical="center"/>
    </xf>
    <xf numFmtId="49" fontId="3" fillId="0" borderId="14"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right" vertical="center"/>
    </xf>
    <xf numFmtId="49" fontId="6" fillId="0" borderId="0" xfId="0" applyNumberFormat="1" applyFont="1" applyFill="1" applyBorder="1" applyAlignment="1" applyProtection="1">
      <alignment horizontal="right" vertical="center"/>
    </xf>
    <xf numFmtId="0" fontId="1" fillId="0" borderId="15" xfId="0" applyNumberFormat="1" applyFont="1" applyFill="1" applyBorder="1" applyAlignment="1" applyProtection="1">
      <alignment vertical="center"/>
    </xf>
    <xf numFmtId="0" fontId="1" fillId="0" borderId="16" xfId="0" applyNumberFormat="1" applyFont="1" applyFill="1" applyBorder="1" applyAlignment="1" applyProtection="1">
      <alignment vertical="center"/>
    </xf>
    <xf numFmtId="4" fontId="1" fillId="0" borderId="0" xfId="0" applyNumberFormat="1" applyFont="1" applyFill="1" applyBorder="1" applyAlignment="1" applyProtection="1">
      <alignment horizontal="right" vertical="center"/>
    </xf>
    <xf numFmtId="49" fontId="1" fillId="0" borderId="0" xfId="0" applyNumberFormat="1" applyFont="1" applyFill="1" applyBorder="1" applyAlignment="1" applyProtection="1">
      <alignment horizontal="right" vertical="center"/>
    </xf>
    <xf numFmtId="4" fontId="8" fillId="2" borderId="3" xfId="0" applyNumberFormat="1" applyFont="1" applyFill="1" applyBorder="1" applyAlignment="1" applyProtection="1">
      <alignment horizontal="right" vertical="center"/>
    </xf>
    <xf numFmtId="4" fontId="8" fillId="2" borderId="0" xfId="0" applyNumberFormat="1" applyFont="1" applyFill="1" applyBorder="1" applyAlignment="1" applyProtection="1">
      <alignment horizontal="right" vertical="center"/>
    </xf>
    <xf numFmtId="4" fontId="3" fillId="0" borderId="5" xfId="0" applyNumberFormat="1" applyFont="1" applyFill="1" applyBorder="1" applyAlignment="1" applyProtection="1">
      <alignment horizontal="right" vertical="center"/>
    </xf>
    <xf numFmtId="4" fontId="3" fillId="0" borderId="0" xfId="0" applyNumberFormat="1" applyFont="1" applyFill="1" applyBorder="1" applyAlignment="1" applyProtection="1">
      <alignment horizontal="right" vertical="center"/>
    </xf>
    <xf numFmtId="49" fontId="3" fillId="0" borderId="17" xfId="0" applyNumberFormat="1" applyFont="1" applyFill="1" applyBorder="1" applyAlignment="1" applyProtection="1">
      <alignment horizontal="left" vertical="center"/>
    </xf>
    <xf numFmtId="49" fontId="5" fillId="0" borderId="3" xfId="0" applyNumberFormat="1" applyFont="1" applyFill="1" applyBorder="1" applyAlignment="1" applyProtection="1">
      <alignment horizontal="left" vertical="center"/>
    </xf>
    <xf numFmtId="49" fontId="3" fillId="0" borderId="18" xfId="0" applyNumberFormat="1" applyFont="1" applyFill="1" applyBorder="1" applyAlignment="1" applyProtection="1">
      <alignment horizontal="left" vertical="center"/>
    </xf>
    <xf numFmtId="49" fontId="11" fillId="0" borderId="0" xfId="0" applyNumberFormat="1" applyFont="1" applyFill="1" applyBorder="1" applyAlignment="1" applyProtection="1">
      <alignment horizontal="right" vertical="top"/>
    </xf>
    <xf numFmtId="49" fontId="3" fillId="0" borderId="18" xfId="0" applyNumberFormat="1" applyFont="1" applyFill="1" applyBorder="1" applyAlignment="1" applyProtection="1">
      <alignment horizontal="right" vertical="center"/>
    </xf>
    <xf numFmtId="4" fontId="5" fillId="0" borderId="3" xfId="0" applyNumberFormat="1" applyFont="1" applyFill="1" applyBorder="1" applyAlignment="1" applyProtection="1">
      <alignment horizontal="right" vertical="center"/>
    </xf>
    <xf numFmtId="49" fontId="3" fillId="0" borderId="19" xfId="0" applyNumberFormat="1" applyFont="1" applyFill="1" applyBorder="1" applyAlignment="1" applyProtection="1">
      <alignment horizontal="left" vertical="center"/>
    </xf>
    <xf numFmtId="49" fontId="5" fillId="0" borderId="3" xfId="0" applyNumberFormat="1" applyFont="1" applyFill="1" applyBorder="1" applyAlignment="1" applyProtection="1">
      <alignment horizontal="right" vertical="center"/>
    </xf>
    <xf numFmtId="49" fontId="13" fillId="3" borderId="20" xfId="0" applyNumberFormat="1" applyFont="1" applyFill="1" applyBorder="1" applyAlignment="1" applyProtection="1">
      <alignment horizontal="center" vertical="center"/>
    </xf>
    <xf numFmtId="49" fontId="14" fillId="0" borderId="21" xfId="0" applyNumberFormat="1" applyFont="1" applyFill="1" applyBorder="1" applyAlignment="1" applyProtection="1">
      <alignment horizontal="left" vertical="center"/>
    </xf>
    <xf numFmtId="49" fontId="14" fillId="0" borderId="22" xfId="0" applyNumberFormat="1" applyFont="1" applyFill="1" applyBorder="1" applyAlignment="1" applyProtection="1">
      <alignment horizontal="left" vertical="center"/>
    </xf>
    <xf numFmtId="0" fontId="1" fillId="0" borderId="23" xfId="0" applyNumberFormat="1" applyFont="1" applyFill="1" applyBorder="1" applyAlignment="1" applyProtection="1">
      <alignment vertical="center"/>
    </xf>
    <xf numFmtId="49" fontId="7" fillId="0" borderId="3" xfId="0" applyNumberFormat="1" applyFont="1" applyFill="1" applyBorder="1" applyAlignment="1" applyProtection="1">
      <alignment horizontal="left" vertical="center"/>
    </xf>
    <xf numFmtId="49" fontId="15" fillId="0" borderId="20" xfId="0" applyNumberFormat="1" applyFont="1" applyFill="1" applyBorder="1" applyAlignment="1" applyProtection="1">
      <alignment horizontal="left" vertical="center"/>
    </xf>
    <xf numFmtId="0" fontId="1" fillId="0" borderId="3" xfId="0" applyNumberFormat="1" applyFont="1" applyFill="1" applyBorder="1" applyAlignment="1" applyProtection="1">
      <alignment vertical="center"/>
    </xf>
    <xf numFmtId="0" fontId="1" fillId="0" borderId="24" xfId="0" applyNumberFormat="1" applyFont="1" applyFill="1" applyBorder="1" applyAlignment="1" applyProtection="1">
      <alignment vertical="center"/>
    </xf>
    <xf numFmtId="0" fontId="1" fillId="0" borderId="25" xfId="0" applyNumberFormat="1" applyFont="1" applyFill="1" applyBorder="1" applyAlignment="1" applyProtection="1">
      <alignment vertical="center"/>
    </xf>
    <xf numFmtId="4" fontId="15" fillId="0" borderId="20" xfId="0" applyNumberFormat="1" applyFont="1" applyFill="1" applyBorder="1" applyAlignment="1" applyProtection="1">
      <alignment horizontal="right" vertical="center"/>
    </xf>
    <xf numFmtId="49" fontId="15" fillId="0" borderId="20" xfId="0" applyNumberFormat="1" applyFont="1" applyFill="1" applyBorder="1" applyAlignment="1" applyProtection="1">
      <alignment horizontal="right" vertical="center"/>
    </xf>
    <xf numFmtId="4" fontId="15" fillId="0" borderId="11" xfId="0" applyNumberFormat="1" applyFont="1" applyFill="1" applyBorder="1" applyAlignment="1" applyProtection="1">
      <alignment horizontal="right" vertical="center"/>
    </xf>
    <xf numFmtId="0" fontId="1" fillId="0" borderId="26" xfId="0" applyNumberFormat="1" applyFont="1" applyFill="1" applyBorder="1" applyAlignment="1" applyProtection="1">
      <alignment vertical="center"/>
    </xf>
    <xf numFmtId="0" fontId="1" fillId="0" borderId="27" xfId="0" applyNumberFormat="1" applyFont="1" applyFill="1" applyBorder="1" applyAlignment="1" applyProtection="1">
      <alignment vertical="center"/>
    </xf>
    <xf numFmtId="4" fontId="14" fillId="3" borderId="28" xfId="0" applyNumberFormat="1" applyFont="1" applyFill="1" applyBorder="1" applyAlignment="1" applyProtection="1">
      <alignment horizontal="right" vertical="center"/>
    </xf>
    <xf numFmtId="0" fontId="1" fillId="0" borderId="29" xfId="0" applyNumberFormat="1" applyFont="1" applyFill="1" applyBorder="1" applyAlignment="1" applyProtection="1">
      <alignment vertical="center"/>
    </xf>
    <xf numFmtId="0" fontId="1" fillId="0" borderId="30" xfId="0" applyNumberFormat="1" applyFont="1" applyFill="1" applyBorder="1" applyAlignment="1" applyProtection="1">
      <alignment vertical="center"/>
    </xf>
    <xf numFmtId="49" fontId="3" fillId="0" borderId="31" xfId="0" applyNumberFormat="1" applyFont="1" applyFill="1" applyBorder="1" applyAlignment="1" applyProtection="1">
      <alignment horizontal="right" vertical="center"/>
    </xf>
    <xf numFmtId="4" fontId="1" fillId="0" borderId="20" xfId="0" applyNumberFormat="1" applyFont="1" applyFill="1" applyBorder="1" applyAlignment="1" applyProtection="1">
      <alignment horizontal="right" vertical="center"/>
    </xf>
    <xf numFmtId="4" fontId="1" fillId="0" borderId="11" xfId="0" applyNumberFormat="1" applyFont="1" applyFill="1" applyBorder="1" applyAlignment="1" applyProtection="1">
      <alignment horizontal="right" vertical="center"/>
    </xf>
    <xf numFmtId="49" fontId="3" fillId="0" borderId="32" xfId="0" applyNumberFormat="1" applyFont="1" applyFill="1" applyBorder="1" applyAlignment="1" applyProtection="1">
      <alignment horizontal="left" vertical="center"/>
    </xf>
    <xf numFmtId="49" fontId="1" fillId="0" borderId="20" xfId="0" applyNumberFormat="1" applyFont="1" applyFill="1" applyBorder="1" applyAlignment="1" applyProtection="1">
      <alignment horizontal="left" vertical="center"/>
    </xf>
    <xf numFmtId="49" fontId="1" fillId="0" borderId="11" xfId="0" applyNumberFormat="1" applyFont="1" applyFill="1" applyBorder="1" applyAlignment="1" applyProtection="1">
      <alignment horizontal="left" vertical="center"/>
    </xf>
    <xf numFmtId="49" fontId="3" fillId="0" borderId="32" xfId="0" applyNumberFormat="1" applyFont="1" applyFill="1" applyBorder="1" applyAlignment="1" applyProtection="1">
      <alignment horizontal="right" vertical="center"/>
    </xf>
    <xf numFmtId="4" fontId="3" fillId="0" borderId="32" xfId="0" applyNumberFormat="1" applyFont="1" applyFill="1" applyBorder="1" applyAlignment="1" applyProtection="1">
      <alignment horizontal="right" vertical="center"/>
    </xf>
    <xf numFmtId="0" fontId="1" fillId="0" borderId="4" xfId="0" applyNumberFormat="1" applyFont="1" applyFill="1" applyBorder="1" applyAlignment="1" applyProtection="1"/>
    <xf numFmtId="49" fontId="3" fillId="0" borderId="5" xfId="0" applyNumberFormat="1" applyFont="1" applyFill="1" applyBorder="1" applyAlignment="1" applyProtection="1">
      <alignment horizontal="left" vertical="center"/>
    </xf>
    <xf numFmtId="0" fontId="3" fillId="0" borderId="5" xfId="0" applyNumberFormat="1" applyFont="1" applyFill="1" applyBorder="1" applyAlignment="1" applyProtection="1">
      <alignment horizontal="left" vertical="center"/>
    </xf>
    <xf numFmtId="0"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xf>
    <xf numFmtId="49" fontId="8" fillId="2" borderId="0" xfId="0" applyNumberFormat="1" applyFont="1" applyFill="1" applyBorder="1" applyAlignment="1" applyProtection="1">
      <alignment horizontal="left" vertical="center"/>
    </xf>
    <xf numFmtId="0" fontId="8" fillId="2" borderId="0" xfId="0" applyNumberFormat="1" applyFont="1" applyFill="1" applyBorder="1" applyAlignment="1" applyProtection="1">
      <alignment horizontal="left" vertical="center"/>
    </xf>
    <xf numFmtId="0" fontId="9"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left" vertical="top"/>
    </xf>
    <xf numFmtId="49" fontId="3" fillId="0" borderId="36" xfId="0" applyNumberFormat="1" applyFont="1" applyFill="1" applyBorder="1" applyAlignment="1" applyProtection="1">
      <alignment horizontal="center" vertical="center"/>
    </xf>
    <xf numFmtId="0" fontId="3" fillId="0" borderId="37" xfId="0" applyNumberFormat="1" applyFont="1" applyFill="1" applyBorder="1" applyAlignment="1" applyProtection="1">
      <alignment horizontal="center" vertical="center"/>
    </xf>
    <xf numFmtId="0" fontId="3" fillId="0" borderId="38" xfId="0" applyNumberFormat="1" applyFont="1" applyFill="1" applyBorder="1" applyAlignment="1" applyProtection="1">
      <alignment horizontal="center" vertical="center"/>
    </xf>
    <xf numFmtId="49" fontId="8" fillId="2" borderId="3" xfId="0" applyNumberFormat="1" applyFont="1" applyFill="1" applyBorder="1" applyAlignment="1" applyProtection="1">
      <alignment horizontal="left" vertical="center"/>
    </xf>
    <xf numFmtId="0" fontId="8" fillId="2" borderId="3" xfId="0" applyNumberFormat="1" applyFont="1" applyFill="1" applyBorder="1" applyAlignment="1" applyProtection="1">
      <alignment horizontal="left" vertical="center"/>
    </xf>
    <xf numFmtId="0" fontId="1" fillId="0" borderId="15" xfId="0" applyNumberFormat="1" applyFont="1" applyFill="1" applyBorder="1" applyAlignment="1" applyProtection="1">
      <alignment horizontal="left" vertical="center" wrapText="1"/>
    </xf>
    <xf numFmtId="0" fontId="1" fillId="0" borderId="34" xfId="0" applyNumberFormat="1" applyFont="1" applyFill="1" applyBorder="1" applyAlignment="1" applyProtection="1">
      <alignment horizontal="left" vertical="center"/>
    </xf>
    <xf numFmtId="0" fontId="1" fillId="0" borderId="3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left" vertical="center"/>
    </xf>
    <xf numFmtId="14" fontId="1" fillId="0" borderId="0" xfId="0" applyNumberFormat="1" applyFont="1" applyFill="1" applyBorder="1" applyAlignment="1" applyProtection="1">
      <alignment horizontal="left" vertical="center"/>
    </xf>
    <xf numFmtId="0" fontId="1" fillId="0" borderId="27" xfId="0" applyNumberFormat="1" applyFont="1" applyFill="1" applyBorder="1" applyAlignment="1" applyProtection="1">
      <alignment horizontal="left" vertical="center"/>
    </xf>
    <xf numFmtId="0" fontId="1" fillId="0" borderId="35" xfId="0" applyNumberFormat="1" applyFont="1" applyFill="1" applyBorder="1" applyAlignment="1" applyProtection="1">
      <alignment horizontal="left" vertical="center"/>
    </xf>
    <xf numFmtId="0" fontId="1" fillId="0" borderId="15" xfId="0" applyNumberFormat="1" applyFont="1" applyFill="1" applyBorder="1" applyAlignment="1" applyProtection="1">
      <alignment horizontal="left" vertical="center"/>
    </xf>
    <xf numFmtId="49" fontId="2" fillId="0" borderId="4" xfId="0" applyNumberFormat="1" applyFont="1" applyFill="1" applyBorder="1" applyAlignment="1" applyProtection="1">
      <alignment horizontal="center"/>
    </xf>
    <xf numFmtId="0" fontId="2" fillId="0" borderId="4" xfId="0" applyNumberFormat="1" applyFont="1" applyFill="1" applyBorder="1" applyAlignment="1" applyProtection="1">
      <alignment horizontal="center" vertical="center"/>
    </xf>
    <xf numFmtId="0" fontId="1" fillId="0" borderId="33" xfId="0" applyNumberFormat="1" applyFont="1" applyFill="1" applyBorder="1" applyAlignment="1" applyProtection="1">
      <alignment horizontal="left" vertical="center" wrapText="1"/>
    </xf>
    <xf numFmtId="0" fontId="1" fillId="0" borderId="5" xfId="0" applyNumberFormat="1" applyFont="1" applyFill="1" applyBorder="1" applyAlignment="1" applyProtection="1">
      <alignment horizontal="left" vertical="center"/>
    </xf>
    <xf numFmtId="0" fontId="3" fillId="0" borderId="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xf>
    <xf numFmtId="49" fontId="1" fillId="0" borderId="5" xfId="0" applyNumberFormat="1" applyFont="1" applyFill="1" applyBorder="1" applyAlignment="1" applyProtection="1">
      <alignment horizontal="left" vertical="center"/>
    </xf>
    <xf numFmtId="0" fontId="1" fillId="0" borderId="5" xfId="0" applyNumberFormat="1" applyFont="1" applyFill="1" applyBorder="1" applyAlignment="1" applyProtection="1">
      <alignment horizontal="left" vertical="center" wrapText="1"/>
    </xf>
    <xf numFmtId="0" fontId="1" fillId="0" borderId="24" xfId="0" applyNumberFormat="1" applyFont="1" applyFill="1" applyBorder="1" applyAlignment="1" applyProtection="1">
      <alignment horizontal="left" vertical="center"/>
    </xf>
    <xf numFmtId="49" fontId="15" fillId="0" borderId="16" xfId="0" applyNumberFormat="1" applyFont="1" applyFill="1" applyBorder="1" applyAlignment="1" applyProtection="1">
      <alignment horizontal="left" vertical="center"/>
    </xf>
    <xf numFmtId="0" fontId="15" fillId="0" borderId="0" xfId="0" applyNumberFormat="1" applyFont="1" applyFill="1" applyBorder="1" applyAlignment="1" applyProtection="1">
      <alignment horizontal="left" vertical="center"/>
    </xf>
    <xf numFmtId="0" fontId="15" fillId="0" borderId="44" xfId="0" applyNumberFormat="1" applyFont="1" applyFill="1" applyBorder="1" applyAlignment="1" applyProtection="1">
      <alignment horizontal="left" vertical="center"/>
    </xf>
    <xf numFmtId="49" fontId="15" fillId="0" borderId="45" xfId="0" applyNumberFormat="1" applyFont="1" applyFill="1" applyBorder="1" applyAlignment="1" applyProtection="1">
      <alignment horizontal="left" vertical="center"/>
    </xf>
    <xf numFmtId="0" fontId="15" fillId="0" borderId="30" xfId="0" applyNumberFormat="1" applyFont="1" applyFill="1" applyBorder="1" applyAlignment="1" applyProtection="1">
      <alignment horizontal="left" vertical="center"/>
    </xf>
    <xf numFmtId="0" fontId="15" fillId="0" borderId="46" xfId="0" applyNumberFormat="1" applyFont="1" applyFill="1" applyBorder="1" applyAlignment="1" applyProtection="1">
      <alignment horizontal="left" vertical="center"/>
    </xf>
    <xf numFmtId="49" fontId="14" fillId="3" borderId="41" xfId="0" applyNumberFormat="1" applyFont="1" applyFill="1" applyBorder="1" applyAlignment="1" applyProtection="1">
      <alignment horizontal="left" vertical="center"/>
    </xf>
    <xf numFmtId="0" fontId="14" fillId="3" borderId="40" xfId="0" applyNumberFormat="1" applyFont="1" applyFill="1" applyBorder="1" applyAlignment="1" applyProtection="1">
      <alignment horizontal="left" vertical="center"/>
    </xf>
    <xf numFmtId="49" fontId="15" fillId="0" borderId="42" xfId="0" applyNumberFormat="1" applyFont="1" applyFill="1" applyBorder="1" applyAlignment="1" applyProtection="1">
      <alignment horizontal="left" vertical="center"/>
    </xf>
    <xf numFmtId="0" fontId="15" fillId="0" borderId="3" xfId="0" applyNumberFormat="1" applyFont="1" applyFill="1" applyBorder="1" applyAlignment="1" applyProtection="1">
      <alignment horizontal="left" vertical="center"/>
    </xf>
    <xf numFmtId="0" fontId="15" fillId="0" borderId="43" xfId="0" applyNumberFormat="1" applyFont="1" applyFill="1" applyBorder="1" applyAlignment="1" applyProtection="1">
      <alignment horizontal="left" vertical="center"/>
    </xf>
    <xf numFmtId="49" fontId="14" fillId="0" borderId="41" xfId="0" applyNumberFormat="1" applyFont="1" applyFill="1" applyBorder="1" applyAlignment="1" applyProtection="1">
      <alignment horizontal="left" vertical="center"/>
    </xf>
    <xf numFmtId="0" fontId="14" fillId="0" borderId="28" xfId="0" applyNumberFormat="1" applyFont="1" applyFill="1" applyBorder="1" applyAlignment="1" applyProtection="1">
      <alignment horizontal="left" vertical="center"/>
    </xf>
    <xf numFmtId="49" fontId="15" fillId="0" borderId="41" xfId="0" applyNumberFormat="1" applyFont="1" applyFill="1" applyBorder="1" applyAlignment="1" applyProtection="1">
      <alignment horizontal="left" vertical="center"/>
    </xf>
    <xf numFmtId="0" fontId="15" fillId="0" borderId="28" xfId="0" applyNumberFormat="1" applyFont="1" applyFill="1" applyBorder="1" applyAlignment="1" applyProtection="1">
      <alignment horizontal="left" vertical="center"/>
    </xf>
    <xf numFmtId="49" fontId="12" fillId="0" borderId="40" xfId="0" applyNumberFormat="1" applyFont="1" applyFill="1" applyBorder="1" applyAlignment="1" applyProtection="1">
      <alignment horizontal="center" vertical="center"/>
    </xf>
    <xf numFmtId="0" fontId="12" fillId="0" borderId="40" xfId="0" applyNumberFormat="1" applyFont="1" applyFill="1" applyBorder="1" applyAlignment="1" applyProtection="1">
      <alignment horizontal="center" vertical="center"/>
    </xf>
    <xf numFmtId="49" fontId="16" fillId="0" borderId="41" xfId="0" applyNumberFormat="1" applyFont="1" applyFill="1" applyBorder="1" applyAlignment="1" applyProtection="1">
      <alignment horizontal="left" vertical="center"/>
    </xf>
    <xf numFmtId="0" fontId="16" fillId="0" borderId="28" xfId="0" applyNumberFormat="1" applyFont="1" applyFill="1" applyBorder="1" applyAlignment="1" applyProtection="1">
      <alignment horizontal="left" vertical="center"/>
    </xf>
    <xf numFmtId="0" fontId="1" fillId="0" borderId="25" xfId="0" applyNumberFormat="1" applyFont="1" applyFill="1" applyBorder="1" applyAlignment="1" applyProtection="1">
      <alignment horizontal="left" vertical="center"/>
    </xf>
    <xf numFmtId="0" fontId="1" fillId="0" borderId="4" xfId="0" applyNumberFormat="1" applyFont="1" applyFill="1" applyBorder="1" applyAlignment="1" applyProtection="1">
      <alignment horizontal="left" vertical="center"/>
    </xf>
    <xf numFmtId="14" fontId="1" fillId="0" borderId="27" xfId="0" applyNumberFormat="1" applyFont="1" applyFill="1" applyBorder="1" applyAlignment="1" applyProtection="1">
      <alignment horizontal="left" vertical="center"/>
    </xf>
    <xf numFmtId="0" fontId="1" fillId="0" borderId="39" xfId="0" applyNumberFormat="1" applyFont="1" applyFill="1" applyBorder="1" applyAlignment="1" applyProtection="1">
      <alignment horizontal="left" vertical="center"/>
    </xf>
    <xf numFmtId="49" fontId="1" fillId="0" borderId="27" xfId="0" applyNumberFormat="1" applyFont="1" applyFill="1" applyBorder="1" applyAlignment="1" applyProtection="1">
      <alignment horizontal="left" vertical="center"/>
    </xf>
    <xf numFmtId="0" fontId="17" fillId="0" borderId="4"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xf>
    <xf numFmtId="49" fontId="1" fillId="0" borderId="24" xfId="0" applyNumberFormat="1" applyFont="1" applyFill="1" applyBorder="1" applyAlignment="1" applyProtection="1">
      <alignment horizontal="left" vertical="center"/>
    </xf>
    <xf numFmtId="49" fontId="1" fillId="0" borderId="47" xfId="0" applyNumberFormat="1" applyFont="1" applyFill="1" applyBorder="1" applyAlignment="1" applyProtection="1">
      <alignment horizontal="left" vertical="center"/>
    </xf>
    <xf numFmtId="0" fontId="1" fillId="0" borderId="23" xfId="0" applyNumberFormat="1" applyFont="1" applyFill="1" applyBorder="1" applyAlignment="1" applyProtection="1">
      <alignment horizontal="left" vertical="center"/>
    </xf>
    <xf numFmtId="0" fontId="1" fillId="0" borderId="48" xfId="0" applyNumberFormat="1" applyFont="1" applyFill="1" applyBorder="1" applyAlignment="1" applyProtection="1">
      <alignment horizontal="left" vertical="center"/>
    </xf>
    <xf numFmtId="49" fontId="3" fillId="0" borderId="49" xfId="0" applyNumberFormat="1" applyFont="1" applyFill="1" applyBorder="1" applyAlignment="1" applyProtection="1">
      <alignment horizontal="left" vertical="center"/>
    </xf>
    <xf numFmtId="0" fontId="3" fillId="0" borderId="29" xfId="0" applyNumberFormat="1" applyFont="1" applyFill="1" applyBorder="1" applyAlignment="1" applyProtection="1">
      <alignment horizontal="left" vertical="center"/>
    </xf>
    <xf numFmtId="0" fontId="3" fillId="0" borderId="50" xfId="0" applyNumberFormat="1" applyFont="1" applyFill="1" applyBorder="1" applyAlignment="1" applyProtection="1">
      <alignment horizontal="left" vertical="center"/>
    </xf>
    <xf numFmtId="49" fontId="14" fillId="0" borderId="49" xfId="0" applyNumberFormat="1" applyFont="1" applyFill="1" applyBorder="1" applyAlignment="1" applyProtection="1">
      <alignment horizontal="left" vertical="center"/>
    </xf>
    <xf numFmtId="0" fontId="14" fillId="0" borderId="29" xfId="0" applyNumberFormat="1" applyFont="1" applyFill="1" applyBorder="1" applyAlignment="1" applyProtection="1">
      <alignment horizontal="left" vertical="center"/>
    </xf>
    <xf numFmtId="0" fontId="14" fillId="0" borderId="50" xfId="0" applyNumberFormat="1" applyFont="1" applyFill="1" applyBorder="1" applyAlignment="1" applyProtection="1">
      <alignment horizontal="left" vertical="center"/>
    </xf>
    <xf numFmtId="4" fontId="14" fillId="0" borderId="49" xfId="0" applyNumberFormat="1" applyFont="1" applyFill="1" applyBorder="1" applyAlignment="1" applyProtection="1">
      <alignment horizontal="right" vertical="center"/>
    </xf>
    <xf numFmtId="0" fontId="14" fillId="0" borderId="29" xfId="0" applyNumberFormat="1" applyFont="1" applyFill="1" applyBorder="1" applyAlignment="1" applyProtection="1">
      <alignment horizontal="right" vertical="center"/>
    </xf>
    <xf numFmtId="0" fontId="14" fillId="0" borderId="50" xfId="0" applyNumberFormat="1" applyFont="1" applyFill="1" applyBorder="1" applyAlignment="1" applyProtection="1">
      <alignment horizontal="right" vertical="center"/>
    </xf>
    <xf numFmtId="49" fontId="14" fillId="0" borderId="30" xfId="0" applyNumberFormat="1" applyFont="1" applyFill="1" applyBorder="1" applyAlignment="1" applyProtection="1">
      <alignment horizontal="left" vertical="center"/>
    </xf>
    <xf numFmtId="0" fontId="14" fillId="0" borderId="30" xfId="0" applyNumberFormat="1" applyFont="1" applyFill="1" applyBorder="1" applyAlignment="1" applyProtection="1">
      <alignment horizontal="left" vertical="center"/>
    </xf>
    <xf numFmtId="49" fontId="3" fillId="0" borderId="36" xfId="0" applyNumberFormat="1" applyFont="1" applyFill="1" applyBorder="1" applyAlignment="1" applyProtection="1">
      <alignment horizontal="left" vertical="center"/>
    </xf>
    <xf numFmtId="0" fontId="3" fillId="0" borderId="37" xfId="0" applyNumberFormat="1" applyFont="1" applyFill="1" applyBorder="1" applyAlignment="1" applyProtection="1">
      <alignment horizontal="left" vertical="center"/>
    </xf>
    <xf numFmtId="0" fontId="3" fillId="0" borderId="38" xfId="0" applyNumberFormat="1" applyFont="1" applyFill="1" applyBorder="1" applyAlignment="1" applyProtection="1">
      <alignment horizontal="left" vertical="center"/>
    </xf>
    <xf numFmtId="49" fontId="1" fillId="0" borderId="41" xfId="0" applyNumberFormat="1" applyFont="1" applyFill="1" applyBorder="1" applyAlignment="1" applyProtection="1">
      <alignment horizontal="left" vertical="center"/>
    </xf>
    <xf numFmtId="0" fontId="1" fillId="0" borderId="40" xfId="0" applyNumberFormat="1" applyFont="1" applyFill="1" applyBorder="1" applyAlignment="1" applyProtection="1">
      <alignment horizontal="left" vertical="center"/>
    </xf>
    <xf numFmtId="0" fontId="1" fillId="0" borderId="28" xfId="0" applyNumberFormat="1" applyFont="1" applyFill="1" applyBorder="1" applyAlignment="1" applyProtection="1">
      <alignment horizontal="left" vertical="center"/>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000000"/>
      <rgbColor rgb="00C0C0C0"/>
      <rgbColor rgb="00000000"/>
      <rgbColor rgb="00C0C0C0"/>
      <rgbColor rgb="00000000"/>
      <rgbColor rgb="00000000"/>
      <rgbColor rgb="00000000"/>
      <rgbColor rgb="00000000"/>
      <rgbColor rgb="00000000"/>
      <rgbColor rgb="00000000"/>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AU93"/>
  <sheetViews>
    <sheetView tabSelected="1" topLeftCell="A34" workbookViewId="0">
      <selection sqref="A1:M1"/>
    </sheetView>
  </sheetViews>
  <sheetFormatPr defaultColWidth="11.5703125" defaultRowHeight="12.75"/>
  <cols>
    <col min="1" max="1" width="3.7109375" customWidth="1"/>
    <col min="2" max="2" width="6.85546875" customWidth="1"/>
    <col min="3" max="3" width="13.28515625" customWidth="1"/>
    <col min="4" max="4" width="49" customWidth="1"/>
    <col min="5" max="5" width="4.28515625" customWidth="1"/>
    <col min="6" max="6" width="12.85546875" customWidth="1"/>
    <col min="7" max="7" width="12" customWidth="1"/>
    <col min="8" max="10" width="14.28515625" customWidth="1"/>
    <col min="11" max="13" width="11.7109375" customWidth="1"/>
    <col min="14" max="14" width="0" hidden="1" customWidth="1"/>
    <col min="15" max="47" width="12.140625" hidden="1" customWidth="1"/>
  </cols>
  <sheetData>
    <row r="1" spans="1:43" ht="72.95" customHeight="1">
      <c r="A1" s="97" t="s">
        <v>0</v>
      </c>
      <c r="B1" s="98"/>
      <c r="C1" s="98"/>
      <c r="D1" s="98"/>
      <c r="E1" s="98"/>
      <c r="F1" s="98"/>
      <c r="G1" s="98"/>
      <c r="H1" s="98"/>
      <c r="I1" s="98"/>
      <c r="J1" s="98"/>
      <c r="K1" s="98"/>
      <c r="L1" s="98"/>
      <c r="M1" s="98"/>
    </row>
    <row r="2" spans="1:43">
      <c r="A2" s="99" t="s">
        <v>1</v>
      </c>
      <c r="B2" s="100"/>
      <c r="C2" s="100"/>
      <c r="D2" s="101" t="s">
        <v>67</v>
      </c>
      <c r="E2" s="103" t="s">
        <v>137</v>
      </c>
      <c r="F2" s="100"/>
      <c r="G2" s="103"/>
      <c r="H2" s="100"/>
      <c r="I2" s="104" t="s">
        <v>154</v>
      </c>
      <c r="J2" s="104" t="s">
        <v>159</v>
      </c>
      <c r="K2" s="100"/>
      <c r="L2" s="100"/>
      <c r="M2" s="105"/>
      <c r="N2" s="34"/>
    </row>
    <row r="3" spans="1:43">
      <c r="A3" s="96"/>
      <c r="B3" s="79"/>
      <c r="C3" s="79"/>
      <c r="D3" s="102"/>
      <c r="E3" s="79"/>
      <c r="F3" s="79"/>
      <c r="G3" s="79"/>
      <c r="H3" s="79"/>
      <c r="I3" s="79"/>
      <c r="J3" s="79"/>
      <c r="K3" s="79"/>
      <c r="L3" s="79"/>
      <c r="M3" s="94"/>
      <c r="N3" s="34"/>
    </row>
    <row r="4" spans="1:43">
      <c r="A4" s="89" t="s">
        <v>2</v>
      </c>
      <c r="B4" s="79"/>
      <c r="C4" s="79"/>
      <c r="D4" s="78" t="s">
        <v>68</v>
      </c>
      <c r="E4" s="92" t="s">
        <v>138</v>
      </c>
      <c r="F4" s="79"/>
      <c r="G4" s="92" t="s">
        <v>6</v>
      </c>
      <c r="H4" s="79"/>
      <c r="I4" s="78" t="s">
        <v>155</v>
      </c>
      <c r="J4" s="78" t="s">
        <v>160</v>
      </c>
      <c r="K4" s="79"/>
      <c r="L4" s="79"/>
      <c r="M4" s="94"/>
      <c r="N4" s="34"/>
    </row>
    <row r="5" spans="1:43">
      <c r="A5" s="96"/>
      <c r="B5" s="79"/>
      <c r="C5" s="79"/>
      <c r="D5" s="79"/>
      <c r="E5" s="79"/>
      <c r="F5" s="79"/>
      <c r="G5" s="79"/>
      <c r="H5" s="79"/>
      <c r="I5" s="79"/>
      <c r="J5" s="79"/>
      <c r="K5" s="79"/>
      <c r="L5" s="79"/>
      <c r="M5" s="94"/>
      <c r="N5" s="34"/>
    </row>
    <row r="6" spans="1:43">
      <c r="A6" s="89" t="s">
        <v>3</v>
      </c>
      <c r="B6" s="79"/>
      <c r="C6" s="79"/>
      <c r="D6" s="78" t="s">
        <v>69</v>
      </c>
      <c r="E6" s="92" t="s">
        <v>139</v>
      </c>
      <c r="F6" s="79"/>
      <c r="G6" s="79"/>
      <c r="H6" s="79"/>
      <c r="I6" s="78" t="s">
        <v>156</v>
      </c>
      <c r="J6" s="78" t="s">
        <v>161</v>
      </c>
      <c r="K6" s="79"/>
      <c r="L6" s="79"/>
      <c r="M6" s="94"/>
      <c r="N6" s="34"/>
    </row>
    <row r="7" spans="1:43">
      <c r="A7" s="96"/>
      <c r="B7" s="79"/>
      <c r="C7" s="79"/>
      <c r="D7" s="79"/>
      <c r="E7" s="79"/>
      <c r="F7" s="79"/>
      <c r="G7" s="79"/>
      <c r="H7" s="79"/>
      <c r="I7" s="79"/>
      <c r="J7" s="79"/>
      <c r="K7" s="79"/>
      <c r="L7" s="79"/>
      <c r="M7" s="94"/>
      <c r="N7" s="34"/>
    </row>
    <row r="8" spans="1:43">
      <c r="A8" s="89" t="s">
        <v>4</v>
      </c>
      <c r="B8" s="79"/>
      <c r="C8" s="79"/>
      <c r="D8" s="78"/>
      <c r="E8" s="92" t="s">
        <v>140</v>
      </c>
      <c r="F8" s="79"/>
      <c r="G8" s="93">
        <v>42316</v>
      </c>
      <c r="H8" s="79"/>
      <c r="I8" s="78" t="s">
        <v>157</v>
      </c>
      <c r="J8" s="78" t="s">
        <v>162</v>
      </c>
      <c r="K8" s="79"/>
      <c r="L8" s="79"/>
      <c r="M8" s="94"/>
      <c r="N8" s="34"/>
    </row>
    <row r="9" spans="1:43">
      <c r="A9" s="90"/>
      <c r="B9" s="91"/>
      <c r="C9" s="91"/>
      <c r="D9" s="91"/>
      <c r="E9" s="91"/>
      <c r="F9" s="91"/>
      <c r="G9" s="91"/>
      <c r="H9" s="91"/>
      <c r="I9" s="91"/>
      <c r="J9" s="91"/>
      <c r="K9" s="91"/>
      <c r="L9" s="91"/>
      <c r="M9" s="95"/>
      <c r="N9" s="34"/>
    </row>
    <row r="10" spans="1:43">
      <c r="A10" s="1" t="s">
        <v>5</v>
      </c>
      <c r="B10" s="10" t="s">
        <v>33</v>
      </c>
      <c r="C10" s="10" t="s">
        <v>34</v>
      </c>
      <c r="D10" s="10" t="s">
        <v>70</v>
      </c>
      <c r="E10" s="10" t="s">
        <v>141</v>
      </c>
      <c r="F10" s="18" t="s">
        <v>148</v>
      </c>
      <c r="G10" s="23" t="s">
        <v>149</v>
      </c>
      <c r="H10" s="84" t="s">
        <v>151</v>
      </c>
      <c r="I10" s="85"/>
      <c r="J10" s="86"/>
      <c r="K10" s="84" t="s">
        <v>164</v>
      </c>
      <c r="L10" s="86"/>
      <c r="M10" s="30" t="s">
        <v>165</v>
      </c>
      <c r="N10" s="35"/>
    </row>
    <row r="11" spans="1:43">
      <c r="A11" s="2" t="s">
        <v>6</v>
      </c>
      <c r="B11" s="11" t="s">
        <v>6</v>
      </c>
      <c r="C11" s="11" t="s">
        <v>6</v>
      </c>
      <c r="D11" s="15" t="s">
        <v>71</v>
      </c>
      <c r="E11" s="11" t="s">
        <v>6</v>
      </c>
      <c r="F11" s="11" t="s">
        <v>6</v>
      </c>
      <c r="G11" s="24" t="s">
        <v>150</v>
      </c>
      <c r="H11" s="25" t="s">
        <v>152</v>
      </c>
      <c r="I11" s="26" t="s">
        <v>158</v>
      </c>
      <c r="J11" s="27" t="s">
        <v>163</v>
      </c>
      <c r="K11" s="25" t="s">
        <v>149</v>
      </c>
      <c r="L11" s="27" t="s">
        <v>163</v>
      </c>
      <c r="M11" s="31" t="s">
        <v>166</v>
      </c>
      <c r="N11" s="35"/>
      <c r="P11" s="29" t="s">
        <v>169</v>
      </c>
      <c r="Q11" s="29" t="s">
        <v>170</v>
      </c>
      <c r="R11" s="29" t="s">
        <v>173</v>
      </c>
      <c r="S11" s="29" t="s">
        <v>174</v>
      </c>
      <c r="T11" s="29" t="s">
        <v>175</v>
      </c>
      <c r="U11" s="29" t="s">
        <v>176</v>
      </c>
      <c r="V11" s="29" t="s">
        <v>177</v>
      </c>
      <c r="W11" s="29" t="s">
        <v>178</v>
      </c>
      <c r="X11" s="29" t="s">
        <v>179</v>
      </c>
    </row>
    <row r="12" spans="1:43">
      <c r="A12" s="3"/>
      <c r="B12" s="12"/>
      <c r="C12" s="12" t="s">
        <v>19</v>
      </c>
      <c r="D12" s="87" t="s">
        <v>72</v>
      </c>
      <c r="E12" s="88"/>
      <c r="F12" s="88"/>
      <c r="G12" s="88"/>
      <c r="H12" s="38">
        <f>SUM(H13:H22)</f>
        <v>0</v>
      </c>
      <c r="I12" s="38">
        <f>SUM(I13:I22)</f>
        <v>0</v>
      </c>
      <c r="J12" s="38">
        <f>H12+I12</f>
        <v>0</v>
      </c>
      <c r="K12" s="28"/>
      <c r="L12" s="38">
        <f>SUM(L13:L22)</f>
        <v>0</v>
      </c>
      <c r="M12" s="28"/>
      <c r="P12" s="39">
        <f>IF(Q12="PR",J12,SUM(O13:O22))</f>
        <v>0</v>
      </c>
      <c r="Q12" s="29" t="s">
        <v>171</v>
      </c>
      <c r="R12" s="39">
        <f>IF(Q12="HS",H12,0)</f>
        <v>0</v>
      </c>
      <c r="S12" s="39">
        <f>IF(Q12="HS",I12-P12,0)</f>
        <v>0</v>
      </c>
      <c r="T12" s="39">
        <f>IF(Q12="PS",H12,0)</f>
        <v>0</v>
      </c>
      <c r="U12" s="39">
        <f>IF(Q12="PS",I12-P12,0)</f>
        <v>0</v>
      </c>
      <c r="V12" s="39">
        <f>IF(Q12="MP",H12,0)</f>
        <v>0</v>
      </c>
      <c r="W12" s="39">
        <f>IF(Q12="MP",I12-P12,0)</f>
        <v>0</v>
      </c>
      <c r="X12" s="39">
        <f>IF(Q12="OM",H12,0)</f>
        <v>0</v>
      </c>
      <c r="Y12" s="29"/>
      <c r="AI12" s="39">
        <f>SUM(Z13:Z22)</f>
        <v>0</v>
      </c>
      <c r="AJ12" s="39">
        <f>SUM(AA13:AA22)</f>
        <v>0</v>
      </c>
      <c r="AK12" s="39">
        <f>SUM(AB13:AB22)</f>
        <v>0</v>
      </c>
    </row>
    <row r="13" spans="1:43">
      <c r="A13" s="4" t="s">
        <v>7</v>
      </c>
      <c r="B13" s="4"/>
      <c r="C13" s="4" t="s">
        <v>35</v>
      </c>
      <c r="D13" s="4" t="s">
        <v>73</v>
      </c>
      <c r="E13" s="4" t="s">
        <v>142</v>
      </c>
      <c r="F13" s="19">
        <v>20</v>
      </c>
      <c r="G13" s="19">
        <v>0</v>
      </c>
      <c r="H13" s="19">
        <f>F13*AE13</f>
        <v>0</v>
      </c>
      <c r="I13" s="19">
        <f>J13-H13</f>
        <v>0</v>
      </c>
      <c r="J13" s="19">
        <f>F13*G13</f>
        <v>0</v>
      </c>
      <c r="K13" s="19">
        <v>0</v>
      </c>
      <c r="L13" s="19">
        <f>F13*K13</f>
        <v>0</v>
      </c>
      <c r="M13" s="32" t="s">
        <v>167</v>
      </c>
      <c r="N13" s="32" t="s">
        <v>7</v>
      </c>
      <c r="O13" s="19">
        <f>IF(N13="5",I13,0)</f>
        <v>0</v>
      </c>
      <c r="Z13" s="19">
        <f>IF(AD13=0,J13,0)</f>
        <v>0</v>
      </c>
      <c r="AA13" s="19">
        <f>IF(AD13=15,J13,0)</f>
        <v>0</v>
      </c>
      <c r="AB13" s="19">
        <f>IF(AD13=21,J13,0)</f>
        <v>0</v>
      </c>
      <c r="AD13" s="36">
        <v>21</v>
      </c>
      <c r="AE13" s="36">
        <f>G13*0</f>
        <v>0</v>
      </c>
      <c r="AF13" s="36">
        <f>G13*(1-0)</f>
        <v>0</v>
      </c>
      <c r="AM13" s="36">
        <f>F13*AE13</f>
        <v>0</v>
      </c>
      <c r="AN13" s="36">
        <f>F13*AF13</f>
        <v>0</v>
      </c>
      <c r="AO13" s="37" t="s">
        <v>180</v>
      </c>
      <c r="AP13" s="37" t="s">
        <v>192</v>
      </c>
      <c r="AQ13" s="29" t="s">
        <v>197</v>
      </c>
    </row>
    <row r="14" spans="1:43">
      <c r="D14" s="16" t="s">
        <v>26</v>
      </c>
      <c r="F14" s="20">
        <v>20</v>
      </c>
    </row>
    <row r="15" spans="1:43" ht="38.450000000000003" customHeight="1">
      <c r="C15" s="14" t="s">
        <v>36</v>
      </c>
      <c r="D15" s="82" t="s">
        <v>74</v>
      </c>
      <c r="E15" s="83"/>
      <c r="F15" s="83"/>
      <c r="G15" s="83"/>
      <c r="H15" s="83"/>
      <c r="I15" s="83"/>
      <c r="J15" s="83"/>
      <c r="K15" s="83"/>
      <c r="L15" s="83"/>
      <c r="M15" s="83"/>
    </row>
    <row r="16" spans="1:43">
      <c r="A16" s="4" t="s">
        <v>8</v>
      </c>
      <c r="B16" s="4"/>
      <c r="C16" s="4" t="s">
        <v>37</v>
      </c>
      <c r="D16" s="4" t="s">
        <v>75</v>
      </c>
      <c r="E16" s="4" t="s">
        <v>142</v>
      </c>
      <c r="F16" s="19">
        <v>20</v>
      </c>
      <c r="G16" s="19">
        <v>0</v>
      </c>
      <c r="H16" s="19">
        <f>F16*AE16</f>
        <v>0</v>
      </c>
      <c r="I16" s="19">
        <f>J16-H16</f>
        <v>0</v>
      </c>
      <c r="J16" s="19">
        <f>F16*G16</f>
        <v>0</v>
      </c>
      <c r="K16" s="19">
        <v>0</v>
      </c>
      <c r="L16" s="19">
        <f>F16*K16</f>
        <v>0</v>
      </c>
      <c r="M16" s="32" t="s">
        <v>167</v>
      </c>
      <c r="N16" s="32" t="s">
        <v>7</v>
      </c>
      <c r="O16" s="19">
        <f>IF(N16="5",I16,0)</f>
        <v>0</v>
      </c>
      <c r="Z16" s="19">
        <f>IF(AD16=0,J16,0)</f>
        <v>0</v>
      </c>
      <c r="AA16" s="19">
        <f>IF(AD16=15,J16,0)</f>
        <v>0</v>
      </c>
      <c r="AB16" s="19">
        <f>IF(AD16=21,J16,0)</f>
        <v>0</v>
      </c>
      <c r="AD16" s="36">
        <v>21</v>
      </c>
      <c r="AE16" s="36">
        <f>G16*0</f>
        <v>0</v>
      </c>
      <c r="AF16" s="36">
        <f>G16*(1-0)</f>
        <v>0</v>
      </c>
      <c r="AM16" s="36">
        <f>F16*AE16</f>
        <v>0</v>
      </c>
      <c r="AN16" s="36">
        <f>F16*AF16</f>
        <v>0</v>
      </c>
      <c r="AO16" s="37" t="s">
        <v>180</v>
      </c>
      <c r="AP16" s="37" t="s">
        <v>192</v>
      </c>
      <c r="AQ16" s="29" t="s">
        <v>197</v>
      </c>
    </row>
    <row r="17" spans="1:43">
      <c r="D17" s="16" t="s">
        <v>26</v>
      </c>
      <c r="F17" s="20">
        <v>20</v>
      </c>
    </row>
    <row r="18" spans="1:43" ht="38.450000000000003" customHeight="1">
      <c r="C18" s="14" t="s">
        <v>36</v>
      </c>
      <c r="D18" s="82" t="s">
        <v>74</v>
      </c>
      <c r="E18" s="83"/>
      <c r="F18" s="83"/>
      <c r="G18" s="83"/>
      <c r="H18" s="83"/>
      <c r="I18" s="83"/>
      <c r="J18" s="83"/>
      <c r="K18" s="83"/>
      <c r="L18" s="83"/>
      <c r="M18" s="83"/>
    </row>
    <row r="19" spans="1:43">
      <c r="A19" s="4" t="s">
        <v>9</v>
      </c>
      <c r="B19" s="4"/>
      <c r="C19" s="4" t="s">
        <v>38</v>
      </c>
      <c r="D19" s="4" t="s">
        <v>76</v>
      </c>
      <c r="E19" s="4" t="s">
        <v>142</v>
      </c>
      <c r="F19" s="19">
        <v>20</v>
      </c>
      <c r="G19" s="19">
        <v>0</v>
      </c>
      <c r="H19" s="19">
        <f>F19*AE19</f>
        <v>0</v>
      </c>
      <c r="I19" s="19">
        <f>J19-H19</f>
        <v>0</v>
      </c>
      <c r="J19" s="19">
        <f>F19*G19</f>
        <v>0</v>
      </c>
      <c r="K19" s="19">
        <v>0</v>
      </c>
      <c r="L19" s="19">
        <f>F19*K19</f>
        <v>0</v>
      </c>
      <c r="M19" s="32" t="s">
        <v>167</v>
      </c>
      <c r="N19" s="32" t="s">
        <v>7</v>
      </c>
      <c r="O19" s="19">
        <f>IF(N19="5",I19,0)</f>
        <v>0</v>
      </c>
      <c r="Z19" s="19">
        <f>IF(AD19=0,J19,0)</f>
        <v>0</v>
      </c>
      <c r="AA19" s="19">
        <f>IF(AD19=15,J19,0)</f>
        <v>0</v>
      </c>
      <c r="AB19" s="19">
        <f>IF(AD19=21,J19,0)</f>
        <v>0</v>
      </c>
      <c r="AD19" s="36">
        <v>21</v>
      </c>
      <c r="AE19" s="36">
        <f>G19*0</f>
        <v>0</v>
      </c>
      <c r="AF19" s="36">
        <f>G19*(1-0)</f>
        <v>0</v>
      </c>
      <c r="AM19" s="36">
        <f>F19*AE19</f>
        <v>0</v>
      </c>
      <c r="AN19" s="36">
        <f>F19*AF19</f>
        <v>0</v>
      </c>
      <c r="AO19" s="37" t="s">
        <v>180</v>
      </c>
      <c r="AP19" s="37" t="s">
        <v>192</v>
      </c>
      <c r="AQ19" s="29" t="s">
        <v>197</v>
      </c>
    </row>
    <row r="20" spans="1:43">
      <c r="D20" s="16" t="s">
        <v>26</v>
      </c>
      <c r="F20" s="20">
        <v>20</v>
      </c>
    </row>
    <row r="21" spans="1:43">
      <c r="C21" s="14" t="s">
        <v>36</v>
      </c>
      <c r="D21" s="82" t="s">
        <v>77</v>
      </c>
      <c r="E21" s="83"/>
      <c r="F21" s="83"/>
      <c r="G21" s="83"/>
      <c r="H21" s="83"/>
      <c r="I21" s="83"/>
      <c r="J21" s="83"/>
      <c r="K21" s="83"/>
      <c r="L21" s="83"/>
      <c r="M21" s="83"/>
    </row>
    <row r="22" spans="1:43">
      <c r="A22" s="4" t="s">
        <v>10</v>
      </c>
      <c r="B22" s="4"/>
      <c r="C22" s="4" t="s">
        <v>39</v>
      </c>
      <c r="D22" s="4" t="s">
        <v>78</v>
      </c>
      <c r="E22" s="4" t="s">
        <v>142</v>
      </c>
      <c r="F22" s="19">
        <v>20</v>
      </c>
      <c r="G22" s="19">
        <v>0</v>
      </c>
      <c r="H22" s="19">
        <f>F22*AE22</f>
        <v>0</v>
      </c>
      <c r="I22" s="19">
        <f>J22-H22</f>
        <v>0</v>
      </c>
      <c r="J22" s="19">
        <f>F22*G22</f>
        <v>0</v>
      </c>
      <c r="K22" s="19">
        <v>0</v>
      </c>
      <c r="L22" s="19">
        <f>F22*K22</f>
        <v>0</v>
      </c>
      <c r="M22" s="32" t="s">
        <v>167</v>
      </c>
      <c r="N22" s="32" t="s">
        <v>7</v>
      </c>
      <c r="O22" s="19">
        <f>IF(N22="5",I22,0)</f>
        <v>0</v>
      </c>
      <c r="Z22" s="19">
        <f>IF(AD22=0,J22,0)</f>
        <v>0</v>
      </c>
      <c r="AA22" s="19">
        <f>IF(AD22=15,J22,0)</f>
        <v>0</v>
      </c>
      <c r="AB22" s="19">
        <f>IF(AD22=21,J22,0)</f>
        <v>0</v>
      </c>
      <c r="AD22" s="36">
        <v>21</v>
      </c>
      <c r="AE22" s="36">
        <f>G22*0</f>
        <v>0</v>
      </c>
      <c r="AF22" s="36">
        <f>G22*(1-0)</f>
        <v>0</v>
      </c>
      <c r="AM22" s="36">
        <f>F22*AE22</f>
        <v>0</v>
      </c>
      <c r="AN22" s="36">
        <f>F22*AF22</f>
        <v>0</v>
      </c>
      <c r="AO22" s="37" t="s">
        <v>180</v>
      </c>
      <c r="AP22" s="37" t="s">
        <v>192</v>
      </c>
      <c r="AQ22" s="29" t="s">
        <v>197</v>
      </c>
    </row>
    <row r="23" spans="1:43">
      <c r="D23" s="16" t="s">
        <v>26</v>
      </c>
      <c r="F23" s="20">
        <v>20</v>
      </c>
    </row>
    <row r="24" spans="1:43">
      <c r="C24" s="14" t="s">
        <v>36</v>
      </c>
      <c r="D24" s="82" t="s">
        <v>77</v>
      </c>
      <c r="E24" s="83"/>
      <c r="F24" s="83"/>
      <c r="G24" s="83"/>
      <c r="H24" s="83"/>
      <c r="I24" s="83"/>
      <c r="J24" s="83"/>
      <c r="K24" s="83"/>
      <c r="L24" s="83"/>
      <c r="M24" s="83"/>
    </row>
    <row r="25" spans="1:43">
      <c r="A25" s="5"/>
      <c r="B25" s="13"/>
      <c r="C25" s="13" t="s">
        <v>21</v>
      </c>
      <c r="D25" s="80" t="s">
        <v>79</v>
      </c>
      <c r="E25" s="81"/>
      <c r="F25" s="81"/>
      <c r="G25" s="81"/>
      <c r="H25" s="39">
        <f>SUM(H26:H29)</f>
        <v>0</v>
      </c>
      <c r="I25" s="39">
        <f>SUM(I26:I29)</f>
        <v>0</v>
      </c>
      <c r="J25" s="39">
        <f>H25+I25</f>
        <v>0</v>
      </c>
      <c r="K25" s="29"/>
      <c r="L25" s="39">
        <f>SUM(L26:L29)</f>
        <v>1.2861600000000001E-2</v>
      </c>
      <c r="M25" s="29"/>
      <c r="P25" s="39">
        <f>IF(Q25="PR",J25,SUM(O26:O29))</f>
        <v>0</v>
      </c>
      <c r="Q25" s="29" t="s">
        <v>171</v>
      </c>
      <c r="R25" s="39">
        <f>IF(Q25="HS",H25,0)</f>
        <v>0</v>
      </c>
      <c r="S25" s="39">
        <f>IF(Q25="HS",I25-P25,0)</f>
        <v>0</v>
      </c>
      <c r="T25" s="39">
        <f>IF(Q25="PS",H25,0)</f>
        <v>0</v>
      </c>
      <c r="U25" s="39">
        <f>IF(Q25="PS",I25-P25,0)</f>
        <v>0</v>
      </c>
      <c r="V25" s="39">
        <f>IF(Q25="MP",H25,0)</f>
        <v>0</v>
      </c>
      <c r="W25" s="39">
        <f>IF(Q25="MP",I25-P25,0)</f>
        <v>0</v>
      </c>
      <c r="X25" s="39">
        <f>IF(Q25="OM",H25,0)</f>
        <v>0</v>
      </c>
      <c r="Y25" s="29"/>
      <c r="AI25" s="39">
        <f>SUM(Z26:Z29)</f>
        <v>0</v>
      </c>
      <c r="AJ25" s="39">
        <f>SUM(AA26:AA29)</f>
        <v>0</v>
      </c>
      <c r="AK25" s="39">
        <f>SUM(AB26:AB29)</f>
        <v>0</v>
      </c>
    </row>
    <row r="26" spans="1:43">
      <c r="A26" s="4" t="s">
        <v>11</v>
      </c>
      <c r="B26" s="4"/>
      <c r="C26" s="4" t="s">
        <v>40</v>
      </c>
      <c r="D26" s="4" t="s">
        <v>80</v>
      </c>
      <c r="E26" s="4" t="s">
        <v>142</v>
      </c>
      <c r="F26" s="19">
        <v>27.96</v>
      </c>
      <c r="G26" s="19">
        <v>0</v>
      </c>
      <c r="H26" s="19">
        <f>F26*AE26</f>
        <v>0</v>
      </c>
      <c r="I26" s="19">
        <f>J26-H26</f>
        <v>0</v>
      </c>
      <c r="J26" s="19">
        <f>F26*G26</f>
        <v>0</v>
      </c>
      <c r="K26" s="19">
        <v>4.6000000000000001E-4</v>
      </c>
      <c r="L26" s="19">
        <f>F26*K26</f>
        <v>1.2861600000000001E-2</v>
      </c>
      <c r="M26" s="32" t="s">
        <v>167</v>
      </c>
      <c r="N26" s="32" t="s">
        <v>7</v>
      </c>
      <c r="O26" s="19">
        <f>IF(N26="5",I26,0)</f>
        <v>0</v>
      </c>
      <c r="Z26" s="19">
        <f>IF(AD26=0,J26,0)</f>
        <v>0</v>
      </c>
      <c r="AA26" s="19">
        <f>IF(AD26=15,J26,0)</f>
        <v>0</v>
      </c>
      <c r="AB26" s="19">
        <f>IF(AD26=21,J26,0)</f>
        <v>0</v>
      </c>
      <c r="AD26" s="36">
        <v>21</v>
      </c>
      <c r="AE26" s="36">
        <f>G26*0.0513126491646778</f>
        <v>0</v>
      </c>
      <c r="AF26" s="36">
        <f>G26*(1-0.0513126491646778)</f>
        <v>0</v>
      </c>
      <c r="AM26" s="36">
        <f>F26*AE26</f>
        <v>0</v>
      </c>
      <c r="AN26" s="36">
        <f>F26*AF26</f>
        <v>0</v>
      </c>
      <c r="AO26" s="37" t="s">
        <v>181</v>
      </c>
      <c r="AP26" s="37" t="s">
        <v>192</v>
      </c>
      <c r="AQ26" s="29" t="s">
        <v>197</v>
      </c>
    </row>
    <row r="27" spans="1:43">
      <c r="D27" s="16" t="s">
        <v>81</v>
      </c>
      <c r="F27" s="20">
        <v>27.96</v>
      </c>
    </row>
    <row r="28" spans="1:43">
      <c r="C28" s="14" t="s">
        <v>36</v>
      </c>
      <c r="D28" s="82" t="s">
        <v>82</v>
      </c>
      <c r="E28" s="83"/>
      <c r="F28" s="83"/>
      <c r="G28" s="83"/>
      <c r="H28" s="83"/>
      <c r="I28" s="83"/>
      <c r="J28" s="83"/>
      <c r="K28" s="83"/>
      <c r="L28" s="83"/>
      <c r="M28" s="83"/>
    </row>
    <row r="29" spans="1:43">
      <c r="A29" s="4" t="s">
        <v>12</v>
      </c>
      <c r="B29" s="4"/>
      <c r="C29" s="4" t="s">
        <v>41</v>
      </c>
      <c r="D29" s="4" t="s">
        <v>83</v>
      </c>
      <c r="E29" s="4" t="s">
        <v>142</v>
      </c>
      <c r="F29" s="19">
        <v>27.96</v>
      </c>
      <c r="G29" s="19">
        <v>0</v>
      </c>
      <c r="H29" s="19">
        <f>F29*AE29</f>
        <v>0</v>
      </c>
      <c r="I29" s="19">
        <f>J29-H29</f>
        <v>0</v>
      </c>
      <c r="J29" s="19">
        <f>F29*G29</f>
        <v>0</v>
      </c>
      <c r="K29" s="19">
        <v>0</v>
      </c>
      <c r="L29" s="19">
        <f>F29*K29</f>
        <v>0</v>
      </c>
      <c r="M29" s="32" t="s">
        <v>167</v>
      </c>
      <c r="N29" s="32" t="s">
        <v>7</v>
      </c>
      <c r="O29" s="19">
        <f>IF(N29="5",I29,0)</f>
        <v>0</v>
      </c>
      <c r="Z29" s="19">
        <f>IF(AD29=0,J29,0)</f>
        <v>0</v>
      </c>
      <c r="AA29" s="19">
        <f>IF(AD29=15,J29,0)</f>
        <v>0</v>
      </c>
      <c r="AB29" s="19">
        <f>IF(AD29=21,J29,0)</f>
        <v>0</v>
      </c>
      <c r="AD29" s="36">
        <v>21</v>
      </c>
      <c r="AE29" s="36">
        <f>G29*0</f>
        <v>0</v>
      </c>
      <c r="AF29" s="36">
        <f>G29*(1-0)</f>
        <v>0</v>
      </c>
      <c r="AM29" s="36">
        <f>F29*AE29</f>
        <v>0</v>
      </c>
      <c r="AN29" s="36">
        <f>F29*AF29</f>
        <v>0</v>
      </c>
      <c r="AO29" s="37" t="s">
        <v>181</v>
      </c>
      <c r="AP29" s="37" t="s">
        <v>192</v>
      </c>
      <c r="AQ29" s="29" t="s">
        <v>197</v>
      </c>
    </row>
    <row r="30" spans="1:43">
      <c r="D30" s="16" t="s">
        <v>84</v>
      </c>
      <c r="F30" s="20">
        <v>27.96</v>
      </c>
    </row>
    <row r="31" spans="1:43">
      <c r="A31" s="5"/>
      <c r="B31" s="13"/>
      <c r="C31" s="13" t="s">
        <v>22</v>
      </c>
      <c r="D31" s="80" t="s">
        <v>85</v>
      </c>
      <c r="E31" s="81"/>
      <c r="F31" s="81"/>
      <c r="G31" s="81"/>
      <c r="H31" s="39">
        <f>SUM(H32:H34)</f>
        <v>0</v>
      </c>
      <c r="I31" s="39">
        <f>SUM(I32:I34)</f>
        <v>0</v>
      </c>
      <c r="J31" s="39">
        <f>H31+I31</f>
        <v>0</v>
      </c>
      <c r="K31" s="29"/>
      <c r="L31" s="39">
        <f>SUM(L32:L34)</f>
        <v>0</v>
      </c>
      <c r="M31" s="29"/>
      <c r="P31" s="39">
        <f>IF(Q31="PR",J31,SUM(O32:O34))</f>
        <v>0</v>
      </c>
      <c r="Q31" s="29" t="s">
        <v>171</v>
      </c>
      <c r="R31" s="39">
        <f>IF(Q31="HS",H31,0)</f>
        <v>0</v>
      </c>
      <c r="S31" s="39">
        <f>IF(Q31="HS",I31-P31,0)</f>
        <v>0</v>
      </c>
      <c r="T31" s="39">
        <f>IF(Q31="PS",H31,0)</f>
        <v>0</v>
      </c>
      <c r="U31" s="39">
        <f>IF(Q31="PS",I31-P31,0)</f>
        <v>0</v>
      </c>
      <c r="V31" s="39">
        <f>IF(Q31="MP",H31,0)</f>
        <v>0</v>
      </c>
      <c r="W31" s="39">
        <f>IF(Q31="MP",I31-P31,0)</f>
        <v>0</v>
      </c>
      <c r="X31" s="39">
        <f>IF(Q31="OM",H31,0)</f>
        <v>0</v>
      </c>
      <c r="Y31" s="29"/>
      <c r="AI31" s="39">
        <f>SUM(Z32:Z34)</f>
        <v>0</v>
      </c>
      <c r="AJ31" s="39">
        <f>SUM(AA32:AA34)</f>
        <v>0</v>
      </c>
      <c r="AK31" s="39">
        <f>SUM(AB32:AB34)</f>
        <v>0</v>
      </c>
    </row>
    <row r="32" spans="1:43">
      <c r="A32" s="4" t="s">
        <v>13</v>
      </c>
      <c r="B32" s="4"/>
      <c r="C32" s="4" t="s">
        <v>42</v>
      </c>
      <c r="D32" s="4" t="s">
        <v>86</v>
      </c>
      <c r="E32" s="4" t="s">
        <v>142</v>
      </c>
      <c r="F32" s="19">
        <v>30</v>
      </c>
      <c r="G32" s="19">
        <v>0</v>
      </c>
      <c r="H32" s="19">
        <f>F32*AE32</f>
        <v>0</v>
      </c>
      <c r="I32" s="19">
        <f>J32-H32</f>
        <v>0</v>
      </c>
      <c r="J32" s="19">
        <f>F32*G32</f>
        <v>0</v>
      </c>
      <c r="K32" s="19">
        <v>0</v>
      </c>
      <c r="L32" s="19">
        <f>F32*K32</f>
        <v>0</v>
      </c>
      <c r="M32" s="32" t="s">
        <v>167</v>
      </c>
      <c r="N32" s="32" t="s">
        <v>7</v>
      </c>
      <c r="O32" s="19">
        <f>IF(N32="5",I32,0)</f>
        <v>0</v>
      </c>
      <c r="Z32" s="19">
        <f>IF(AD32=0,J32,0)</f>
        <v>0</v>
      </c>
      <c r="AA32" s="19">
        <f>IF(AD32=15,J32,0)</f>
        <v>0</v>
      </c>
      <c r="AB32" s="19">
        <f>IF(AD32=21,J32,0)</f>
        <v>0</v>
      </c>
      <c r="AD32" s="36">
        <v>21</v>
      </c>
      <c r="AE32" s="36">
        <f>G32*0</f>
        <v>0</v>
      </c>
      <c r="AF32" s="36">
        <f>G32*(1-0)</f>
        <v>0</v>
      </c>
      <c r="AM32" s="36">
        <f>F32*AE32</f>
        <v>0</v>
      </c>
      <c r="AN32" s="36">
        <f>F32*AF32</f>
        <v>0</v>
      </c>
      <c r="AO32" s="37" t="s">
        <v>182</v>
      </c>
      <c r="AP32" s="37" t="s">
        <v>192</v>
      </c>
      <c r="AQ32" s="29" t="s">
        <v>197</v>
      </c>
    </row>
    <row r="33" spans="1:43">
      <c r="D33" s="16" t="s">
        <v>87</v>
      </c>
      <c r="F33" s="20">
        <v>30</v>
      </c>
    </row>
    <row r="34" spans="1:43">
      <c r="A34" s="4" t="s">
        <v>14</v>
      </c>
      <c r="B34" s="4"/>
      <c r="C34" s="4" t="s">
        <v>43</v>
      </c>
      <c r="D34" s="4" t="s">
        <v>88</v>
      </c>
      <c r="E34" s="4" t="s">
        <v>142</v>
      </c>
      <c r="F34" s="19">
        <v>600</v>
      </c>
      <c r="G34" s="19">
        <v>0</v>
      </c>
      <c r="H34" s="19">
        <f>F34*AE34</f>
        <v>0</v>
      </c>
      <c r="I34" s="19">
        <f>J34-H34</f>
        <v>0</v>
      </c>
      <c r="J34" s="19">
        <f>F34*G34</f>
        <v>0</v>
      </c>
      <c r="K34" s="19">
        <v>0</v>
      </c>
      <c r="L34" s="19">
        <f>F34*K34</f>
        <v>0</v>
      </c>
      <c r="M34" s="32" t="s">
        <v>167</v>
      </c>
      <c r="N34" s="32" t="s">
        <v>7</v>
      </c>
      <c r="O34" s="19">
        <f>IF(N34="5",I34,0)</f>
        <v>0</v>
      </c>
      <c r="Z34" s="19">
        <f>IF(AD34=0,J34,0)</f>
        <v>0</v>
      </c>
      <c r="AA34" s="19">
        <f>IF(AD34=15,J34,0)</f>
        <v>0</v>
      </c>
      <c r="AB34" s="19">
        <f>IF(AD34=21,J34,0)</f>
        <v>0</v>
      </c>
      <c r="AD34" s="36">
        <v>21</v>
      </c>
      <c r="AE34" s="36">
        <f>G34*0</f>
        <v>0</v>
      </c>
      <c r="AF34" s="36">
        <f>G34*(1-0)</f>
        <v>0</v>
      </c>
      <c r="AM34" s="36">
        <f>F34*AE34</f>
        <v>0</v>
      </c>
      <c r="AN34" s="36">
        <f>F34*AF34</f>
        <v>0</v>
      </c>
      <c r="AO34" s="37" t="s">
        <v>182</v>
      </c>
      <c r="AP34" s="37" t="s">
        <v>192</v>
      </c>
      <c r="AQ34" s="29" t="s">
        <v>197</v>
      </c>
    </row>
    <row r="35" spans="1:43">
      <c r="D35" s="16" t="s">
        <v>89</v>
      </c>
      <c r="F35" s="20">
        <v>600</v>
      </c>
    </row>
    <row r="36" spans="1:43">
      <c r="C36" s="14" t="s">
        <v>36</v>
      </c>
      <c r="D36" s="82" t="s">
        <v>90</v>
      </c>
      <c r="E36" s="83"/>
      <c r="F36" s="83"/>
      <c r="G36" s="83"/>
      <c r="H36" s="83"/>
      <c r="I36" s="83"/>
      <c r="J36" s="83"/>
      <c r="K36" s="83"/>
      <c r="L36" s="83"/>
      <c r="M36" s="83"/>
    </row>
    <row r="37" spans="1:43">
      <c r="A37" s="5"/>
      <c r="B37" s="13"/>
      <c r="C37" s="13" t="s">
        <v>23</v>
      </c>
      <c r="D37" s="80" t="s">
        <v>91</v>
      </c>
      <c r="E37" s="81"/>
      <c r="F37" s="81"/>
      <c r="G37" s="81"/>
      <c r="H37" s="39">
        <f>SUM(H38:H38)</f>
        <v>0</v>
      </c>
      <c r="I37" s="39">
        <f>SUM(I38:I38)</f>
        <v>0</v>
      </c>
      <c r="J37" s="39">
        <f>H37+I37</f>
        <v>0</v>
      </c>
      <c r="K37" s="29"/>
      <c r="L37" s="39">
        <f>SUM(L38:L38)</f>
        <v>0</v>
      </c>
      <c r="M37" s="29"/>
      <c r="P37" s="39">
        <f>IF(Q37="PR",J37,SUM(O38:O38))</f>
        <v>0</v>
      </c>
      <c r="Q37" s="29" t="s">
        <v>171</v>
      </c>
      <c r="R37" s="39">
        <f>IF(Q37="HS",H37,0)</f>
        <v>0</v>
      </c>
      <c r="S37" s="39">
        <f>IF(Q37="HS",I37-P37,0)</f>
        <v>0</v>
      </c>
      <c r="T37" s="39">
        <f>IF(Q37="PS",H37,0)</f>
        <v>0</v>
      </c>
      <c r="U37" s="39">
        <f>IF(Q37="PS",I37-P37,0)</f>
        <v>0</v>
      </c>
      <c r="V37" s="39">
        <f>IF(Q37="MP",H37,0)</f>
        <v>0</v>
      </c>
      <c r="W37" s="39">
        <f>IF(Q37="MP",I37-P37,0)</f>
        <v>0</v>
      </c>
      <c r="X37" s="39">
        <f>IF(Q37="OM",H37,0)</f>
        <v>0</v>
      </c>
      <c r="Y37" s="29"/>
      <c r="AI37" s="39">
        <f>SUM(Z38:Z38)</f>
        <v>0</v>
      </c>
      <c r="AJ37" s="39">
        <f>SUM(AA38:AA38)</f>
        <v>0</v>
      </c>
      <c r="AK37" s="39">
        <f>SUM(AB38:AB38)</f>
        <v>0</v>
      </c>
    </row>
    <row r="38" spans="1:43">
      <c r="A38" s="4" t="s">
        <v>15</v>
      </c>
      <c r="B38" s="4"/>
      <c r="C38" s="4" t="s">
        <v>44</v>
      </c>
      <c r="D38" s="4" t="s">
        <v>92</v>
      </c>
      <c r="E38" s="4" t="s">
        <v>142</v>
      </c>
      <c r="F38" s="19">
        <v>10</v>
      </c>
      <c r="G38" s="19">
        <v>0</v>
      </c>
      <c r="H38" s="19">
        <f>F38*AE38</f>
        <v>0</v>
      </c>
      <c r="I38" s="19">
        <f>J38-H38</f>
        <v>0</v>
      </c>
      <c r="J38" s="19">
        <f>F38*G38</f>
        <v>0</v>
      </c>
      <c r="K38" s="19">
        <v>0</v>
      </c>
      <c r="L38" s="19">
        <f>F38*K38</f>
        <v>0</v>
      </c>
      <c r="M38" s="32" t="s">
        <v>167</v>
      </c>
      <c r="N38" s="32" t="s">
        <v>7</v>
      </c>
      <c r="O38" s="19">
        <f>IF(N38="5",I38,0)</f>
        <v>0</v>
      </c>
      <c r="Z38" s="19">
        <f>IF(AD38=0,J38,0)</f>
        <v>0</v>
      </c>
      <c r="AA38" s="19">
        <f>IF(AD38=15,J38,0)</f>
        <v>0</v>
      </c>
      <c r="AB38" s="19">
        <f>IF(AD38=21,J38,0)</f>
        <v>0</v>
      </c>
      <c r="AD38" s="36">
        <v>21</v>
      </c>
      <c r="AE38" s="36">
        <f>G38*0</f>
        <v>0</v>
      </c>
      <c r="AF38" s="36">
        <f>G38*(1-0)</f>
        <v>0</v>
      </c>
      <c r="AM38" s="36">
        <f>F38*AE38</f>
        <v>0</v>
      </c>
      <c r="AN38" s="36">
        <f>F38*AF38</f>
        <v>0</v>
      </c>
      <c r="AO38" s="37" t="s">
        <v>183</v>
      </c>
      <c r="AP38" s="37" t="s">
        <v>192</v>
      </c>
      <c r="AQ38" s="29" t="s">
        <v>197</v>
      </c>
    </row>
    <row r="39" spans="1:43">
      <c r="D39" s="16" t="s">
        <v>16</v>
      </c>
      <c r="F39" s="20">
        <v>10</v>
      </c>
    </row>
    <row r="40" spans="1:43">
      <c r="C40" s="14" t="s">
        <v>36</v>
      </c>
      <c r="D40" s="82" t="s">
        <v>93</v>
      </c>
      <c r="E40" s="83"/>
      <c r="F40" s="83"/>
      <c r="G40" s="83"/>
      <c r="H40" s="83"/>
      <c r="I40" s="83"/>
      <c r="J40" s="83"/>
      <c r="K40" s="83"/>
      <c r="L40" s="83"/>
      <c r="M40" s="83"/>
    </row>
    <row r="41" spans="1:43">
      <c r="A41" s="5"/>
      <c r="B41" s="13"/>
      <c r="C41" s="13" t="s">
        <v>25</v>
      </c>
      <c r="D41" s="80" t="s">
        <v>94</v>
      </c>
      <c r="E41" s="81"/>
      <c r="F41" s="81"/>
      <c r="G41" s="81"/>
      <c r="H41" s="39">
        <f>SUM(H42:H42)</f>
        <v>0</v>
      </c>
      <c r="I41" s="39">
        <f>SUM(I42:I42)</f>
        <v>0</v>
      </c>
      <c r="J41" s="39">
        <f>H41+I41</f>
        <v>0</v>
      </c>
      <c r="K41" s="29"/>
      <c r="L41" s="39">
        <f>SUM(L42:L42)</f>
        <v>0</v>
      </c>
      <c r="M41" s="29"/>
      <c r="P41" s="39">
        <f>IF(Q41="PR",J41,SUM(O42:O42))</f>
        <v>0</v>
      </c>
      <c r="Q41" s="29" t="s">
        <v>171</v>
      </c>
      <c r="R41" s="39">
        <f>IF(Q41="HS",H41,0)</f>
        <v>0</v>
      </c>
      <c r="S41" s="39">
        <f>IF(Q41="HS",I41-P41,0)</f>
        <v>0</v>
      </c>
      <c r="T41" s="39">
        <f>IF(Q41="PS",H41,0)</f>
        <v>0</v>
      </c>
      <c r="U41" s="39">
        <f>IF(Q41="PS",I41-P41,0)</f>
        <v>0</v>
      </c>
      <c r="V41" s="39">
        <f>IF(Q41="MP",H41,0)</f>
        <v>0</v>
      </c>
      <c r="W41" s="39">
        <f>IF(Q41="MP",I41-P41,0)</f>
        <v>0</v>
      </c>
      <c r="X41" s="39">
        <f>IF(Q41="OM",H41,0)</f>
        <v>0</v>
      </c>
      <c r="Y41" s="29"/>
      <c r="AI41" s="39">
        <f>SUM(Z42:Z42)</f>
        <v>0</v>
      </c>
      <c r="AJ41" s="39">
        <f>SUM(AA42:AA42)</f>
        <v>0</v>
      </c>
      <c r="AK41" s="39">
        <f>SUM(AB42:AB42)</f>
        <v>0</v>
      </c>
    </row>
    <row r="42" spans="1:43">
      <c r="A42" s="4" t="s">
        <v>16</v>
      </c>
      <c r="B42" s="4"/>
      <c r="C42" s="4" t="s">
        <v>45</v>
      </c>
      <c r="D42" s="4" t="s">
        <v>95</v>
      </c>
      <c r="E42" s="4" t="s">
        <v>142</v>
      </c>
      <c r="F42" s="19">
        <v>30</v>
      </c>
      <c r="G42" s="19">
        <v>0</v>
      </c>
      <c r="H42" s="19">
        <f>F42*AE42</f>
        <v>0</v>
      </c>
      <c r="I42" s="19">
        <f>J42-H42</f>
        <v>0</v>
      </c>
      <c r="J42" s="19">
        <f>F42*G42</f>
        <v>0</v>
      </c>
      <c r="K42" s="19">
        <v>0</v>
      </c>
      <c r="L42" s="19">
        <f>F42*K42</f>
        <v>0</v>
      </c>
      <c r="M42" s="32" t="s">
        <v>167</v>
      </c>
      <c r="N42" s="32" t="s">
        <v>7</v>
      </c>
      <c r="O42" s="19">
        <f>IF(N42="5",I42,0)</f>
        <v>0</v>
      </c>
      <c r="Z42" s="19">
        <f>IF(AD42=0,J42,0)</f>
        <v>0</v>
      </c>
      <c r="AA42" s="19">
        <f>IF(AD42=15,J42,0)</f>
        <v>0</v>
      </c>
      <c r="AB42" s="19">
        <f>IF(AD42=21,J42,0)</f>
        <v>0</v>
      </c>
      <c r="AD42" s="36">
        <v>21</v>
      </c>
      <c r="AE42" s="36">
        <f>G42*0</f>
        <v>0</v>
      </c>
      <c r="AF42" s="36">
        <f>G42*(1-0)</f>
        <v>0</v>
      </c>
      <c r="AM42" s="36">
        <f>F42*AE42</f>
        <v>0</v>
      </c>
      <c r="AN42" s="36">
        <f>F42*AF42</f>
        <v>0</v>
      </c>
      <c r="AO42" s="37" t="s">
        <v>184</v>
      </c>
      <c r="AP42" s="37" t="s">
        <v>192</v>
      </c>
      <c r="AQ42" s="29" t="s">
        <v>197</v>
      </c>
    </row>
    <row r="43" spans="1:43">
      <c r="D43" s="16" t="s">
        <v>87</v>
      </c>
      <c r="F43" s="20">
        <v>30</v>
      </c>
    </row>
    <row r="44" spans="1:43">
      <c r="A44" s="5"/>
      <c r="B44" s="13"/>
      <c r="C44" s="13" t="s">
        <v>46</v>
      </c>
      <c r="D44" s="80" t="s">
        <v>96</v>
      </c>
      <c r="E44" s="81"/>
      <c r="F44" s="81"/>
      <c r="G44" s="81"/>
      <c r="H44" s="39">
        <f>SUM(H45:H48)</f>
        <v>0</v>
      </c>
      <c r="I44" s="39">
        <f>SUM(I45:I48)</f>
        <v>0</v>
      </c>
      <c r="J44" s="39">
        <f>H44+I44</f>
        <v>0</v>
      </c>
      <c r="K44" s="29"/>
      <c r="L44" s="39">
        <f>SUM(L45:L48)</f>
        <v>7.3308507999999994</v>
      </c>
      <c r="M44" s="29"/>
      <c r="P44" s="39">
        <f>IF(Q44="PR",J44,SUM(O45:O48))</f>
        <v>0</v>
      </c>
      <c r="Q44" s="29" t="s">
        <v>171</v>
      </c>
      <c r="R44" s="39">
        <f>IF(Q44="HS",H44,0)</f>
        <v>0</v>
      </c>
      <c r="S44" s="39">
        <f>IF(Q44="HS",I44-P44,0)</f>
        <v>0</v>
      </c>
      <c r="T44" s="39">
        <f>IF(Q44="PS",H44,0)</f>
        <v>0</v>
      </c>
      <c r="U44" s="39">
        <f>IF(Q44="PS",I44-P44,0)</f>
        <v>0</v>
      </c>
      <c r="V44" s="39">
        <f>IF(Q44="MP",H44,0)</f>
        <v>0</v>
      </c>
      <c r="W44" s="39">
        <f>IF(Q44="MP",I44-P44,0)</f>
        <v>0</v>
      </c>
      <c r="X44" s="39">
        <f>IF(Q44="OM",H44,0)</f>
        <v>0</v>
      </c>
      <c r="Y44" s="29"/>
      <c r="AI44" s="39">
        <f>SUM(Z45:Z48)</f>
        <v>0</v>
      </c>
      <c r="AJ44" s="39">
        <f>SUM(AA45:AA48)</f>
        <v>0</v>
      </c>
      <c r="AK44" s="39">
        <f>SUM(AB45:AB48)</f>
        <v>0</v>
      </c>
    </row>
    <row r="45" spans="1:43">
      <c r="A45" s="4" t="s">
        <v>17</v>
      </c>
      <c r="B45" s="4"/>
      <c r="C45" s="4" t="s">
        <v>47</v>
      </c>
      <c r="D45" s="4" t="s">
        <v>97</v>
      </c>
      <c r="E45" s="4" t="s">
        <v>142</v>
      </c>
      <c r="F45" s="19">
        <v>2.87</v>
      </c>
      <c r="G45" s="19">
        <v>0</v>
      </c>
      <c r="H45" s="19">
        <f>F45*AE45</f>
        <v>0</v>
      </c>
      <c r="I45" s="19">
        <f>J45-H45</f>
        <v>0</v>
      </c>
      <c r="J45" s="19">
        <f>F45*G45</f>
        <v>0</v>
      </c>
      <c r="K45" s="19">
        <v>2.5249999999999999</v>
      </c>
      <c r="L45" s="19">
        <f>F45*K45</f>
        <v>7.2467499999999996</v>
      </c>
      <c r="M45" s="32" t="s">
        <v>167</v>
      </c>
      <c r="N45" s="32" t="s">
        <v>7</v>
      </c>
      <c r="O45" s="19">
        <f>IF(N45="5",I45,0)</f>
        <v>0</v>
      </c>
      <c r="Z45" s="19">
        <f>IF(AD45=0,J45,0)</f>
        <v>0</v>
      </c>
      <c r="AA45" s="19">
        <f>IF(AD45=15,J45,0)</f>
        <v>0</v>
      </c>
      <c r="AB45" s="19">
        <f>IF(AD45=21,J45,0)</f>
        <v>0</v>
      </c>
      <c r="AD45" s="36">
        <v>21</v>
      </c>
      <c r="AE45" s="36">
        <f>G45*0.914757763975155</f>
        <v>0</v>
      </c>
      <c r="AF45" s="36">
        <f>G45*(1-0.914757763975155)</f>
        <v>0</v>
      </c>
      <c r="AM45" s="36">
        <f>F45*AE45</f>
        <v>0</v>
      </c>
      <c r="AN45" s="36">
        <f>F45*AF45</f>
        <v>0</v>
      </c>
      <c r="AO45" s="37" t="s">
        <v>185</v>
      </c>
      <c r="AP45" s="37" t="s">
        <v>193</v>
      </c>
      <c r="AQ45" s="29" t="s">
        <v>197</v>
      </c>
    </row>
    <row r="46" spans="1:43">
      <c r="D46" s="16" t="s">
        <v>98</v>
      </c>
      <c r="F46" s="20">
        <v>2.87</v>
      </c>
    </row>
    <row r="47" spans="1:43">
      <c r="C47" s="14" t="s">
        <v>36</v>
      </c>
      <c r="D47" s="82" t="s">
        <v>99</v>
      </c>
      <c r="E47" s="83"/>
      <c r="F47" s="83"/>
      <c r="G47" s="83"/>
      <c r="H47" s="83"/>
      <c r="I47" s="83"/>
      <c r="J47" s="83"/>
      <c r="K47" s="83"/>
      <c r="L47" s="83"/>
      <c r="M47" s="83"/>
    </row>
    <row r="48" spans="1:43">
      <c r="A48" s="4" t="s">
        <v>18</v>
      </c>
      <c r="B48" s="4"/>
      <c r="C48" s="4" t="s">
        <v>48</v>
      </c>
      <c r="D48" s="4" t="s">
        <v>100</v>
      </c>
      <c r="E48" s="4" t="s">
        <v>143</v>
      </c>
      <c r="F48" s="19">
        <v>0.08</v>
      </c>
      <c r="G48" s="19">
        <v>0</v>
      </c>
      <c r="H48" s="19">
        <f>F48*AE48</f>
        <v>0</v>
      </c>
      <c r="I48" s="19">
        <f>J48-H48</f>
        <v>0</v>
      </c>
      <c r="J48" s="19">
        <f>F48*G48</f>
        <v>0</v>
      </c>
      <c r="K48" s="19">
        <v>1.0512600000000001</v>
      </c>
      <c r="L48" s="19">
        <f>F48*K48</f>
        <v>8.4100800000000003E-2</v>
      </c>
      <c r="M48" s="32" t="s">
        <v>167</v>
      </c>
      <c r="N48" s="32" t="s">
        <v>7</v>
      </c>
      <c r="O48" s="19">
        <f>IF(N48="5",I48,0)</f>
        <v>0</v>
      </c>
      <c r="Z48" s="19">
        <f>IF(AD48=0,J48,0)</f>
        <v>0</v>
      </c>
      <c r="AA48" s="19">
        <f>IF(AD48=15,J48,0)</f>
        <v>0</v>
      </c>
      <c r="AB48" s="19">
        <f>IF(AD48=21,J48,0)</f>
        <v>0</v>
      </c>
      <c r="AD48" s="36">
        <v>21</v>
      </c>
      <c r="AE48" s="36">
        <f>G48*0.856218351477449</f>
        <v>0</v>
      </c>
      <c r="AF48" s="36">
        <f>G48*(1-0.856218351477449)</f>
        <v>0</v>
      </c>
      <c r="AM48" s="36">
        <f>F48*AE48</f>
        <v>0</v>
      </c>
      <c r="AN48" s="36">
        <f>F48*AF48</f>
        <v>0</v>
      </c>
      <c r="AO48" s="37" t="s">
        <v>185</v>
      </c>
      <c r="AP48" s="37" t="s">
        <v>193</v>
      </c>
      <c r="AQ48" s="29" t="s">
        <v>197</v>
      </c>
    </row>
    <row r="49" spans="1:43">
      <c r="D49" s="16" t="s">
        <v>101</v>
      </c>
      <c r="F49" s="20">
        <v>0.08</v>
      </c>
    </row>
    <row r="50" spans="1:43" ht="25.7" customHeight="1">
      <c r="C50" s="14" t="s">
        <v>36</v>
      </c>
      <c r="D50" s="82" t="s">
        <v>102</v>
      </c>
      <c r="E50" s="83"/>
      <c r="F50" s="83"/>
      <c r="G50" s="83"/>
      <c r="H50" s="83"/>
      <c r="I50" s="83"/>
      <c r="J50" s="83"/>
      <c r="K50" s="83"/>
      <c r="L50" s="83"/>
      <c r="M50" s="83"/>
    </row>
    <row r="51" spans="1:43">
      <c r="A51" s="5"/>
      <c r="B51" s="13"/>
      <c r="C51" s="13" t="s">
        <v>49</v>
      </c>
      <c r="D51" s="80" t="s">
        <v>103</v>
      </c>
      <c r="E51" s="81"/>
      <c r="F51" s="81"/>
      <c r="G51" s="81"/>
      <c r="H51" s="39">
        <f>SUM(H52:H55)</f>
        <v>0</v>
      </c>
      <c r="I51" s="39">
        <f>SUM(I52:I55)</f>
        <v>0</v>
      </c>
      <c r="J51" s="39">
        <f>H51+I51</f>
        <v>0</v>
      </c>
      <c r="K51" s="29"/>
      <c r="L51" s="39">
        <f>SUM(L52:L55)</f>
        <v>4.5961391000000003</v>
      </c>
      <c r="M51" s="29"/>
      <c r="P51" s="39">
        <f>IF(Q51="PR",J51,SUM(O52:O55))</f>
        <v>0</v>
      </c>
      <c r="Q51" s="29" t="s">
        <v>171</v>
      </c>
      <c r="R51" s="39">
        <f>IF(Q51="HS",H51,0)</f>
        <v>0</v>
      </c>
      <c r="S51" s="39">
        <f>IF(Q51="HS",I51-P51,0)</f>
        <v>0</v>
      </c>
      <c r="T51" s="39">
        <f>IF(Q51="PS",H51,0)</f>
        <v>0</v>
      </c>
      <c r="U51" s="39">
        <f>IF(Q51="PS",I51-P51,0)</f>
        <v>0</v>
      </c>
      <c r="V51" s="39">
        <f>IF(Q51="MP",H51,0)</f>
        <v>0</v>
      </c>
      <c r="W51" s="39">
        <f>IF(Q51="MP",I51-P51,0)</f>
        <v>0</v>
      </c>
      <c r="X51" s="39">
        <f>IF(Q51="OM",H51,0)</f>
        <v>0</v>
      </c>
      <c r="Y51" s="29"/>
      <c r="AI51" s="39">
        <f>SUM(Z52:Z55)</f>
        <v>0</v>
      </c>
      <c r="AJ51" s="39">
        <f>SUM(AA52:AA55)</f>
        <v>0</v>
      </c>
      <c r="AK51" s="39">
        <f>SUM(AB52:AB55)</f>
        <v>0</v>
      </c>
    </row>
    <row r="52" spans="1:43">
      <c r="A52" s="4" t="s">
        <v>19</v>
      </c>
      <c r="B52" s="4"/>
      <c r="C52" s="4" t="s">
        <v>50</v>
      </c>
      <c r="D52" s="4" t="s">
        <v>104</v>
      </c>
      <c r="E52" s="4" t="s">
        <v>142</v>
      </c>
      <c r="F52" s="19">
        <v>1.81</v>
      </c>
      <c r="G52" s="19">
        <v>0</v>
      </c>
      <c r="H52" s="19">
        <f>F52*AE52</f>
        <v>0</v>
      </c>
      <c r="I52" s="19">
        <f>J52-H52</f>
        <v>0</v>
      </c>
      <c r="J52" s="19">
        <f>F52*G52</f>
        <v>0</v>
      </c>
      <c r="K52" s="19">
        <v>2.5276700000000001</v>
      </c>
      <c r="L52" s="19">
        <f>F52*K52</f>
        <v>4.5750827000000003</v>
      </c>
      <c r="M52" s="32" t="s">
        <v>167</v>
      </c>
      <c r="N52" s="32" t="s">
        <v>7</v>
      </c>
      <c r="O52" s="19">
        <f>IF(N52="5",I52,0)</f>
        <v>0</v>
      </c>
      <c r="Z52" s="19">
        <f>IF(AD52=0,J52,0)</f>
        <v>0</v>
      </c>
      <c r="AA52" s="19">
        <f>IF(AD52=15,J52,0)</f>
        <v>0</v>
      </c>
      <c r="AB52" s="19">
        <f>IF(AD52=21,J52,0)</f>
        <v>0</v>
      </c>
      <c r="AD52" s="36">
        <v>21</v>
      </c>
      <c r="AE52" s="36">
        <f>G52*0.858195856873823</f>
        <v>0</v>
      </c>
      <c r="AF52" s="36">
        <f>G52*(1-0.858195856873823)</f>
        <v>0</v>
      </c>
      <c r="AM52" s="36">
        <f>F52*AE52</f>
        <v>0</v>
      </c>
      <c r="AN52" s="36">
        <f>F52*AF52</f>
        <v>0</v>
      </c>
      <c r="AO52" s="37" t="s">
        <v>186</v>
      </c>
      <c r="AP52" s="37" t="s">
        <v>194</v>
      </c>
      <c r="AQ52" s="29" t="s">
        <v>197</v>
      </c>
    </row>
    <row r="53" spans="1:43">
      <c r="D53" s="16" t="s">
        <v>105</v>
      </c>
      <c r="F53" s="20">
        <v>1.81</v>
      </c>
    </row>
    <row r="54" spans="1:43" ht="25.7" customHeight="1">
      <c r="C54" s="14" t="s">
        <v>36</v>
      </c>
      <c r="D54" s="82" t="s">
        <v>106</v>
      </c>
      <c r="E54" s="83"/>
      <c r="F54" s="83"/>
      <c r="G54" s="83"/>
      <c r="H54" s="83"/>
      <c r="I54" s="83"/>
      <c r="J54" s="83"/>
      <c r="K54" s="83"/>
      <c r="L54" s="83"/>
      <c r="M54" s="83"/>
    </row>
    <row r="55" spans="1:43">
      <c r="A55" s="4" t="s">
        <v>20</v>
      </c>
      <c r="B55" s="4"/>
      <c r="C55" s="4" t="s">
        <v>51</v>
      </c>
      <c r="D55" s="4" t="s">
        <v>107</v>
      </c>
      <c r="E55" s="4" t="s">
        <v>143</v>
      </c>
      <c r="F55" s="19">
        <v>0.02</v>
      </c>
      <c r="G55" s="19">
        <v>0</v>
      </c>
      <c r="H55" s="19">
        <f>F55*AE55</f>
        <v>0</v>
      </c>
      <c r="I55" s="19">
        <f>J55-H55</f>
        <v>0</v>
      </c>
      <c r="J55" s="19">
        <f>F55*G55</f>
        <v>0</v>
      </c>
      <c r="K55" s="19">
        <v>1.0528200000000001</v>
      </c>
      <c r="L55" s="19">
        <f>F55*K55</f>
        <v>2.1056400000000003E-2</v>
      </c>
      <c r="M55" s="32" t="s">
        <v>167</v>
      </c>
      <c r="N55" s="32" t="s">
        <v>7</v>
      </c>
      <c r="O55" s="19">
        <f>IF(N55="5",I55,0)</f>
        <v>0</v>
      </c>
      <c r="Z55" s="19">
        <f>IF(AD55=0,J55,0)</f>
        <v>0</v>
      </c>
      <c r="AA55" s="19">
        <f>IF(AD55=15,J55,0)</f>
        <v>0</v>
      </c>
      <c r="AB55" s="19">
        <f>IF(AD55=21,J55,0)</f>
        <v>0</v>
      </c>
      <c r="AD55" s="36">
        <v>21</v>
      </c>
      <c r="AE55" s="36">
        <f>G55*0.849623292127521</f>
        <v>0</v>
      </c>
      <c r="AF55" s="36">
        <f>G55*(1-0.849623292127521)</f>
        <v>0</v>
      </c>
      <c r="AM55" s="36">
        <f>F55*AE55</f>
        <v>0</v>
      </c>
      <c r="AN55" s="36">
        <f>F55*AF55</f>
        <v>0</v>
      </c>
      <c r="AO55" s="37" t="s">
        <v>186</v>
      </c>
      <c r="AP55" s="37" t="s">
        <v>194</v>
      </c>
      <c r="AQ55" s="29" t="s">
        <v>197</v>
      </c>
    </row>
    <row r="56" spans="1:43">
      <c r="D56" s="16" t="s">
        <v>108</v>
      </c>
      <c r="F56" s="20">
        <v>0.02</v>
      </c>
    </row>
    <row r="57" spans="1:43" ht="25.7" customHeight="1">
      <c r="C57" s="14" t="s">
        <v>36</v>
      </c>
      <c r="D57" s="82" t="s">
        <v>102</v>
      </c>
      <c r="E57" s="83"/>
      <c r="F57" s="83"/>
      <c r="G57" s="83"/>
      <c r="H57" s="83"/>
      <c r="I57" s="83"/>
      <c r="J57" s="83"/>
      <c r="K57" s="83"/>
      <c r="L57" s="83"/>
      <c r="M57" s="83"/>
    </row>
    <row r="58" spans="1:43">
      <c r="A58" s="5"/>
      <c r="B58" s="13"/>
      <c r="C58" s="13" t="s">
        <v>52</v>
      </c>
      <c r="D58" s="80" t="s">
        <v>109</v>
      </c>
      <c r="E58" s="81"/>
      <c r="F58" s="81"/>
      <c r="G58" s="81"/>
      <c r="H58" s="39">
        <f>SUM(H59:H64)</f>
        <v>0</v>
      </c>
      <c r="I58" s="39">
        <f>SUM(I59:I64)</f>
        <v>0</v>
      </c>
      <c r="J58" s="39">
        <f>H58+I58</f>
        <v>0</v>
      </c>
      <c r="K58" s="29"/>
      <c r="L58" s="39">
        <f>SUM(L59:L64)</f>
        <v>6.6000000000000005</v>
      </c>
      <c r="M58" s="29"/>
      <c r="P58" s="39">
        <f>IF(Q58="PR",J58,SUM(O59:O64))</f>
        <v>0</v>
      </c>
      <c r="Q58" s="29" t="s">
        <v>171</v>
      </c>
      <c r="R58" s="39">
        <f>IF(Q58="HS",H58,0)</f>
        <v>0</v>
      </c>
      <c r="S58" s="39">
        <f>IF(Q58="HS",I58-P58,0)</f>
        <v>0</v>
      </c>
      <c r="T58" s="39">
        <f>IF(Q58="PS",H58,0)</f>
        <v>0</v>
      </c>
      <c r="U58" s="39">
        <f>IF(Q58="PS",I58-P58,0)</f>
        <v>0</v>
      </c>
      <c r="V58" s="39">
        <f>IF(Q58="MP",H58,0)</f>
        <v>0</v>
      </c>
      <c r="W58" s="39">
        <f>IF(Q58="MP",I58-P58,0)</f>
        <v>0</v>
      </c>
      <c r="X58" s="39">
        <f>IF(Q58="OM",H58,0)</f>
        <v>0</v>
      </c>
      <c r="Y58" s="29"/>
      <c r="AI58" s="39">
        <f>SUM(Z59:Z64)</f>
        <v>0</v>
      </c>
      <c r="AJ58" s="39">
        <f>SUM(AA59:AA64)</f>
        <v>0</v>
      </c>
      <c r="AK58" s="39">
        <f>SUM(AB59:AB64)</f>
        <v>0</v>
      </c>
    </row>
    <row r="59" spans="1:43">
      <c r="A59" s="4" t="s">
        <v>21</v>
      </c>
      <c r="B59" s="4"/>
      <c r="C59" s="4" t="s">
        <v>53</v>
      </c>
      <c r="D59" s="4" t="s">
        <v>110</v>
      </c>
      <c r="E59" s="4" t="s">
        <v>144</v>
      </c>
      <c r="F59" s="19">
        <v>3</v>
      </c>
      <c r="G59" s="19">
        <v>0</v>
      </c>
      <c r="H59" s="19">
        <f>F59*AE59</f>
        <v>0</v>
      </c>
      <c r="I59" s="19">
        <f>J59-H59</f>
        <v>0</v>
      </c>
      <c r="J59" s="19">
        <f>F59*G59</f>
        <v>0</v>
      </c>
      <c r="K59" s="19">
        <v>2.2000000000000002</v>
      </c>
      <c r="L59" s="19">
        <f>F59*K59</f>
        <v>6.6000000000000005</v>
      </c>
      <c r="M59" s="32" t="s">
        <v>167</v>
      </c>
      <c r="N59" s="32" t="s">
        <v>9</v>
      </c>
      <c r="O59" s="19">
        <f>IF(N59="5",I59,0)</f>
        <v>0</v>
      </c>
      <c r="Z59" s="19">
        <f>IF(AD59=0,J59,0)</f>
        <v>0</v>
      </c>
      <c r="AA59" s="19">
        <f>IF(AD59=15,J59,0)</f>
        <v>0</v>
      </c>
      <c r="AB59" s="19">
        <f>IF(AD59=21,J59,0)</f>
        <v>0</v>
      </c>
      <c r="AD59" s="36">
        <v>21</v>
      </c>
      <c r="AE59" s="36">
        <f>G59*0.855952642857143</f>
        <v>0</v>
      </c>
      <c r="AF59" s="36">
        <f>G59*(1-0.855952642857143)</f>
        <v>0</v>
      </c>
      <c r="AM59" s="36">
        <f>F59*AE59</f>
        <v>0</v>
      </c>
      <c r="AN59" s="36">
        <f>F59*AF59</f>
        <v>0</v>
      </c>
      <c r="AO59" s="37" t="s">
        <v>187</v>
      </c>
      <c r="AP59" s="37" t="s">
        <v>194</v>
      </c>
      <c r="AQ59" s="29" t="s">
        <v>197</v>
      </c>
    </row>
    <row r="60" spans="1:43">
      <c r="D60" s="16" t="s">
        <v>111</v>
      </c>
      <c r="F60" s="20">
        <v>3</v>
      </c>
    </row>
    <row r="61" spans="1:43">
      <c r="D61" s="16" t="s">
        <v>112</v>
      </c>
      <c r="F61" s="20">
        <v>0</v>
      </c>
    </row>
    <row r="62" spans="1:43">
      <c r="D62" s="16" t="s">
        <v>113</v>
      </c>
      <c r="F62" s="20">
        <v>0</v>
      </c>
    </row>
    <row r="63" spans="1:43">
      <c r="C63" s="14" t="s">
        <v>36</v>
      </c>
      <c r="D63" s="82" t="s">
        <v>114</v>
      </c>
      <c r="E63" s="83"/>
      <c r="F63" s="83"/>
      <c r="G63" s="83"/>
      <c r="H63" s="83"/>
      <c r="I63" s="83"/>
      <c r="J63" s="83"/>
      <c r="K63" s="83"/>
      <c r="L63" s="83"/>
      <c r="M63" s="83"/>
    </row>
    <row r="64" spans="1:43">
      <c r="A64" s="4" t="s">
        <v>22</v>
      </c>
      <c r="B64" s="4"/>
      <c r="C64" s="4" t="s">
        <v>54</v>
      </c>
      <c r="D64" s="4" t="s">
        <v>115</v>
      </c>
      <c r="E64" s="4" t="s">
        <v>143</v>
      </c>
      <c r="F64" s="19">
        <v>18.53</v>
      </c>
      <c r="G64" s="19">
        <v>0</v>
      </c>
      <c r="H64" s="19">
        <f>F64*AE64</f>
        <v>0</v>
      </c>
      <c r="I64" s="19">
        <f>J64-H64</f>
        <v>0</v>
      </c>
      <c r="J64" s="19">
        <f>F64*G64</f>
        <v>0</v>
      </c>
      <c r="K64" s="19">
        <v>0</v>
      </c>
      <c r="L64" s="19">
        <f>F64*K64</f>
        <v>0</v>
      </c>
      <c r="M64" s="32" t="s">
        <v>167</v>
      </c>
      <c r="N64" s="32" t="s">
        <v>11</v>
      </c>
      <c r="O64" s="19">
        <f>IF(N64="5",I64,0)</f>
        <v>0</v>
      </c>
      <c r="Z64" s="19">
        <f>IF(AD64=0,J64,0)</f>
        <v>0</v>
      </c>
      <c r="AA64" s="19">
        <f>IF(AD64=15,J64,0)</f>
        <v>0</v>
      </c>
      <c r="AB64" s="19">
        <f>IF(AD64=21,J64,0)</f>
        <v>0</v>
      </c>
      <c r="AD64" s="36">
        <v>21</v>
      </c>
      <c r="AE64" s="36">
        <f>G64*0</f>
        <v>0</v>
      </c>
      <c r="AF64" s="36">
        <f>G64*(1-0)</f>
        <v>0</v>
      </c>
      <c r="AM64" s="36">
        <f>F64*AE64</f>
        <v>0</v>
      </c>
      <c r="AN64" s="36">
        <f>F64*AF64</f>
        <v>0</v>
      </c>
      <c r="AO64" s="37" t="s">
        <v>187</v>
      </c>
      <c r="AP64" s="37" t="s">
        <v>194</v>
      </c>
      <c r="AQ64" s="29" t="s">
        <v>197</v>
      </c>
    </row>
    <row r="65" spans="1:43">
      <c r="D65" s="16" t="s">
        <v>116</v>
      </c>
      <c r="F65" s="20">
        <v>18.53</v>
      </c>
    </row>
    <row r="66" spans="1:43" ht="25.7" customHeight="1">
      <c r="C66" s="14" t="s">
        <v>36</v>
      </c>
      <c r="D66" s="82" t="s">
        <v>117</v>
      </c>
      <c r="E66" s="83"/>
      <c r="F66" s="83"/>
      <c r="G66" s="83"/>
      <c r="H66" s="83"/>
      <c r="I66" s="83"/>
      <c r="J66" s="83"/>
      <c r="K66" s="83"/>
      <c r="L66" s="83"/>
      <c r="M66" s="83"/>
    </row>
    <row r="67" spans="1:43">
      <c r="A67" s="5"/>
      <c r="B67" s="13"/>
      <c r="C67" s="13" t="s">
        <v>55</v>
      </c>
      <c r="D67" s="80" t="s">
        <v>118</v>
      </c>
      <c r="E67" s="81"/>
      <c r="F67" s="81"/>
      <c r="G67" s="81"/>
      <c r="H67" s="39">
        <f>SUM(H68:H72)</f>
        <v>0</v>
      </c>
      <c r="I67" s="39">
        <f>SUM(I68:I72)</f>
        <v>0</v>
      </c>
      <c r="J67" s="39">
        <f>H67+I67</f>
        <v>0</v>
      </c>
      <c r="K67" s="29"/>
      <c r="L67" s="39">
        <f>SUM(L68:L72)</f>
        <v>13.3238</v>
      </c>
      <c r="M67" s="29"/>
      <c r="P67" s="39">
        <f>IF(Q67="PR",J67,SUM(O68:O72))</f>
        <v>0</v>
      </c>
      <c r="Q67" s="29" t="s">
        <v>171</v>
      </c>
      <c r="R67" s="39">
        <f>IF(Q67="HS",H67,0)</f>
        <v>0</v>
      </c>
      <c r="S67" s="39">
        <f>IF(Q67="HS",I67-P67,0)</f>
        <v>0</v>
      </c>
      <c r="T67" s="39">
        <f>IF(Q67="PS",H67,0)</f>
        <v>0</v>
      </c>
      <c r="U67" s="39">
        <f>IF(Q67="PS",I67-P67,0)</f>
        <v>0</v>
      </c>
      <c r="V67" s="39">
        <f>IF(Q67="MP",H67,0)</f>
        <v>0</v>
      </c>
      <c r="W67" s="39">
        <f>IF(Q67="MP",I67-P67,0)</f>
        <v>0</v>
      </c>
      <c r="X67" s="39">
        <f>IF(Q67="OM",H67,0)</f>
        <v>0</v>
      </c>
      <c r="Y67" s="29"/>
      <c r="AI67" s="39">
        <f>SUM(Z68:Z72)</f>
        <v>0</v>
      </c>
      <c r="AJ67" s="39">
        <f>SUM(AA68:AA72)</f>
        <v>0</v>
      </c>
      <c r="AK67" s="39">
        <f>SUM(AB68:AB72)</f>
        <v>0</v>
      </c>
    </row>
    <row r="68" spans="1:43">
      <c r="A68" s="4" t="s">
        <v>23</v>
      </c>
      <c r="B68" s="4"/>
      <c r="C68" s="4" t="s">
        <v>56</v>
      </c>
      <c r="D68" s="4" t="s">
        <v>119</v>
      </c>
      <c r="E68" s="4" t="s">
        <v>145</v>
      </c>
      <c r="F68" s="19">
        <v>20</v>
      </c>
      <c r="G68" s="19">
        <v>0</v>
      </c>
      <c r="H68" s="19">
        <f>F68*AE68</f>
        <v>0</v>
      </c>
      <c r="I68" s="19">
        <f>J68-H68</f>
        <v>0</v>
      </c>
      <c r="J68" s="19">
        <f>F68*G68</f>
        <v>0</v>
      </c>
      <c r="K68" s="19">
        <v>0</v>
      </c>
      <c r="L68" s="19">
        <f>F68*K68</f>
        <v>0</v>
      </c>
      <c r="M68" s="32" t="s">
        <v>167</v>
      </c>
      <c r="N68" s="32" t="s">
        <v>7</v>
      </c>
      <c r="O68" s="19">
        <f>IF(N68="5",I68,0)</f>
        <v>0</v>
      </c>
      <c r="Z68" s="19">
        <f>IF(AD68=0,J68,0)</f>
        <v>0</v>
      </c>
      <c r="AA68" s="19">
        <f>IF(AD68=15,J68,0)</f>
        <v>0</v>
      </c>
      <c r="AB68" s="19">
        <f>IF(AD68=21,J68,0)</f>
        <v>0</v>
      </c>
      <c r="AD68" s="36">
        <v>21</v>
      </c>
      <c r="AE68" s="36">
        <f>G68*0.0711428571428571</f>
        <v>0</v>
      </c>
      <c r="AF68" s="36">
        <f>G68*(1-0.0711428571428571)</f>
        <v>0</v>
      </c>
      <c r="AM68" s="36">
        <f>F68*AE68</f>
        <v>0</v>
      </c>
      <c r="AN68" s="36">
        <f>F68*AF68</f>
        <v>0</v>
      </c>
      <c r="AO68" s="37" t="s">
        <v>188</v>
      </c>
      <c r="AP68" s="37" t="s">
        <v>195</v>
      </c>
      <c r="AQ68" s="29" t="s">
        <v>197</v>
      </c>
    </row>
    <row r="69" spans="1:43">
      <c r="D69" s="16" t="s">
        <v>26</v>
      </c>
      <c r="F69" s="20">
        <v>20</v>
      </c>
    </row>
    <row r="70" spans="1:43">
      <c r="A70" s="4" t="s">
        <v>24</v>
      </c>
      <c r="B70" s="4"/>
      <c r="C70" s="4" t="s">
        <v>57</v>
      </c>
      <c r="D70" s="4" t="s">
        <v>120</v>
      </c>
      <c r="E70" s="4" t="s">
        <v>145</v>
      </c>
      <c r="F70" s="19">
        <v>20</v>
      </c>
      <c r="G70" s="19">
        <v>0</v>
      </c>
      <c r="H70" s="19">
        <f>F70*AE70</f>
        <v>0</v>
      </c>
      <c r="I70" s="19">
        <f>J70-H70</f>
        <v>0</v>
      </c>
      <c r="J70" s="19">
        <f>F70*G70</f>
        <v>0</v>
      </c>
      <c r="K70" s="19">
        <v>0.27994000000000002</v>
      </c>
      <c r="L70" s="19">
        <f>F70*K70</f>
        <v>5.5988000000000007</v>
      </c>
      <c r="M70" s="32" t="s">
        <v>167</v>
      </c>
      <c r="N70" s="32" t="s">
        <v>7</v>
      </c>
      <c r="O70" s="19">
        <f>IF(N70="5",I70,0)</f>
        <v>0</v>
      </c>
      <c r="Z70" s="19">
        <f>IF(AD70=0,J70,0)</f>
        <v>0</v>
      </c>
      <c r="AA70" s="19">
        <f>IF(AD70=15,J70,0)</f>
        <v>0</v>
      </c>
      <c r="AB70" s="19">
        <f>IF(AD70=21,J70,0)</f>
        <v>0</v>
      </c>
      <c r="AD70" s="36">
        <v>21</v>
      </c>
      <c r="AE70" s="36">
        <f>G70*0.838327272727273</f>
        <v>0</v>
      </c>
      <c r="AF70" s="36">
        <f>G70*(1-0.838327272727273)</f>
        <v>0</v>
      </c>
      <c r="AM70" s="36">
        <f>F70*AE70</f>
        <v>0</v>
      </c>
      <c r="AN70" s="36">
        <f>F70*AF70</f>
        <v>0</v>
      </c>
      <c r="AO70" s="37" t="s">
        <v>188</v>
      </c>
      <c r="AP70" s="37" t="s">
        <v>195</v>
      </c>
      <c r="AQ70" s="29" t="s">
        <v>197</v>
      </c>
    </row>
    <row r="71" spans="1:43">
      <c r="D71" s="16" t="s">
        <v>26</v>
      </c>
      <c r="F71" s="20">
        <v>20</v>
      </c>
    </row>
    <row r="72" spans="1:43">
      <c r="A72" s="4" t="s">
        <v>25</v>
      </c>
      <c r="B72" s="4"/>
      <c r="C72" s="4" t="s">
        <v>58</v>
      </c>
      <c r="D72" s="4" t="s">
        <v>121</v>
      </c>
      <c r="E72" s="4" t="s">
        <v>145</v>
      </c>
      <c r="F72" s="19">
        <v>20</v>
      </c>
      <c r="G72" s="19">
        <v>0</v>
      </c>
      <c r="H72" s="19">
        <f>F72*AE72</f>
        <v>0</v>
      </c>
      <c r="I72" s="19">
        <f>J72-H72</f>
        <v>0</v>
      </c>
      <c r="J72" s="19">
        <f>F72*G72</f>
        <v>0</v>
      </c>
      <c r="K72" s="19">
        <v>0.38624999999999998</v>
      </c>
      <c r="L72" s="19">
        <f>F72*K72</f>
        <v>7.7249999999999996</v>
      </c>
      <c r="M72" s="32" t="s">
        <v>167</v>
      </c>
      <c r="N72" s="32" t="s">
        <v>7</v>
      </c>
      <c r="O72" s="19">
        <f>IF(N72="5",I72,0)</f>
        <v>0</v>
      </c>
      <c r="Z72" s="19">
        <f>IF(AD72=0,J72,0)</f>
        <v>0</v>
      </c>
      <c r="AA72" s="19">
        <f>IF(AD72=15,J72,0)</f>
        <v>0</v>
      </c>
      <c r="AB72" s="19">
        <f>IF(AD72=21,J72,0)</f>
        <v>0</v>
      </c>
      <c r="AD72" s="36">
        <v>21</v>
      </c>
      <c r="AE72" s="36">
        <f>G72*0.857478005865103</f>
        <v>0</v>
      </c>
      <c r="AF72" s="36">
        <f>G72*(1-0.857478005865103)</f>
        <v>0</v>
      </c>
      <c r="AM72" s="36">
        <f>F72*AE72</f>
        <v>0</v>
      </c>
      <c r="AN72" s="36">
        <f>F72*AF72</f>
        <v>0</v>
      </c>
      <c r="AO72" s="37" t="s">
        <v>188</v>
      </c>
      <c r="AP72" s="37" t="s">
        <v>195</v>
      </c>
      <c r="AQ72" s="29" t="s">
        <v>197</v>
      </c>
    </row>
    <row r="73" spans="1:43">
      <c r="D73" s="16" t="s">
        <v>26</v>
      </c>
      <c r="F73" s="20">
        <v>20</v>
      </c>
    </row>
    <row r="74" spans="1:43">
      <c r="A74" s="5"/>
      <c r="B74" s="13"/>
      <c r="C74" s="13" t="s">
        <v>59</v>
      </c>
      <c r="D74" s="80" t="s">
        <v>122</v>
      </c>
      <c r="E74" s="81"/>
      <c r="F74" s="81"/>
      <c r="G74" s="81"/>
      <c r="H74" s="39">
        <f>SUM(H75:H81)</f>
        <v>0</v>
      </c>
      <c r="I74" s="39">
        <f>SUM(I75:I81)</f>
        <v>0</v>
      </c>
      <c r="J74" s="39">
        <f>H74+I74</f>
        <v>0</v>
      </c>
      <c r="K74" s="29"/>
      <c r="L74" s="39">
        <f>SUM(L75:L81)</f>
        <v>6.24</v>
      </c>
      <c r="M74" s="29"/>
      <c r="P74" s="39">
        <f>IF(Q74="PR",J74,SUM(O75:O81))</f>
        <v>0</v>
      </c>
      <c r="Q74" s="29" t="s">
        <v>171</v>
      </c>
      <c r="R74" s="39">
        <f>IF(Q74="HS",H74,0)</f>
        <v>0</v>
      </c>
      <c r="S74" s="39">
        <f>IF(Q74="HS",I74-P74,0)</f>
        <v>0</v>
      </c>
      <c r="T74" s="39">
        <f>IF(Q74="PS",H74,0)</f>
        <v>0</v>
      </c>
      <c r="U74" s="39">
        <f>IF(Q74="PS",I74-P74,0)</f>
        <v>0</v>
      </c>
      <c r="V74" s="39">
        <f>IF(Q74="MP",H74,0)</f>
        <v>0</v>
      </c>
      <c r="W74" s="39">
        <f>IF(Q74="MP",I74-P74,0)</f>
        <v>0</v>
      </c>
      <c r="X74" s="39">
        <f>IF(Q74="OM",H74,0)</f>
        <v>0</v>
      </c>
      <c r="Y74" s="29"/>
      <c r="AI74" s="39">
        <f>SUM(Z75:Z81)</f>
        <v>0</v>
      </c>
      <c r="AJ74" s="39">
        <f>SUM(AA75:AA81)</f>
        <v>0</v>
      </c>
      <c r="AK74" s="39">
        <f>SUM(AB75:AB81)</f>
        <v>0</v>
      </c>
    </row>
    <row r="75" spans="1:43">
      <c r="A75" s="4" t="s">
        <v>26</v>
      </c>
      <c r="B75" s="4"/>
      <c r="C75" s="4" t="s">
        <v>60</v>
      </c>
      <c r="D75" s="4" t="s">
        <v>123</v>
      </c>
      <c r="E75" s="4" t="s">
        <v>145</v>
      </c>
      <c r="F75" s="19">
        <v>20</v>
      </c>
      <c r="G75" s="19">
        <v>0</v>
      </c>
      <c r="H75" s="19">
        <f>F75*AE75</f>
        <v>0</v>
      </c>
      <c r="I75" s="19">
        <f>J75-H75</f>
        <v>0</v>
      </c>
      <c r="J75" s="19">
        <f>F75*G75</f>
        <v>0</v>
      </c>
      <c r="K75" s="19">
        <v>0.11</v>
      </c>
      <c r="L75" s="19">
        <f>F75*K75</f>
        <v>2.2000000000000002</v>
      </c>
      <c r="M75" s="32" t="s">
        <v>167</v>
      </c>
      <c r="N75" s="32" t="s">
        <v>7</v>
      </c>
      <c r="O75" s="19">
        <f>IF(N75="5",I75,0)</f>
        <v>0</v>
      </c>
      <c r="Z75" s="19">
        <f>IF(AD75=0,J75,0)</f>
        <v>0</v>
      </c>
      <c r="AA75" s="19">
        <f>IF(AD75=15,J75,0)</f>
        <v>0</v>
      </c>
      <c r="AB75" s="19">
        <f>IF(AD75=21,J75,0)</f>
        <v>0</v>
      </c>
      <c r="AD75" s="36">
        <v>21</v>
      </c>
      <c r="AE75" s="36">
        <f>G75*0.224136846739199</f>
        <v>0</v>
      </c>
      <c r="AF75" s="36">
        <f>G75*(1-0.224136846739199)</f>
        <v>0</v>
      </c>
      <c r="AM75" s="36">
        <f>F75*AE75</f>
        <v>0</v>
      </c>
      <c r="AN75" s="36">
        <f>F75*AF75</f>
        <v>0</v>
      </c>
      <c r="AO75" s="37" t="s">
        <v>189</v>
      </c>
      <c r="AP75" s="37" t="s">
        <v>195</v>
      </c>
      <c r="AQ75" s="29" t="s">
        <v>197</v>
      </c>
    </row>
    <row r="76" spans="1:43">
      <c r="D76" s="16" t="s">
        <v>26</v>
      </c>
      <c r="F76" s="20">
        <v>20</v>
      </c>
    </row>
    <row r="77" spans="1:43" ht="25.7" customHeight="1">
      <c r="C77" s="14" t="s">
        <v>36</v>
      </c>
      <c r="D77" s="82" t="s">
        <v>124</v>
      </c>
      <c r="E77" s="83"/>
      <c r="F77" s="83"/>
      <c r="G77" s="83"/>
      <c r="H77" s="83"/>
      <c r="I77" s="83"/>
      <c r="J77" s="83"/>
      <c r="K77" s="83"/>
      <c r="L77" s="83"/>
      <c r="M77" s="83"/>
    </row>
    <row r="78" spans="1:43">
      <c r="A78" s="6" t="s">
        <v>27</v>
      </c>
      <c r="B78" s="6"/>
      <c r="C78" s="6" t="s">
        <v>61</v>
      </c>
      <c r="D78" s="6" t="s">
        <v>125</v>
      </c>
      <c r="E78" s="6" t="s">
        <v>145</v>
      </c>
      <c r="F78" s="21">
        <v>20.2</v>
      </c>
      <c r="G78" s="21">
        <v>0</v>
      </c>
      <c r="H78" s="21">
        <f>F78*AE78</f>
        <v>0</v>
      </c>
      <c r="I78" s="21">
        <f>J78-H78</f>
        <v>0</v>
      </c>
      <c r="J78" s="21">
        <f>F78*G78</f>
        <v>0</v>
      </c>
      <c r="K78" s="21">
        <v>0.2</v>
      </c>
      <c r="L78" s="21">
        <f>F78*K78</f>
        <v>4.04</v>
      </c>
      <c r="M78" s="33" t="s">
        <v>167</v>
      </c>
      <c r="N78" s="33" t="s">
        <v>168</v>
      </c>
      <c r="O78" s="21">
        <f>IF(N78="5",I78,0)</f>
        <v>0</v>
      </c>
      <c r="Z78" s="21">
        <f>IF(AD78=0,J78,0)</f>
        <v>0</v>
      </c>
      <c r="AA78" s="21">
        <f>IF(AD78=15,J78,0)</f>
        <v>0</v>
      </c>
      <c r="AB78" s="21">
        <f>IF(AD78=21,J78,0)</f>
        <v>0</v>
      </c>
      <c r="AD78" s="36">
        <v>21</v>
      </c>
      <c r="AE78" s="36">
        <f>G78*1</f>
        <v>0</v>
      </c>
      <c r="AF78" s="36">
        <f>G78*(1-1)</f>
        <v>0</v>
      </c>
      <c r="AM78" s="36">
        <f>F78*AE78</f>
        <v>0</v>
      </c>
      <c r="AN78" s="36">
        <f>F78*AF78</f>
        <v>0</v>
      </c>
      <c r="AO78" s="37" t="s">
        <v>189</v>
      </c>
      <c r="AP78" s="37" t="s">
        <v>195</v>
      </c>
      <c r="AQ78" s="29" t="s">
        <v>197</v>
      </c>
    </row>
    <row r="79" spans="1:43">
      <c r="D79" s="16" t="s">
        <v>26</v>
      </c>
      <c r="F79" s="20">
        <v>20</v>
      </c>
    </row>
    <row r="80" spans="1:43">
      <c r="D80" s="16" t="s">
        <v>126</v>
      </c>
      <c r="F80" s="20">
        <v>0.2</v>
      </c>
    </row>
    <row r="81" spans="1:43">
      <c r="A81" s="4" t="s">
        <v>28</v>
      </c>
      <c r="B81" s="4"/>
      <c r="C81" s="4" t="s">
        <v>62</v>
      </c>
      <c r="D81" s="4" t="s">
        <v>127</v>
      </c>
      <c r="E81" s="4" t="s">
        <v>143</v>
      </c>
      <c r="F81" s="19">
        <v>21.52</v>
      </c>
      <c r="G81" s="19">
        <v>0</v>
      </c>
      <c r="H81" s="19">
        <f>F81*AE81</f>
        <v>0</v>
      </c>
      <c r="I81" s="19">
        <f>J81-H81</f>
        <v>0</v>
      </c>
      <c r="J81" s="19">
        <f>F81*G81</f>
        <v>0</v>
      </c>
      <c r="K81" s="19">
        <v>0</v>
      </c>
      <c r="L81" s="19">
        <f>F81*K81</f>
        <v>0</v>
      </c>
      <c r="M81" s="32" t="s">
        <v>167</v>
      </c>
      <c r="N81" s="32" t="s">
        <v>11</v>
      </c>
      <c r="O81" s="19">
        <f>IF(N81="5",I81,0)</f>
        <v>0</v>
      </c>
      <c r="Z81" s="19">
        <f>IF(AD81=0,J81,0)</f>
        <v>0</v>
      </c>
      <c r="AA81" s="19">
        <f>IF(AD81=15,J81,0)</f>
        <v>0</v>
      </c>
      <c r="AB81" s="19">
        <f>IF(AD81=21,J81,0)</f>
        <v>0</v>
      </c>
      <c r="AD81" s="36">
        <v>21</v>
      </c>
      <c r="AE81" s="36">
        <f>G81*0</f>
        <v>0</v>
      </c>
      <c r="AF81" s="36">
        <f>G81*(1-0)</f>
        <v>0</v>
      </c>
      <c r="AM81" s="36">
        <f>F81*AE81</f>
        <v>0</v>
      </c>
      <c r="AN81" s="36">
        <f>F81*AF81</f>
        <v>0</v>
      </c>
      <c r="AO81" s="37" t="s">
        <v>189</v>
      </c>
      <c r="AP81" s="37" t="s">
        <v>195</v>
      </c>
      <c r="AQ81" s="29" t="s">
        <v>197</v>
      </c>
    </row>
    <row r="82" spans="1:43">
      <c r="D82" s="16" t="s">
        <v>128</v>
      </c>
      <c r="F82" s="20">
        <v>21.52</v>
      </c>
    </row>
    <row r="83" spans="1:43">
      <c r="A83" s="5"/>
      <c r="B83" s="13"/>
      <c r="C83" s="13" t="s">
        <v>63</v>
      </c>
      <c r="D83" s="80" t="s">
        <v>129</v>
      </c>
      <c r="E83" s="81"/>
      <c r="F83" s="81"/>
      <c r="G83" s="81"/>
      <c r="H83" s="39">
        <f>SUM(H84:H84)</f>
        <v>0</v>
      </c>
      <c r="I83" s="39">
        <f>SUM(I84:I84)</f>
        <v>0</v>
      </c>
      <c r="J83" s="39">
        <f>H83+I83</f>
        <v>0</v>
      </c>
      <c r="K83" s="29"/>
      <c r="L83" s="39">
        <f>SUM(L84:L84)</f>
        <v>0</v>
      </c>
      <c r="M83" s="29"/>
      <c r="P83" s="39">
        <f>IF(Q83="PR",J83,SUM(O84:O84))</f>
        <v>0</v>
      </c>
      <c r="Q83" s="29" t="s">
        <v>171</v>
      </c>
      <c r="R83" s="39">
        <f>IF(Q83="HS",H83,0)</f>
        <v>0</v>
      </c>
      <c r="S83" s="39">
        <f>IF(Q83="HS",I83-P83,0)</f>
        <v>0</v>
      </c>
      <c r="T83" s="39">
        <f>IF(Q83="PS",H83,0)</f>
        <v>0</v>
      </c>
      <c r="U83" s="39">
        <f>IF(Q83="PS",I83-P83,0)</f>
        <v>0</v>
      </c>
      <c r="V83" s="39">
        <f>IF(Q83="MP",H83,0)</f>
        <v>0</v>
      </c>
      <c r="W83" s="39">
        <f>IF(Q83="MP",I83-P83,0)</f>
        <v>0</v>
      </c>
      <c r="X83" s="39">
        <f>IF(Q83="OM",H83,0)</f>
        <v>0</v>
      </c>
      <c r="Y83" s="29"/>
      <c r="AI83" s="39">
        <f>SUM(Z84:Z84)</f>
        <v>0</v>
      </c>
      <c r="AJ83" s="39">
        <f>SUM(AA84:AA84)</f>
        <v>0</v>
      </c>
      <c r="AK83" s="39">
        <f>SUM(AB84:AB84)</f>
        <v>0</v>
      </c>
    </row>
    <row r="84" spans="1:43">
      <c r="A84" s="4" t="s">
        <v>29</v>
      </c>
      <c r="B84" s="4"/>
      <c r="C84" s="4" t="s">
        <v>64</v>
      </c>
      <c r="D84" s="4" t="s">
        <v>130</v>
      </c>
      <c r="E84" s="4" t="s">
        <v>146</v>
      </c>
      <c r="F84" s="19">
        <v>12</v>
      </c>
      <c r="G84" s="19">
        <v>0</v>
      </c>
      <c r="H84" s="19">
        <f>F84*AE84</f>
        <v>0</v>
      </c>
      <c r="I84" s="19">
        <f>J84-H84</f>
        <v>0</v>
      </c>
      <c r="J84" s="19">
        <f>F84*G84</f>
        <v>0</v>
      </c>
      <c r="K84" s="19">
        <v>0</v>
      </c>
      <c r="L84" s="19">
        <f>F84*K84</f>
        <v>0</v>
      </c>
      <c r="M84" s="32" t="s">
        <v>167</v>
      </c>
      <c r="N84" s="32" t="s">
        <v>7</v>
      </c>
      <c r="O84" s="19">
        <f>IF(N84="5",I84,0)</f>
        <v>0</v>
      </c>
      <c r="Z84" s="19">
        <f>IF(AD84=0,J84,0)</f>
        <v>0</v>
      </c>
      <c r="AA84" s="19">
        <f>IF(AD84=15,J84,0)</f>
        <v>0</v>
      </c>
      <c r="AB84" s="19">
        <f>IF(AD84=21,J84,0)</f>
        <v>0</v>
      </c>
      <c r="AD84" s="36">
        <v>21</v>
      </c>
      <c r="AE84" s="36">
        <f>G84*0</f>
        <v>0</v>
      </c>
      <c r="AF84" s="36">
        <f>G84*(1-0)</f>
        <v>0</v>
      </c>
      <c r="AM84" s="36">
        <f>F84*AE84</f>
        <v>0</v>
      </c>
      <c r="AN84" s="36">
        <f>F84*AF84</f>
        <v>0</v>
      </c>
      <c r="AO84" s="37" t="s">
        <v>190</v>
      </c>
      <c r="AP84" s="37" t="s">
        <v>196</v>
      </c>
      <c r="AQ84" s="29" t="s">
        <v>197</v>
      </c>
    </row>
    <row r="85" spans="1:43">
      <c r="D85" s="16" t="s">
        <v>131</v>
      </c>
      <c r="F85" s="20">
        <v>12</v>
      </c>
    </row>
    <row r="86" spans="1:43" ht="64.150000000000006" customHeight="1">
      <c r="C86" s="14" t="s">
        <v>36</v>
      </c>
      <c r="D86" s="82" t="s">
        <v>132</v>
      </c>
      <c r="E86" s="83"/>
      <c r="F86" s="83"/>
      <c r="G86" s="83"/>
      <c r="H86" s="83"/>
      <c r="I86" s="83"/>
      <c r="J86" s="83"/>
      <c r="K86" s="83"/>
      <c r="L86" s="83"/>
      <c r="M86" s="83"/>
    </row>
    <row r="87" spans="1:43" ht="64.150000000000006" customHeight="1">
      <c r="D87" s="82" t="s">
        <v>133</v>
      </c>
      <c r="E87" s="83"/>
      <c r="F87" s="83"/>
      <c r="G87" s="83"/>
      <c r="H87" s="83"/>
      <c r="I87" s="83"/>
      <c r="J87" s="83"/>
      <c r="K87" s="83"/>
      <c r="L87" s="83"/>
      <c r="M87" s="83"/>
    </row>
    <row r="88" spans="1:43">
      <c r="A88" s="5"/>
      <c r="B88" s="13"/>
      <c r="C88" s="13" t="s">
        <v>65</v>
      </c>
      <c r="D88" s="80" t="s">
        <v>134</v>
      </c>
      <c r="E88" s="81"/>
      <c r="F88" s="81"/>
      <c r="G88" s="81"/>
      <c r="H88" s="39">
        <f>SUM(H89:H89)</f>
        <v>0</v>
      </c>
      <c r="I88" s="39">
        <f>SUM(I89:I89)</f>
        <v>0</v>
      </c>
      <c r="J88" s="39">
        <f>H88+I88</f>
        <v>0</v>
      </c>
      <c r="K88" s="29"/>
      <c r="L88" s="39">
        <f>SUM(L89:L89)</f>
        <v>0</v>
      </c>
      <c r="M88" s="29"/>
      <c r="P88" s="39">
        <f>IF(Q88="PR",J88,SUM(O89:O89))</f>
        <v>0</v>
      </c>
      <c r="Q88" s="29" t="s">
        <v>172</v>
      </c>
      <c r="R88" s="39">
        <f>IF(Q88="HS",H88,0)</f>
        <v>0</v>
      </c>
      <c r="S88" s="39">
        <f>IF(Q88="HS",I88-P88,0)</f>
        <v>0</v>
      </c>
      <c r="T88" s="39">
        <f>IF(Q88="PS",H88,0)</f>
        <v>0</v>
      </c>
      <c r="U88" s="39">
        <f>IF(Q88="PS",I88-P88,0)</f>
        <v>0</v>
      </c>
      <c r="V88" s="39">
        <f>IF(Q88="MP",H88,0)</f>
        <v>0</v>
      </c>
      <c r="W88" s="39">
        <f>IF(Q88="MP",I88-P88,0)</f>
        <v>0</v>
      </c>
      <c r="X88" s="39">
        <f>IF(Q88="OM",H88,0)</f>
        <v>0</v>
      </c>
      <c r="Y88" s="29"/>
      <c r="AI88" s="39">
        <f>SUM(Z89:Z89)</f>
        <v>0</v>
      </c>
      <c r="AJ88" s="39">
        <f>SUM(AA89:AA89)</f>
        <v>0</v>
      </c>
      <c r="AK88" s="39">
        <f>SUM(AB89:AB89)</f>
        <v>0</v>
      </c>
    </row>
    <row r="89" spans="1:43">
      <c r="A89" s="4" t="s">
        <v>30</v>
      </c>
      <c r="B89" s="4"/>
      <c r="C89" s="4" t="s">
        <v>66</v>
      </c>
      <c r="D89" s="4" t="s">
        <v>135</v>
      </c>
      <c r="E89" s="4" t="s">
        <v>147</v>
      </c>
      <c r="F89" s="19">
        <v>24.16</v>
      </c>
      <c r="G89" s="19">
        <v>0</v>
      </c>
      <c r="H89" s="19">
        <f>F89*AE89</f>
        <v>0</v>
      </c>
      <c r="I89" s="19">
        <f>J89-H89</f>
        <v>0</v>
      </c>
      <c r="J89" s="19">
        <f>F89*G89</f>
        <v>0</v>
      </c>
      <c r="K89" s="19">
        <v>0</v>
      </c>
      <c r="L89" s="19">
        <f>F89*K89</f>
        <v>0</v>
      </c>
      <c r="M89" s="32" t="s">
        <v>167</v>
      </c>
      <c r="N89" s="32" t="s">
        <v>8</v>
      </c>
      <c r="O89" s="19">
        <f>IF(N89="5",I89,0)</f>
        <v>0</v>
      </c>
      <c r="Z89" s="19">
        <f>IF(AD89=0,J89,0)</f>
        <v>0</v>
      </c>
      <c r="AA89" s="19">
        <f>IF(AD89=15,J89,0)</f>
        <v>0</v>
      </c>
      <c r="AB89" s="19">
        <f>IF(AD89=21,J89,0)</f>
        <v>0</v>
      </c>
      <c r="AD89" s="36">
        <v>21</v>
      </c>
      <c r="AE89" s="36">
        <f>G89*0.29405572755418</f>
        <v>0</v>
      </c>
      <c r="AF89" s="36">
        <f>G89*(1-0.29405572755418)</f>
        <v>0</v>
      </c>
      <c r="AM89" s="36">
        <f>F89*AE89</f>
        <v>0</v>
      </c>
      <c r="AN89" s="36">
        <f>F89*AF89</f>
        <v>0</v>
      </c>
      <c r="AO89" s="37" t="s">
        <v>191</v>
      </c>
      <c r="AP89" s="37" t="s">
        <v>196</v>
      </c>
      <c r="AQ89" s="29" t="s">
        <v>197</v>
      </c>
    </row>
    <row r="90" spans="1:43">
      <c r="A90" s="7"/>
      <c r="B90" s="7"/>
      <c r="C90" s="7"/>
      <c r="D90" s="17" t="s">
        <v>136</v>
      </c>
      <c r="E90" s="7"/>
      <c r="F90" s="22">
        <v>24.16</v>
      </c>
      <c r="G90" s="7"/>
      <c r="H90" s="7"/>
      <c r="I90" s="7"/>
      <c r="J90" s="7"/>
      <c r="K90" s="7"/>
      <c r="L90" s="7"/>
      <c r="M90" s="7"/>
    </row>
    <row r="91" spans="1:43">
      <c r="A91" s="8"/>
      <c r="B91" s="8"/>
      <c r="C91" s="8"/>
      <c r="D91" s="8"/>
      <c r="E91" s="8"/>
      <c r="F91" s="8"/>
      <c r="G91" s="8"/>
      <c r="H91" s="76" t="s">
        <v>153</v>
      </c>
      <c r="I91" s="77"/>
      <c r="J91" s="40">
        <f>J12+J25+J31+J37+J41+J44+J51+J58+J67+J74+J83+J88</f>
        <v>0</v>
      </c>
      <c r="K91" s="8"/>
      <c r="L91" s="8"/>
      <c r="M91" s="8"/>
      <c r="Z91" s="41">
        <f>SUM(Z13:Z90)</f>
        <v>0</v>
      </c>
      <c r="AA91" s="41">
        <f>SUM(AA13:AA90)</f>
        <v>0</v>
      </c>
      <c r="AB91" s="41">
        <f>SUM(AB13:AB90)</f>
        <v>0</v>
      </c>
    </row>
    <row r="92" spans="1:43" ht="11.25" customHeight="1">
      <c r="A92" s="9" t="s">
        <v>31</v>
      </c>
    </row>
    <row r="93" spans="1:43">
      <c r="A93" s="78" t="s">
        <v>32</v>
      </c>
      <c r="B93" s="79"/>
      <c r="C93" s="79"/>
      <c r="D93" s="79"/>
      <c r="E93" s="79"/>
      <c r="F93" s="79"/>
      <c r="G93" s="79"/>
      <c r="H93" s="79"/>
      <c r="I93" s="79"/>
      <c r="J93" s="79"/>
      <c r="K93" s="79"/>
      <c r="L93" s="79"/>
      <c r="M93" s="79"/>
    </row>
  </sheetData>
  <mergeCells count="57">
    <mergeCell ref="A1:M1"/>
    <mergeCell ref="A2:C3"/>
    <mergeCell ref="D2:D3"/>
    <mergeCell ref="E2:F3"/>
    <mergeCell ref="G2:H3"/>
    <mergeCell ref="I2:I3"/>
    <mergeCell ref="J2:M3"/>
    <mergeCell ref="A4:C5"/>
    <mergeCell ref="D4:D5"/>
    <mergeCell ref="E4:F5"/>
    <mergeCell ref="G4:H5"/>
    <mergeCell ref="I4:I5"/>
    <mergeCell ref="J4:M5"/>
    <mergeCell ref="A6:C7"/>
    <mergeCell ref="D6:D7"/>
    <mergeCell ref="E6:F7"/>
    <mergeCell ref="G6:H7"/>
    <mergeCell ref="I6:I7"/>
    <mergeCell ref="J6:M7"/>
    <mergeCell ref="A8:C9"/>
    <mergeCell ref="D8:D9"/>
    <mergeCell ref="E8:F9"/>
    <mergeCell ref="G8:H9"/>
    <mergeCell ref="I8:I9"/>
    <mergeCell ref="J8:M9"/>
    <mergeCell ref="H10:J10"/>
    <mergeCell ref="K10:L10"/>
    <mergeCell ref="D12:G12"/>
    <mergeCell ref="D15:M15"/>
    <mergeCell ref="D18:M18"/>
    <mergeCell ref="D21:M21"/>
    <mergeCell ref="D24:M24"/>
    <mergeCell ref="D25:G25"/>
    <mergeCell ref="D28:M28"/>
    <mergeCell ref="D31:G31"/>
    <mergeCell ref="D36:M36"/>
    <mergeCell ref="D37:G37"/>
    <mergeCell ref="D40:M40"/>
    <mergeCell ref="D41:G41"/>
    <mergeCell ref="D44:G44"/>
    <mergeCell ref="D47:M47"/>
    <mergeCell ref="D50:M50"/>
    <mergeCell ref="D51:G51"/>
    <mergeCell ref="D54:M54"/>
    <mergeCell ref="D57:M57"/>
    <mergeCell ref="D58:G58"/>
    <mergeCell ref="D63:M63"/>
    <mergeCell ref="D66:M66"/>
    <mergeCell ref="D67:G67"/>
    <mergeCell ref="H91:I91"/>
    <mergeCell ref="A93:M93"/>
    <mergeCell ref="D74:G74"/>
    <mergeCell ref="D77:M77"/>
    <mergeCell ref="D83:G83"/>
    <mergeCell ref="D86:M86"/>
    <mergeCell ref="D87:M87"/>
    <mergeCell ref="D88:G88"/>
  </mergeCells>
  <pageMargins left="0.39400000000000002" right="0.39400000000000002" top="0.59099999999999997" bottom="0.59099999999999997" header="0.5" footer="0.5"/>
  <pageSetup paperSize="0" fitToHeight="0" orientation="landscape"/>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I53"/>
  <sheetViews>
    <sheetView workbookViewId="0">
      <selection sqref="A1:H1"/>
    </sheetView>
  </sheetViews>
  <sheetFormatPr defaultColWidth="11.5703125" defaultRowHeight="12.75"/>
  <cols>
    <col min="1" max="2" width="9.140625" customWidth="1"/>
    <col min="3" max="3" width="13.28515625" customWidth="1"/>
    <col min="4" max="4" width="49" customWidth="1"/>
    <col min="5" max="5" width="14.5703125" customWidth="1"/>
    <col min="6" max="6" width="24.140625" customWidth="1"/>
    <col min="7" max="7" width="20.42578125" customWidth="1"/>
    <col min="8" max="8" width="16.42578125" customWidth="1"/>
  </cols>
  <sheetData>
    <row r="1" spans="1:9" ht="72.95" customHeight="1">
      <c r="A1" s="97" t="s">
        <v>198</v>
      </c>
      <c r="B1" s="98"/>
      <c r="C1" s="98"/>
      <c r="D1" s="98"/>
      <c r="E1" s="98"/>
      <c r="F1" s="98"/>
      <c r="G1" s="98"/>
      <c r="H1" s="98"/>
    </row>
    <row r="2" spans="1:9">
      <c r="A2" s="99" t="s">
        <v>1</v>
      </c>
      <c r="B2" s="100"/>
      <c r="C2" s="101" t="s">
        <v>67</v>
      </c>
      <c r="D2" s="77"/>
      <c r="E2" s="104" t="s">
        <v>154</v>
      </c>
      <c r="F2" s="104" t="s">
        <v>159</v>
      </c>
      <c r="G2" s="100"/>
      <c r="H2" s="105"/>
      <c r="I2" s="34"/>
    </row>
    <row r="3" spans="1:9">
      <c r="A3" s="96"/>
      <c r="B3" s="79"/>
      <c r="C3" s="102"/>
      <c r="D3" s="102"/>
      <c r="E3" s="79"/>
      <c r="F3" s="79"/>
      <c r="G3" s="79"/>
      <c r="H3" s="94"/>
      <c r="I3" s="34"/>
    </row>
    <row r="4" spans="1:9">
      <c r="A4" s="89" t="s">
        <v>2</v>
      </c>
      <c r="B4" s="79"/>
      <c r="C4" s="78" t="s">
        <v>68</v>
      </c>
      <c r="D4" s="79"/>
      <c r="E4" s="78" t="s">
        <v>155</v>
      </c>
      <c r="F4" s="78" t="s">
        <v>160</v>
      </c>
      <c r="G4" s="79"/>
      <c r="H4" s="94"/>
      <c r="I4" s="34"/>
    </row>
    <row r="5" spans="1:9">
      <c r="A5" s="96"/>
      <c r="B5" s="79"/>
      <c r="C5" s="79"/>
      <c r="D5" s="79"/>
      <c r="E5" s="79"/>
      <c r="F5" s="79"/>
      <c r="G5" s="79"/>
      <c r="H5" s="94"/>
      <c r="I5" s="34"/>
    </row>
    <row r="6" spans="1:9">
      <c r="A6" s="89" t="s">
        <v>3</v>
      </c>
      <c r="B6" s="79"/>
      <c r="C6" s="78" t="s">
        <v>69</v>
      </c>
      <c r="D6" s="79"/>
      <c r="E6" s="78" t="s">
        <v>156</v>
      </c>
      <c r="F6" s="78" t="s">
        <v>161</v>
      </c>
      <c r="G6" s="79"/>
      <c r="H6" s="94"/>
      <c r="I6" s="34"/>
    </row>
    <row r="7" spans="1:9">
      <c r="A7" s="96"/>
      <c r="B7" s="79"/>
      <c r="C7" s="79"/>
      <c r="D7" s="79"/>
      <c r="E7" s="79"/>
      <c r="F7" s="79"/>
      <c r="G7" s="79"/>
      <c r="H7" s="94"/>
      <c r="I7" s="34"/>
    </row>
    <row r="8" spans="1:9">
      <c r="A8" s="89" t="s">
        <v>157</v>
      </c>
      <c r="B8" s="79"/>
      <c r="C8" s="78" t="s">
        <v>162</v>
      </c>
      <c r="D8" s="79"/>
      <c r="E8" s="92" t="s">
        <v>140</v>
      </c>
      <c r="F8" s="93">
        <v>42316</v>
      </c>
      <c r="G8" s="79"/>
      <c r="H8" s="94"/>
      <c r="I8" s="34"/>
    </row>
    <row r="9" spans="1:9">
      <c r="A9" s="90"/>
      <c r="B9" s="91"/>
      <c r="C9" s="91"/>
      <c r="D9" s="91"/>
      <c r="E9" s="91"/>
      <c r="F9" s="91"/>
      <c r="G9" s="91"/>
      <c r="H9" s="95"/>
      <c r="I9" s="34"/>
    </row>
    <row r="10" spans="1:9">
      <c r="A10" s="42" t="s">
        <v>5</v>
      </c>
      <c r="B10" s="44" t="s">
        <v>33</v>
      </c>
      <c r="C10" s="44" t="s">
        <v>34</v>
      </c>
      <c r="D10" s="44" t="s">
        <v>70</v>
      </c>
      <c r="E10" s="44" t="s">
        <v>141</v>
      </c>
      <c r="F10" s="44" t="s">
        <v>71</v>
      </c>
      <c r="G10" s="46" t="s">
        <v>148</v>
      </c>
      <c r="H10" s="48" t="s">
        <v>201</v>
      </c>
      <c r="I10" s="35"/>
    </row>
    <row r="11" spans="1:9">
      <c r="A11" s="43" t="s">
        <v>7</v>
      </c>
      <c r="B11" s="43"/>
      <c r="C11" s="43" t="s">
        <v>35</v>
      </c>
      <c r="D11" s="43" t="s">
        <v>73</v>
      </c>
      <c r="E11" s="43" t="s">
        <v>142</v>
      </c>
      <c r="F11" s="43" t="s">
        <v>26</v>
      </c>
      <c r="G11" s="47">
        <v>20</v>
      </c>
      <c r="H11" s="49" t="s">
        <v>167</v>
      </c>
    </row>
    <row r="12" spans="1:9" ht="51.4" customHeight="1">
      <c r="C12" s="45" t="s">
        <v>36</v>
      </c>
      <c r="D12" s="82" t="s">
        <v>74</v>
      </c>
      <c r="E12" s="83"/>
      <c r="F12" s="83"/>
      <c r="G12" s="83"/>
    </row>
    <row r="13" spans="1:9">
      <c r="A13" s="4" t="s">
        <v>8</v>
      </c>
      <c r="B13" s="4"/>
      <c r="C13" s="4" t="s">
        <v>37</v>
      </c>
      <c r="D13" s="4" t="s">
        <v>75</v>
      </c>
      <c r="E13" s="4" t="s">
        <v>142</v>
      </c>
      <c r="F13" s="4" t="s">
        <v>26</v>
      </c>
      <c r="G13" s="19">
        <v>20</v>
      </c>
      <c r="H13" s="32" t="s">
        <v>167</v>
      </c>
    </row>
    <row r="14" spans="1:9" ht="51.4" customHeight="1">
      <c r="C14" s="45" t="s">
        <v>36</v>
      </c>
      <c r="D14" s="82" t="s">
        <v>74</v>
      </c>
      <c r="E14" s="83"/>
      <c r="F14" s="83"/>
      <c r="G14" s="83"/>
    </row>
    <row r="15" spans="1:9">
      <c r="A15" s="4" t="s">
        <v>9</v>
      </c>
      <c r="B15" s="4"/>
      <c r="C15" s="4" t="s">
        <v>38</v>
      </c>
      <c r="D15" s="4" t="s">
        <v>76</v>
      </c>
      <c r="E15" s="4" t="s">
        <v>142</v>
      </c>
      <c r="F15" s="4" t="s">
        <v>26</v>
      </c>
      <c r="G15" s="19">
        <v>20</v>
      </c>
      <c r="H15" s="32" t="s">
        <v>167</v>
      </c>
    </row>
    <row r="16" spans="1:9" ht="12.95" customHeight="1">
      <c r="C16" s="45" t="s">
        <v>36</v>
      </c>
      <c r="D16" s="82" t="s">
        <v>77</v>
      </c>
      <c r="E16" s="83"/>
      <c r="F16" s="83"/>
      <c r="G16" s="83"/>
    </row>
    <row r="17" spans="1:8">
      <c r="A17" s="4" t="s">
        <v>10</v>
      </c>
      <c r="B17" s="4"/>
      <c r="C17" s="4" t="s">
        <v>39</v>
      </c>
      <c r="D17" s="4" t="s">
        <v>78</v>
      </c>
      <c r="E17" s="4" t="s">
        <v>142</v>
      </c>
      <c r="F17" s="4" t="s">
        <v>26</v>
      </c>
      <c r="G17" s="19">
        <v>20</v>
      </c>
      <c r="H17" s="32" t="s">
        <v>167</v>
      </c>
    </row>
    <row r="18" spans="1:8" ht="12.95" customHeight="1">
      <c r="C18" s="45" t="s">
        <v>36</v>
      </c>
      <c r="D18" s="82" t="s">
        <v>77</v>
      </c>
      <c r="E18" s="83"/>
      <c r="F18" s="83"/>
      <c r="G18" s="83"/>
    </row>
    <row r="19" spans="1:8">
      <c r="A19" s="4" t="s">
        <v>11</v>
      </c>
      <c r="B19" s="4"/>
      <c r="C19" s="4" t="s">
        <v>40</v>
      </c>
      <c r="D19" s="4" t="s">
        <v>80</v>
      </c>
      <c r="E19" s="4" t="s">
        <v>142</v>
      </c>
      <c r="F19" s="4" t="s">
        <v>81</v>
      </c>
      <c r="G19" s="19">
        <v>27.96</v>
      </c>
      <c r="H19" s="32" t="s">
        <v>167</v>
      </c>
    </row>
    <row r="20" spans="1:8" ht="12.95" customHeight="1">
      <c r="C20" s="45" t="s">
        <v>36</v>
      </c>
      <c r="D20" s="82" t="s">
        <v>82</v>
      </c>
      <c r="E20" s="83"/>
      <c r="F20" s="83"/>
      <c r="G20" s="83"/>
    </row>
    <row r="21" spans="1:8">
      <c r="A21" s="4" t="s">
        <v>12</v>
      </c>
      <c r="B21" s="4"/>
      <c r="C21" s="4" t="s">
        <v>41</v>
      </c>
      <c r="D21" s="4" t="s">
        <v>83</v>
      </c>
      <c r="E21" s="4" t="s">
        <v>142</v>
      </c>
      <c r="F21" s="4" t="s">
        <v>84</v>
      </c>
      <c r="G21" s="19">
        <v>27.96</v>
      </c>
      <c r="H21" s="32" t="s">
        <v>167</v>
      </c>
    </row>
    <row r="22" spans="1:8">
      <c r="A22" s="4" t="s">
        <v>13</v>
      </c>
      <c r="B22" s="4"/>
      <c r="C22" s="4" t="s">
        <v>42</v>
      </c>
      <c r="D22" s="4" t="s">
        <v>86</v>
      </c>
      <c r="E22" s="4" t="s">
        <v>142</v>
      </c>
      <c r="F22" s="4" t="s">
        <v>87</v>
      </c>
      <c r="G22" s="19">
        <v>30</v>
      </c>
      <c r="H22" s="32" t="s">
        <v>167</v>
      </c>
    </row>
    <row r="23" spans="1:8">
      <c r="A23" s="4" t="s">
        <v>14</v>
      </c>
      <c r="B23" s="4"/>
      <c r="C23" s="4" t="s">
        <v>43</v>
      </c>
      <c r="D23" s="4" t="s">
        <v>88</v>
      </c>
      <c r="E23" s="4" t="s">
        <v>142</v>
      </c>
      <c r="F23" s="4" t="s">
        <v>89</v>
      </c>
      <c r="G23" s="19">
        <v>600</v>
      </c>
      <c r="H23" s="32" t="s">
        <v>167</v>
      </c>
    </row>
    <row r="24" spans="1:8" ht="12.95" customHeight="1">
      <c r="C24" s="45" t="s">
        <v>36</v>
      </c>
      <c r="D24" s="82" t="s">
        <v>90</v>
      </c>
      <c r="E24" s="83"/>
      <c r="F24" s="83"/>
      <c r="G24" s="83"/>
    </row>
    <row r="25" spans="1:8">
      <c r="A25" s="4" t="s">
        <v>15</v>
      </c>
      <c r="B25" s="4"/>
      <c r="C25" s="4" t="s">
        <v>44</v>
      </c>
      <c r="D25" s="4" t="s">
        <v>92</v>
      </c>
      <c r="E25" s="4" t="s">
        <v>142</v>
      </c>
      <c r="F25" s="4" t="s">
        <v>16</v>
      </c>
      <c r="G25" s="19">
        <v>10</v>
      </c>
      <c r="H25" s="32" t="s">
        <v>167</v>
      </c>
    </row>
    <row r="26" spans="1:8" ht="12.95" customHeight="1">
      <c r="C26" s="45" t="s">
        <v>36</v>
      </c>
      <c r="D26" s="82" t="s">
        <v>93</v>
      </c>
      <c r="E26" s="83"/>
      <c r="F26" s="83"/>
      <c r="G26" s="83"/>
    </row>
    <row r="27" spans="1:8">
      <c r="A27" s="4" t="s">
        <v>16</v>
      </c>
      <c r="B27" s="4"/>
      <c r="C27" s="4" t="s">
        <v>45</v>
      </c>
      <c r="D27" s="4" t="s">
        <v>95</v>
      </c>
      <c r="E27" s="4" t="s">
        <v>142</v>
      </c>
      <c r="F27" s="4" t="s">
        <v>87</v>
      </c>
      <c r="G27" s="19">
        <v>30</v>
      </c>
      <c r="H27" s="32" t="s">
        <v>167</v>
      </c>
    </row>
    <row r="28" spans="1:8">
      <c r="A28" s="4" t="s">
        <v>17</v>
      </c>
      <c r="B28" s="4"/>
      <c r="C28" s="4" t="s">
        <v>47</v>
      </c>
      <c r="D28" s="4" t="s">
        <v>97</v>
      </c>
      <c r="E28" s="4" t="s">
        <v>142</v>
      </c>
      <c r="F28" s="4" t="s">
        <v>98</v>
      </c>
      <c r="G28" s="19">
        <v>2.87</v>
      </c>
      <c r="H28" s="32" t="s">
        <v>167</v>
      </c>
    </row>
    <row r="29" spans="1:8" ht="12.95" customHeight="1">
      <c r="C29" s="45" t="s">
        <v>36</v>
      </c>
      <c r="D29" s="82" t="s">
        <v>99</v>
      </c>
      <c r="E29" s="83"/>
      <c r="F29" s="83"/>
      <c r="G29" s="83"/>
    </row>
    <row r="30" spans="1:8">
      <c r="A30" s="4" t="s">
        <v>18</v>
      </c>
      <c r="B30" s="4"/>
      <c r="C30" s="4" t="s">
        <v>48</v>
      </c>
      <c r="D30" s="4" t="s">
        <v>100</v>
      </c>
      <c r="E30" s="4" t="s">
        <v>143</v>
      </c>
      <c r="F30" s="4" t="s">
        <v>101</v>
      </c>
      <c r="G30" s="19">
        <v>0.08</v>
      </c>
      <c r="H30" s="32" t="s">
        <v>167</v>
      </c>
    </row>
    <row r="31" spans="1:8" ht="25.7" customHeight="1">
      <c r="C31" s="45" t="s">
        <v>36</v>
      </c>
      <c r="D31" s="82" t="s">
        <v>102</v>
      </c>
      <c r="E31" s="83"/>
      <c r="F31" s="83"/>
      <c r="G31" s="83"/>
    </row>
    <row r="32" spans="1:8">
      <c r="A32" s="4" t="s">
        <v>19</v>
      </c>
      <c r="B32" s="4"/>
      <c r="C32" s="4" t="s">
        <v>50</v>
      </c>
      <c r="D32" s="4" t="s">
        <v>104</v>
      </c>
      <c r="E32" s="4" t="s">
        <v>142</v>
      </c>
      <c r="F32" s="4" t="s">
        <v>105</v>
      </c>
      <c r="G32" s="19">
        <v>1.81</v>
      </c>
      <c r="H32" s="32" t="s">
        <v>167</v>
      </c>
    </row>
    <row r="33" spans="1:8" ht="38.450000000000003" customHeight="1">
      <c r="C33" s="45" t="s">
        <v>36</v>
      </c>
      <c r="D33" s="82" t="s">
        <v>106</v>
      </c>
      <c r="E33" s="83"/>
      <c r="F33" s="83"/>
      <c r="G33" s="83"/>
    </row>
    <row r="34" spans="1:8">
      <c r="A34" s="4" t="s">
        <v>20</v>
      </c>
      <c r="B34" s="4"/>
      <c r="C34" s="4" t="s">
        <v>51</v>
      </c>
      <c r="D34" s="4" t="s">
        <v>107</v>
      </c>
      <c r="E34" s="4" t="s">
        <v>143</v>
      </c>
      <c r="F34" s="4" t="s">
        <v>108</v>
      </c>
      <c r="G34" s="19">
        <v>0.02</v>
      </c>
      <c r="H34" s="32" t="s">
        <v>167</v>
      </c>
    </row>
    <row r="35" spans="1:8" ht="25.7" customHeight="1">
      <c r="C35" s="45" t="s">
        <v>36</v>
      </c>
      <c r="D35" s="82" t="s">
        <v>102</v>
      </c>
      <c r="E35" s="83"/>
      <c r="F35" s="83"/>
      <c r="G35" s="83"/>
    </row>
    <row r="36" spans="1:8">
      <c r="A36" s="4" t="s">
        <v>21</v>
      </c>
      <c r="B36" s="4"/>
      <c r="C36" s="4" t="s">
        <v>53</v>
      </c>
      <c r="D36" s="4" t="s">
        <v>110</v>
      </c>
      <c r="E36" s="4" t="s">
        <v>144</v>
      </c>
      <c r="F36" s="4" t="s">
        <v>111</v>
      </c>
      <c r="G36" s="19">
        <v>3</v>
      </c>
      <c r="H36" s="32" t="s">
        <v>167</v>
      </c>
    </row>
    <row r="37" spans="1:8">
      <c r="A37" s="4"/>
      <c r="B37" s="4"/>
      <c r="C37" s="4"/>
      <c r="D37" s="4"/>
      <c r="E37" s="4"/>
      <c r="F37" s="4" t="s">
        <v>112</v>
      </c>
      <c r="G37" s="19">
        <v>0</v>
      </c>
    </row>
    <row r="38" spans="1:8">
      <c r="A38" s="4"/>
      <c r="B38" s="4"/>
      <c r="C38" s="4"/>
      <c r="D38" s="4"/>
      <c r="E38" s="4"/>
      <c r="F38" s="4" t="s">
        <v>113</v>
      </c>
      <c r="G38" s="19">
        <v>0</v>
      </c>
    </row>
    <row r="39" spans="1:8" ht="12.95" customHeight="1">
      <c r="C39" s="45" t="s">
        <v>36</v>
      </c>
      <c r="D39" s="82" t="s">
        <v>114</v>
      </c>
      <c r="E39" s="83"/>
      <c r="F39" s="83"/>
      <c r="G39" s="83"/>
    </row>
    <row r="40" spans="1:8">
      <c r="A40" s="4" t="s">
        <v>22</v>
      </c>
      <c r="B40" s="4"/>
      <c r="C40" s="4" t="s">
        <v>54</v>
      </c>
      <c r="D40" s="4" t="s">
        <v>115</v>
      </c>
      <c r="E40" s="4" t="s">
        <v>143</v>
      </c>
      <c r="F40" s="4" t="s">
        <v>116</v>
      </c>
      <c r="G40" s="19">
        <v>18.53</v>
      </c>
      <c r="H40" s="32" t="s">
        <v>167</v>
      </c>
    </row>
    <row r="41" spans="1:8" ht="25.7" customHeight="1">
      <c r="C41" s="45" t="s">
        <v>36</v>
      </c>
      <c r="D41" s="82" t="s">
        <v>117</v>
      </c>
      <c r="E41" s="83"/>
      <c r="F41" s="83"/>
      <c r="G41" s="83"/>
    </row>
    <row r="42" spans="1:8">
      <c r="A42" s="4" t="s">
        <v>23</v>
      </c>
      <c r="B42" s="4"/>
      <c r="C42" s="4" t="s">
        <v>56</v>
      </c>
      <c r="D42" s="4" t="s">
        <v>119</v>
      </c>
      <c r="E42" s="4" t="s">
        <v>145</v>
      </c>
      <c r="F42" s="4" t="s">
        <v>26</v>
      </c>
      <c r="G42" s="19">
        <v>20</v>
      </c>
      <c r="H42" s="32" t="s">
        <v>167</v>
      </c>
    </row>
    <row r="43" spans="1:8">
      <c r="A43" s="4" t="s">
        <v>24</v>
      </c>
      <c r="B43" s="4"/>
      <c r="C43" s="4" t="s">
        <v>57</v>
      </c>
      <c r="D43" s="4" t="s">
        <v>120</v>
      </c>
      <c r="E43" s="4" t="s">
        <v>145</v>
      </c>
      <c r="F43" s="4" t="s">
        <v>26</v>
      </c>
      <c r="G43" s="19">
        <v>20</v>
      </c>
      <c r="H43" s="32" t="s">
        <v>167</v>
      </c>
    </row>
    <row r="44" spans="1:8">
      <c r="A44" s="4" t="s">
        <v>25</v>
      </c>
      <c r="B44" s="4"/>
      <c r="C44" s="4" t="s">
        <v>58</v>
      </c>
      <c r="D44" s="4" t="s">
        <v>121</v>
      </c>
      <c r="E44" s="4" t="s">
        <v>145</v>
      </c>
      <c r="F44" s="4" t="s">
        <v>26</v>
      </c>
      <c r="G44" s="19">
        <v>20</v>
      </c>
      <c r="H44" s="32" t="s">
        <v>167</v>
      </c>
    </row>
    <row r="45" spans="1:8">
      <c r="A45" s="4" t="s">
        <v>26</v>
      </c>
      <c r="B45" s="4"/>
      <c r="C45" s="4" t="s">
        <v>60</v>
      </c>
      <c r="D45" s="4" t="s">
        <v>123</v>
      </c>
      <c r="E45" s="4" t="s">
        <v>145</v>
      </c>
      <c r="F45" s="4" t="s">
        <v>26</v>
      </c>
      <c r="G45" s="19">
        <v>20</v>
      </c>
      <c r="H45" s="32" t="s">
        <v>167</v>
      </c>
    </row>
    <row r="46" spans="1:8" ht="25.7" customHeight="1">
      <c r="C46" s="45" t="s">
        <v>36</v>
      </c>
      <c r="D46" s="82" t="s">
        <v>124</v>
      </c>
      <c r="E46" s="83"/>
      <c r="F46" s="83"/>
      <c r="G46" s="83"/>
    </row>
    <row r="47" spans="1:8">
      <c r="A47" s="6" t="s">
        <v>27</v>
      </c>
      <c r="B47" s="6"/>
      <c r="C47" s="6" t="s">
        <v>61</v>
      </c>
      <c r="D47" s="6" t="s">
        <v>125</v>
      </c>
      <c r="E47" s="6" t="s">
        <v>145</v>
      </c>
      <c r="F47" s="6" t="s">
        <v>26</v>
      </c>
      <c r="G47" s="21">
        <v>20.2</v>
      </c>
      <c r="H47" s="33" t="s">
        <v>167</v>
      </c>
    </row>
    <row r="48" spans="1:8">
      <c r="A48" s="6"/>
      <c r="B48" s="6"/>
      <c r="C48" s="6"/>
      <c r="D48" s="6"/>
      <c r="E48" s="6"/>
      <c r="F48" s="6" t="s">
        <v>126</v>
      </c>
      <c r="G48" s="21">
        <v>0.2</v>
      </c>
    </row>
    <row r="49" spans="1:8">
      <c r="A49" s="4" t="s">
        <v>28</v>
      </c>
      <c r="B49" s="4"/>
      <c r="C49" s="4" t="s">
        <v>62</v>
      </c>
      <c r="D49" s="4" t="s">
        <v>127</v>
      </c>
      <c r="E49" s="4" t="s">
        <v>143</v>
      </c>
      <c r="F49" s="4" t="s">
        <v>128</v>
      </c>
      <c r="G49" s="19">
        <v>21.52</v>
      </c>
      <c r="H49" s="32" t="s">
        <v>167</v>
      </c>
    </row>
    <row r="50" spans="1:8">
      <c r="A50" s="4" t="s">
        <v>29</v>
      </c>
      <c r="B50" s="4"/>
      <c r="C50" s="4" t="s">
        <v>64</v>
      </c>
      <c r="D50" s="4" t="s">
        <v>130</v>
      </c>
      <c r="E50" s="4" t="s">
        <v>146</v>
      </c>
      <c r="F50" s="4" t="s">
        <v>131</v>
      </c>
      <c r="G50" s="19">
        <v>12</v>
      </c>
      <c r="H50" s="32" t="s">
        <v>167</v>
      </c>
    </row>
    <row r="51" spans="1:8" ht="89.85" customHeight="1">
      <c r="C51" s="45" t="s">
        <v>36</v>
      </c>
      <c r="D51" s="82" t="s">
        <v>199</v>
      </c>
      <c r="E51" s="83"/>
      <c r="F51" s="83"/>
      <c r="G51" s="83"/>
    </row>
    <row r="52" spans="1:8" ht="89.85" customHeight="1">
      <c r="D52" s="82" t="s">
        <v>200</v>
      </c>
      <c r="E52" s="83"/>
      <c r="F52" s="83"/>
      <c r="G52" s="83"/>
    </row>
    <row r="53" spans="1:8">
      <c r="A53" s="4" t="s">
        <v>30</v>
      </c>
      <c r="B53" s="4"/>
      <c r="C53" s="4" t="s">
        <v>66</v>
      </c>
      <c r="D53" s="4" t="s">
        <v>135</v>
      </c>
      <c r="E53" s="4" t="s">
        <v>147</v>
      </c>
      <c r="F53" s="4" t="s">
        <v>136</v>
      </c>
      <c r="G53" s="19">
        <v>24.16</v>
      </c>
      <c r="H53" s="32" t="s">
        <v>167</v>
      </c>
    </row>
  </sheetData>
  <mergeCells count="33">
    <mergeCell ref="A1:H1"/>
    <mergeCell ref="A2:B3"/>
    <mergeCell ref="C2:D3"/>
    <mergeCell ref="E2:E3"/>
    <mergeCell ref="F2:H3"/>
    <mergeCell ref="A4:B5"/>
    <mergeCell ref="C4:D5"/>
    <mergeCell ref="E4:E5"/>
    <mergeCell ref="F4:H5"/>
    <mergeCell ref="A6:B7"/>
    <mergeCell ref="C6:D7"/>
    <mergeCell ref="E6:E7"/>
    <mergeCell ref="F6:H7"/>
    <mergeCell ref="A8:B9"/>
    <mergeCell ref="C8:D9"/>
    <mergeCell ref="E8:E9"/>
    <mergeCell ref="F8:H9"/>
    <mergeCell ref="D12:G12"/>
    <mergeCell ref="D14:G14"/>
    <mergeCell ref="D16:G16"/>
    <mergeCell ref="D18:G18"/>
    <mergeCell ref="D20:G20"/>
    <mergeCell ref="D24:G24"/>
    <mergeCell ref="D41:G41"/>
    <mergeCell ref="D46:G46"/>
    <mergeCell ref="D51:G51"/>
    <mergeCell ref="D52:G52"/>
    <mergeCell ref="D26:G26"/>
    <mergeCell ref="D29:G29"/>
    <mergeCell ref="D31:G31"/>
    <mergeCell ref="D33:G33"/>
    <mergeCell ref="D35:G35"/>
    <mergeCell ref="D39:G39"/>
  </mergeCells>
  <pageMargins left="0.39400000000000002" right="0.39400000000000002" top="0.59099999999999997" bottom="0.59099999999999997" header="0.5" footer="0.5"/>
  <pageSetup paperSize="0" fitToHeight="0" orientation="landscape"/>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J37"/>
  <sheetViews>
    <sheetView workbookViewId="0"/>
  </sheetViews>
  <sheetFormatPr defaultColWidth="11.5703125" defaultRowHeight="12.7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2.85546875" customWidth="1"/>
    <col min="9" max="9" width="22.85546875" customWidth="1"/>
  </cols>
  <sheetData>
    <row r="1" spans="1:10" ht="72.95" customHeight="1">
      <c r="A1" s="75"/>
      <c r="B1" s="7"/>
      <c r="C1" s="130" t="s">
        <v>217</v>
      </c>
      <c r="D1" s="131"/>
      <c r="E1" s="131"/>
      <c r="F1" s="131"/>
      <c r="G1" s="131"/>
      <c r="H1" s="131"/>
      <c r="I1" s="131"/>
    </row>
    <row r="2" spans="1:10">
      <c r="A2" s="99" t="s">
        <v>1</v>
      </c>
      <c r="B2" s="100"/>
      <c r="C2" s="101" t="s">
        <v>67</v>
      </c>
      <c r="D2" s="77"/>
      <c r="E2" s="104" t="s">
        <v>154</v>
      </c>
      <c r="F2" s="104" t="s">
        <v>159</v>
      </c>
      <c r="G2" s="100"/>
      <c r="H2" s="104" t="s">
        <v>242</v>
      </c>
      <c r="I2" s="132"/>
      <c r="J2" s="34"/>
    </row>
    <row r="3" spans="1:10">
      <c r="A3" s="96"/>
      <c r="B3" s="79"/>
      <c r="C3" s="102"/>
      <c r="D3" s="102"/>
      <c r="E3" s="79"/>
      <c r="F3" s="79"/>
      <c r="G3" s="79"/>
      <c r="H3" s="79"/>
      <c r="I3" s="94"/>
      <c r="J3" s="34"/>
    </row>
    <row r="4" spans="1:10">
      <c r="A4" s="89" t="s">
        <v>2</v>
      </c>
      <c r="B4" s="79"/>
      <c r="C4" s="78" t="s">
        <v>68</v>
      </c>
      <c r="D4" s="79"/>
      <c r="E4" s="78" t="s">
        <v>155</v>
      </c>
      <c r="F4" s="78" t="s">
        <v>160</v>
      </c>
      <c r="G4" s="79"/>
      <c r="H4" s="78" t="s">
        <v>242</v>
      </c>
      <c r="I4" s="129"/>
      <c r="J4" s="34"/>
    </row>
    <row r="5" spans="1:10">
      <c r="A5" s="96"/>
      <c r="B5" s="79"/>
      <c r="C5" s="79"/>
      <c r="D5" s="79"/>
      <c r="E5" s="79"/>
      <c r="F5" s="79"/>
      <c r="G5" s="79"/>
      <c r="H5" s="79"/>
      <c r="I5" s="94"/>
      <c r="J5" s="34"/>
    </row>
    <row r="6" spans="1:10">
      <c r="A6" s="89" t="s">
        <v>3</v>
      </c>
      <c r="B6" s="79"/>
      <c r="C6" s="78" t="s">
        <v>69</v>
      </c>
      <c r="D6" s="79"/>
      <c r="E6" s="78" t="s">
        <v>156</v>
      </c>
      <c r="F6" s="78" t="s">
        <v>161</v>
      </c>
      <c r="G6" s="79"/>
      <c r="H6" s="78" t="s">
        <v>242</v>
      </c>
      <c r="I6" s="129"/>
      <c r="J6" s="34"/>
    </row>
    <row r="7" spans="1:10">
      <c r="A7" s="96"/>
      <c r="B7" s="79"/>
      <c r="C7" s="79"/>
      <c r="D7" s="79"/>
      <c r="E7" s="79"/>
      <c r="F7" s="79"/>
      <c r="G7" s="79"/>
      <c r="H7" s="79"/>
      <c r="I7" s="94"/>
      <c r="J7" s="34"/>
    </row>
    <row r="8" spans="1:10">
      <c r="A8" s="89" t="s">
        <v>138</v>
      </c>
      <c r="B8" s="79"/>
      <c r="C8" s="92" t="s">
        <v>6</v>
      </c>
      <c r="D8" s="79"/>
      <c r="E8" s="78" t="s">
        <v>139</v>
      </c>
      <c r="F8" s="79"/>
      <c r="G8" s="79"/>
      <c r="H8" s="92" t="s">
        <v>243</v>
      </c>
      <c r="I8" s="129" t="s">
        <v>30</v>
      </c>
      <c r="J8" s="34"/>
    </row>
    <row r="9" spans="1:10">
      <c r="A9" s="96"/>
      <c r="B9" s="79"/>
      <c r="C9" s="79"/>
      <c r="D9" s="79"/>
      <c r="E9" s="79"/>
      <c r="F9" s="79"/>
      <c r="G9" s="79"/>
      <c r="H9" s="79"/>
      <c r="I9" s="94"/>
      <c r="J9" s="34"/>
    </row>
    <row r="10" spans="1:10">
      <c r="A10" s="89" t="s">
        <v>4</v>
      </c>
      <c r="B10" s="79"/>
      <c r="C10" s="78"/>
      <c r="D10" s="79"/>
      <c r="E10" s="78" t="s">
        <v>157</v>
      </c>
      <c r="F10" s="78" t="s">
        <v>162</v>
      </c>
      <c r="G10" s="79"/>
      <c r="H10" s="92" t="s">
        <v>244</v>
      </c>
      <c r="I10" s="127">
        <v>42316</v>
      </c>
      <c r="J10" s="34"/>
    </row>
    <row r="11" spans="1:10">
      <c r="A11" s="125"/>
      <c r="B11" s="126"/>
      <c r="C11" s="126"/>
      <c r="D11" s="126"/>
      <c r="E11" s="126"/>
      <c r="F11" s="126"/>
      <c r="G11" s="126"/>
      <c r="H11" s="126"/>
      <c r="I11" s="128"/>
      <c r="J11" s="34"/>
    </row>
    <row r="12" spans="1:10" ht="23.45" customHeight="1">
      <c r="A12" s="121" t="s">
        <v>202</v>
      </c>
      <c r="B12" s="122"/>
      <c r="C12" s="122"/>
      <c r="D12" s="122"/>
      <c r="E12" s="122"/>
      <c r="F12" s="122"/>
      <c r="G12" s="122"/>
      <c r="H12" s="122"/>
      <c r="I12" s="122"/>
    </row>
    <row r="13" spans="1:10" ht="26.45" customHeight="1">
      <c r="A13" s="50" t="s">
        <v>203</v>
      </c>
      <c r="B13" s="123" t="s">
        <v>215</v>
      </c>
      <c r="C13" s="124"/>
      <c r="D13" s="50" t="s">
        <v>218</v>
      </c>
      <c r="E13" s="123" t="s">
        <v>227</v>
      </c>
      <c r="F13" s="124"/>
      <c r="G13" s="50" t="s">
        <v>228</v>
      </c>
      <c r="H13" s="123" t="s">
        <v>245</v>
      </c>
      <c r="I13" s="124"/>
      <c r="J13" s="34"/>
    </row>
    <row r="14" spans="1:10" ht="15.2" customHeight="1">
      <c r="A14" s="51" t="s">
        <v>204</v>
      </c>
      <c r="B14" s="55" t="s">
        <v>216</v>
      </c>
      <c r="C14" s="59">
        <f>SUM('Stavební rozpočet'!R12:R90)</f>
        <v>0</v>
      </c>
      <c r="D14" s="119" t="s">
        <v>219</v>
      </c>
      <c r="E14" s="120"/>
      <c r="F14" s="59">
        <f>VORN!I15</f>
        <v>0</v>
      </c>
      <c r="G14" s="119" t="s">
        <v>229</v>
      </c>
      <c r="H14" s="120"/>
      <c r="I14" s="59">
        <f>VORN!I21</f>
        <v>0</v>
      </c>
      <c r="J14" s="34"/>
    </row>
    <row r="15" spans="1:10" ht="15.2" customHeight="1">
      <c r="A15" s="52"/>
      <c r="B15" s="55" t="s">
        <v>158</v>
      </c>
      <c r="C15" s="59">
        <f>SUM('Stavební rozpočet'!S12:S90)</f>
        <v>0</v>
      </c>
      <c r="D15" s="119" t="s">
        <v>220</v>
      </c>
      <c r="E15" s="120"/>
      <c r="F15" s="59">
        <f>VORN!I16</f>
        <v>0</v>
      </c>
      <c r="G15" s="119" t="s">
        <v>230</v>
      </c>
      <c r="H15" s="120"/>
      <c r="I15" s="59">
        <f>VORN!I22</f>
        <v>0</v>
      </c>
      <c r="J15" s="34"/>
    </row>
    <row r="16" spans="1:10" ht="15.2" customHeight="1">
      <c r="A16" s="51" t="s">
        <v>205</v>
      </c>
      <c r="B16" s="55" t="s">
        <v>216</v>
      </c>
      <c r="C16" s="59">
        <f>SUM('Stavební rozpočet'!T12:T90)</f>
        <v>0</v>
      </c>
      <c r="D16" s="119" t="s">
        <v>221</v>
      </c>
      <c r="E16" s="120"/>
      <c r="F16" s="59">
        <f>VORN!I17</f>
        <v>0</v>
      </c>
      <c r="G16" s="119" t="s">
        <v>231</v>
      </c>
      <c r="H16" s="120"/>
      <c r="I16" s="59">
        <f>VORN!I23</f>
        <v>0</v>
      </c>
      <c r="J16" s="34"/>
    </row>
    <row r="17" spans="1:10" ht="15.2" customHeight="1">
      <c r="A17" s="52"/>
      <c r="B17" s="55" t="s">
        <v>158</v>
      </c>
      <c r="C17" s="59">
        <f>SUM('Stavební rozpočet'!U12:U90)</f>
        <v>0</v>
      </c>
      <c r="D17" s="119"/>
      <c r="E17" s="120"/>
      <c r="F17" s="60"/>
      <c r="G17" s="119" t="s">
        <v>232</v>
      </c>
      <c r="H17" s="120"/>
      <c r="I17" s="59">
        <f>VORN!I24</f>
        <v>0</v>
      </c>
      <c r="J17" s="34"/>
    </row>
    <row r="18" spans="1:10" ht="15.2" customHeight="1">
      <c r="A18" s="51" t="s">
        <v>206</v>
      </c>
      <c r="B18" s="55" t="s">
        <v>216</v>
      </c>
      <c r="C18" s="59">
        <f>SUM('Stavební rozpočet'!V12:V90)</f>
        <v>0</v>
      </c>
      <c r="D18" s="119"/>
      <c r="E18" s="120"/>
      <c r="F18" s="60"/>
      <c r="G18" s="119" t="s">
        <v>233</v>
      </c>
      <c r="H18" s="120"/>
      <c r="I18" s="59">
        <f>VORN!I25</f>
        <v>0</v>
      </c>
      <c r="J18" s="34"/>
    </row>
    <row r="19" spans="1:10" ht="15.2" customHeight="1">
      <c r="A19" s="52"/>
      <c r="B19" s="55" t="s">
        <v>158</v>
      </c>
      <c r="C19" s="59">
        <f>SUM('Stavební rozpočet'!W12:W90)</f>
        <v>0</v>
      </c>
      <c r="D19" s="119"/>
      <c r="E19" s="120"/>
      <c r="F19" s="60"/>
      <c r="G19" s="119" t="s">
        <v>234</v>
      </c>
      <c r="H19" s="120"/>
      <c r="I19" s="59">
        <f>VORN!I26</f>
        <v>0</v>
      </c>
      <c r="J19" s="34"/>
    </row>
    <row r="20" spans="1:10" ht="15.2" customHeight="1">
      <c r="A20" s="117" t="s">
        <v>207</v>
      </c>
      <c r="B20" s="118"/>
      <c r="C20" s="59">
        <f>SUM('Stavební rozpočet'!X12:X90)</f>
        <v>0</v>
      </c>
      <c r="D20" s="119"/>
      <c r="E20" s="120"/>
      <c r="F20" s="60"/>
      <c r="G20" s="119"/>
      <c r="H20" s="120"/>
      <c r="I20" s="60"/>
      <c r="J20" s="34"/>
    </row>
    <row r="21" spans="1:10" ht="15.2" customHeight="1">
      <c r="A21" s="117" t="s">
        <v>208</v>
      </c>
      <c r="B21" s="118"/>
      <c r="C21" s="59">
        <f>SUM('Stavební rozpočet'!P12:P90)</f>
        <v>0</v>
      </c>
      <c r="D21" s="119"/>
      <c r="E21" s="120"/>
      <c r="F21" s="60"/>
      <c r="G21" s="119"/>
      <c r="H21" s="120"/>
      <c r="I21" s="60"/>
      <c r="J21" s="34"/>
    </row>
    <row r="22" spans="1:10" ht="16.7" customHeight="1">
      <c r="A22" s="117" t="s">
        <v>209</v>
      </c>
      <c r="B22" s="118"/>
      <c r="C22" s="59">
        <f>SUM(C14:C21)</f>
        <v>0</v>
      </c>
      <c r="D22" s="117" t="s">
        <v>222</v>
      </c>
      <c r="E22" s="118"/>
      <c r="F22" s="59">
        <f>SUM(F14:F21)</f>
        <v>0</v>
      </c>
      <c r="G22" s="117" t="s">
        <v>235</v>
      </c>
      <c r="H22" s="118"/>
      <c r="I22" s="59">
        <f>SUM(I14:I21)</f>
        <v>0</v>
      </c>
      <c r="J22" s="34"/>
    </row>
    <row r="23" spans="1:10" ht="15.2" customHeight="1">
      <c r="A23" s="8"/>
      <c r="B23" s="8"/>
      <c r="C23" s="57"/>
      <c r="D23" s="117" t="s">
        <v>223</v>
      </c>
      <c r="E23" s="118"/>
      <c r="F23" s="61">
        <v>0</v>
      </c>
      <c r="G23" s="117" t="s">
        <v>236</v>
      </c>
      <c r="H23" s="118"/>
      <c r="I23" s="59">
        <v>0</v>
      </c>
      <c r="J23" s="34"/>
    </row>
    <row r="24" spans="1:10" ht="15.2" customHeight="1">
      <c r="D24" s="8"/>
      <c r="E24" s="8"/>
      <c r="F24" s="62"/>
      <c r="G24" s="117" t="s">
        <v>237</v>
      </c>
      <c r="H24" s="118"/>
      <c r="I24" s="59">
        <f>vorn_sum</f>
        <v>0</v>
      </c>
      <c r="J24" s="34"/>
    </row>
    <row r="25" spans="1:10" ht="15.2" customHeight="1">
      <c r="F25" s="63"/>
      <c r="G25" s="117" t="s">
        <v>238</v>
      </c>
      <c r="H25" s="118"/>
      <c r="I25" s="59">
        <v>0</v>
      </c>
      <c r="J25" s="34"/>
    </row>
    <row r="26" spans="1:10">
      <c r="A26" s="7"/>
      <c r="B26" s="7"/>
      <c r="C26" s="7"/>
      <c r="G26" s="8"/>
      <c r="H26" s="8"/>
      <c r="I26" s="8"/>
    </row>
    <row r="27" spans="1:10" ht="15.2" customHeight="1">
      <c r="A27" s="112" t="s">
        <v>210</v>
      </c>
      <c r="B27" s="113"/>
      <c r="C27" s="64">
        <f>SUM('Stavební rozpočet'!Z12:Z90)</f>
        <v>0</v>
      </c>
      <c r="D27" s="58"/>
      <c r="E27" s="7"/>
      <c r="F27" s="7"/>
      <c r="G27" s="7"/>
      <c r="H27" s="7"/>
      <c r="I27" s="7"/>
    </row>
    <row r="28" spans="1:10" ht="15.2" customHeight="1">
      <c r="A28" s="112" t="s">
        <v>211</v>
      </c>
      <c r="B28" s="113"/>
      <c r="C28" s="64">
        <f>SUM('Stavební rozpočet'!AA12:AA90)</f>
        <v>0</v>
      </c>
      <c r="D28" s="112" t="s">
        <v>224</v>
      </c>
      <c r="E28" s="113"/>
      <c r="F28" s="64">
        <f>ROUND(C28*(15/100),2)</f>
        <v>0</v>
      </c>
      <c r="G28" s="112" t="s">
        <v>239</v>
      </c>
      <c r="H28" s="113"/>
      <c r="I28" s="64">
        <f>SUM(C27:C29)</f>
        <v>0</v>
      </c>
      <c r="J28" s="34"/>
    </row>
    <row r="29" spans="1:10" ht="15.2" customHeight="1">
      <c r="A29" s="112" t="s">
        <v>212</v>
      </c>
      <c r="B29" s="113"/>
      <c r="C29" s="64">
        <f>SUM('Stavební rozpočet'!AB12:AB90)+(F22+I22+F23+I23+I24+I25)</f>
        <v>0</v>
      </c>
      <c r="D29" s="112" t="s">
        <v>225</v>
      </c>
      <c r="E29" s="113"/>
      <c r="F29" s="64">
        <f>ROUND(C29*(21/100),2)</f>
        <v>0</v>
      </c>
      <c r="G29" s="112" t="s">
        <v>240</v>
      </c>
      <c r="H29" s="113"/>
      <c r="I29" s="64">
        <f>SUM(F28:F29)+I28</f>
        <v>0</v>
      </c>
      <c r="J29" s="34"/>
    </row>
    <row r="30" spans="1:10">
      <c r="A30" s="53"/>
      <c r="B30" s="53"/>
      <c r="C30" s="53"/>
      <c r="D30" s="53"/>
      <c r="E30" s="53"/>
      <c r="F30" s="53"/>
      <c r="G30" s="53"/>
      <c r="H30" s="53"/>
      <c r="I30" s="53"/>
    </row>
    <row r="31" spans="1:10" ht="14.45" customHeight="1">
      <c r="A31" s="114" t="s">
        <v>213</v>
      </c>
      <c r="B31" s="115"/>
      <c r="C31" s="116"/>
      <c r="D31" s="114" t="s">
        <v>226</v>
      </c>
      <c r="E31" s="115"/>
      <c r="F31" s="116"/>
      <c r="G31" s="114" t="s">
        <v>241</v>
      </c>
      <c r="H31" s="115"/>
      <c r="I31" s="116"/>
      <c r="J31" s="35"/>
    </row>
    <row r="32" spans="1:10" ht="14.45" customHeight="1">
      <c r="A32" s="106"/>
      <c r="B32" s="107"/>
      <c r="C32" s="108"/>
      <c r="D32" s="106"/>
      <c r="E32" s="107"/>
      <c r="F32" s="108"/>
      <c r="G32" s="106"/>
      <c r="H32" s="107"/>
      <c r="I32" s="108"/>
      <c r="J32" s="35"/>
    </row>
    <row r="33" spans="1:10" ht="14.45" customHeight="1">
      <c r="A33" s="106"/>
      <c r="B33" s="107"/>
      <c r="C33" s="108"/>
      <c r="D33" s="106"/>
      <c r="E33" s="107"/>
      <c r="F33" s="108"/>
      <c r="G33" s="106"/>
      <c r="H33" s="107"/>
      <c r="I33" s="108"/>
      <c r="J33" s="35"/>
    </row>
    <row r="34" spans="1:10" ht="14.45" customHeight="1">
      <c r="A34" s="106"/>
      <c r="B34" s="107"/>
      <c r="C34" s="108"/>
      <c r="D34" s="106"/>
      <c r="E34" s="107"/>
      <c r="F34" s="108"/>
      <c r="G34" s="106"/>
      <c r="H34" s="107"/>
      <c r="I34" s="108"/>
      <c r="J34" s="35"/>
    </row>
    <row r="35" spans="1:10" ht="14.45" customHeight="1">
      <c r="A35" s="109" t="s">
        <v>214</v>
      </c>
      <c r="B35" s="110"/>
      <c r="C35" s="111"/>
      <c r="D35" s="109" t="s">
        <v>214</v>
      </c>
      <c r="E35" s="110"/>
      <c r="F35" s="111"/>
      <c r="G35" s="109" t="s">
        <v>214</v>
      </c>
      <c r="H35" s="110"/>
      <c r="I35" s="111"/>
      <c r="J35" s="35"/>
    </row>
    <row r="36" spans="1:10" ht="11.25" customHeight="1">
      <c r="A36" s="54" t="s">
        <v>31</v>
      </c>
      <c r="B36" s="56"/>
      <c r="C36" s="56"/>
      <c r="D36" s="56"/>
      <c r="E36" s="56"/>
      <c r="F36" s="56"/>
      <c r="G36" s="56"/>
      <c r="H36" s="56"/>
      <c r="I36" s="56"/>
    </row>
    <row r="37" spans="1:10">
      <c r="A37" s="78" t="s">
        <v>32</v>
      </c>
      <c r="B37" s="79"/>
      <c r="C37" s="79"/>
      <c r="D37" s="79"/>
      <c r="E37" s="79"/>
      <c r="F37" s="79"/>
      <c r="G37" s="79"/>
      <c r="H37" s="79"/>
      <c r="I37" s="79"/>
    </row>
  </sheetData>
  <mergeCells count="83">
    <mergeCell ref="C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2:I12"/>
    <mergeCell ref="B13:C13"/>
    <mergeCell ref="E13:F13"/>
    <mergeCell ref="H13:I13"/>
    <mergeCell ref="D14:E14"/>
    <mergeCell ref="G14:H14"/>
    <mergeCell ref="D15:E15"/>
    <mergeCell ref="G15:H15"/>
    <mergeCell ref="D16:E16"/>
    <mergeCell ref="G16:H16"/>
    <mergeCell ref="D17:E17"/>
    <mergeCell ref="G17:H17"/>
    <mergeCell ref="D18:E18"/>
    <mergeCell ref="G18:H18"/>
    <mergeCell ref="D19:E19"/>
    <mergeCell ref="G19:H19"/>
    <mergeCell ref="A20:B20"/>
    <mergeCell ref="D20:E20"/>
    <mergeCell ref="G20:H20"/>
    <mergeCell ref="A21:B21"/>
    <mergeCell ref="D21:E21"/>
    <mergeCell ref="G21:H21"/>
    <mergeCell ref="A22:B22"/>
    <mergeCell ref="D22:E22"/>
    <mergeCell ref="G22:H22"/>
    <mergeCell ref="D23:E23"/>
    <mergeCell ref="G23:H23"/>
    <mergeCell ref="G24:H24"/>
    <mergeCell ref="G25:H25"/>
    <mergeCell ref="A27:B27"/>
    <mergeCell ref="A28:B28"/>
    <mergeCell ref="D28:E28"/>
    <mergeCell ref="G28:H28"/>
    <mergeCell ref="A29:B29"/>
    <mergeCell ref="D29:E29"/>
    <mergeCell ref="G29:H29"/>
    <mergeCell ref="A31:C31"/>
    <mergeCell ref="D31:F31"/>
    <mergeCell ref="G31:I31"/>
    <mergeCell ref="A32:C32"/>
    <mergeCell ref="D32:F32"/>
    <mergeCell ref="G32:I32"/>
    <mergeCell ref="A33:C33"/>
    <mergeCell ref="D33:F33"/>
    <mergeCell ref="G33:I33"/>
    <mergeCell ref="A37:I37"/>
    <mergeCell ref="A34:C34"/>
    <mergeCell ref="D34:F34"/>
    <mergeCell ref="G34:I34"/>
    <mergeCell ref="A35:C35"/>
    <mergeCell ref="D35:F35"/>
    <mergeCell ref="G35:I35"/>
  </mergeCells>
  <pageMargins left="0.39400000000000002" right="0.39400000000000002" top="0.59099999999999997" bottom="0.59099999999999997" header="0.5" footer="0.5"/>
  <pageSetup paperSize="0" orientation="landscape"/>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J37"/>
  <sheetViews>
    <sheetView workbookViewId="0"/>
  </sheetViews>
  <sheetFormatPr defaultColWidth="11.5703125" defaultRowHeight="12.7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10" ht="72.95" customHeight="1">
      <c r="A1" s="75"/>
      <c r="B1" s="7"/>
      <c r="C1" s="130" t="s">
        <v>254</v>
      </c>
      <c r="D1" s="131"/>
      <c r="E1" s="131"/>
      <c r="F1" s="131"/>
      <c r="G1" s="131"/>
      <c r="H1" s="131"/>
      <c r="I1" s="131"/>
    </row>
    <row r="2" spans="1:10">
      <c r="A2" s="99" t="s">
        <v>1</v>
      </c>
      <c r="B2" s="100"/>
      <c r="C2" s="101" t="s">
        <v>67</v>
      </c>
      <c r="D2" s="77"/>
      <c r="E2" s="104" t="s">
        <v>154</v>
      </c>
      <c r="F2" s="104" t="s">
        <v>159</v>
      </c>
      <c r="G2" s="100"/>
      <c r="H2" s="104" t="s">
        <v>242</v>
      </c>
      <c r="I2" s="132"/>
      <c r="J2" s="34"/>
    </row>
    <row r="3" spans="1:10">
      <c r="A3" s="96"/>
      <c r="B3" s="79"/>
      <c r="C3" s="102"/>
      <c r="D3" s="102"/>
      <c r="E3" s="79"/>
      <c r="F3" s="79"/>
      <c r="G3" s="79"/>
      <c r="H3" s="79"/>
      <c r="I3" s="94"/>
      <c r="J3" s="34"/>
    </row>
    <row r="4" spans="1:10">
      <c r="A4" s="89" t="s">
        <v>2</v>
      </c>
      <c r="B4" s="79"/>
      <c r="C4" s="78" t="s">
        <v>68</v>
      </c>
      <c r="D4" s="79"/>
      <c r="E4" s="78" t="s">
        <v>155</v>
      </c>
      <c r="F4" s="78" t="s">
        <v>160</v>
      </c>
      <c r="G4" s="79"/>
      <c r="H4" s="78" t="s">
        <v>242</v>
      </c>
      <c r="I4" s="129"/>
      <c r="J4" s="34"/>
    </row>
    <row r="5" spans="1:10">
      <c r="A5" s="96"/>
      <c r="B5" s="79"/>
      <c r="C5" s="79"/>
      <c r="D5" s="79"/>
      <c r="E5" s="79"/>
      <c r="F5" s="79"/>
      <c r="G5" s="79"/>
      <c r="H5" s="79"/>
      <c r="I5" s="94"/>
      <c r="J5" s="34"/>
    </row>
    <row r="6" spans="1:10">
      <c r="A6" s="89" t="s">
        <v>3</v>
      </c>
      <c r="B6" s="79"/>
      <c r="C6" s="78" t="s">
        <v>69</v>
      </c>
      <c r="D6" s="79"/>
      <c r="E6" s="78" t="s">
        <v>156</v>
      </c>
      <c r="F6" s="78" t="s">
        <v>161</v>
      </c>
      <c r="G6" s="79"/>
      <c r="H6" s="78" t="s">
        <v>242</v>
      </c>
      <c r="I6" s="129"/>
      <c r="J6" s="34"/>
    </row>
    <row r="7" spans="1:10">
      <c r="A7" s="96"/>
      <c r="B7" s="79"/>
      <c r="C7" s="79"/>
      <c r="D7" s="79"/>
      <c r="E7" s="79"/>
      <c r="F7" s="79"/>
      <c r="G7" s="79"/>
      <c r="H7" s="79"/>
      <c r="I7" s="94"/>
      <c r="J7" s="34"/>
    </row>
    <row r="8" spans="1:10">
      <c r="A8" s="89" t="s">
        <v>138</v>
      </c>
      <c r="B8" s="79"/>
      <c r="C8" s="92" t="s">
        <v>6</v>
      </c>
      <c r="D8" s="79"/>
      <c r="E8" s="78" t="s">
        <v>139</v>
      </c>
      <c r="F8" s="79"/>
      <c r="G8" s="79"/>
      <c r="H8" s="92" t="s">
        <v>243</v>
      </c>
      <c r="I8" s="129" t="s">
        <v>30</v>
      </c>
      <c r="J8" s="34"/>
    </row>
    <row r="9" spans="1:10">
      <c r="A9" s="96"/>
      <c r="B9" s="79"/>
      <c r="C9" s="79"/>
      <c r="D9" s="79"/>
      <c r="E9" s="79"/>
      <c r="F9" s="79"/>
      <c r="G9" s="79"/>
      <c r="H9" s="79"/>
      <c r="I9" s="94"/>
      <c r="J9" s="34"/>
    </row>
    <row r="10" spans="1:10">
      <c r="A10" s="89" t="s">
        <v>4</v>
      </c>
      <c r="B10" s="79"/>
      <c r="C10" s="78"/>
      <c r="D10" s="79"/>
      <c r="E10" s="78" t="s">
        <v>157</v>
      </c>
      <c r="F10" s="78" t="s">
        <v>162</v>
      </c>
      <c r="G10" s="79"/>
      <c r="H10" s="92" t="s">
        <v>244</v>
      </c>
      <c r="I10" s="127">
        <v>42316</v>
      </c>
      <c r="J10" s="34"/>
    </row>
    <row r="11" spans="1:10">
      <c r="A11" s="125"/>
      <c r="B11" s="126"/>
      <c r="C11" s="126"/>
      <c r="D11" s="126"/>
      <c r="E11" s="126"/>
      <c r="F11" s="126"/>
      <c r="G11" s="126"/>
      <c r="H11" s="126"/>
      <c r="I11" s="128"/>
      <c r="J11" s="34"/>
    </row>
    <row r="12" spans="1:10">
      <c r="A12" s="8"/>
      <c r="B12" s="8"/>
      <c r="C12" s="8"/>
      <c r="D12" s="8"/>
      <c r="E12" s="8"/>
      <c r="F12" s="8"/>
      <c r="G12" s="8"/>
      <c r="H12" s="8"/>
      <c r="I12" s="8"/>
    </row>
    <row r="13" spans="1:10" ht="15.2" customHeight="1">
      <c r="A13" s="145" t="s">
        <v>246</v>
      </c>
      <c r="B13" s="146"/>
      <c r="C13" s="146"/>
      <c r="D13" s="146"/>
      <c r="E13" s="146"/>
      <c r="F13" s="66"/>
      <c r="G13" s="66"/>
      <c r="H13" s="66"/>
      <c r="I13" s="66"/>
    </row>
    <row r="14" spans="1:10">
      <c r="A14" s="147" t="s">
        <v>247</v>
      </c>
      <c r="B14" s="148"/>
      <c r="C14" s="148"/>
      <c r="D14" s="148"/>
      <c r="E14" s="149"/>
      <c r="F14" s="67" t="s">
        <v>255</v>
      </c>
      <c r="G14" s="67" t="s">
        <v>256</v>
      </c>
      <c r="H14" s="67" t="s">
        <v>257</v>
      </c>
      <c r="I14" s="67" t="s">
        <v>255</v>
      </c>
      <c r="J14" s="35"/>
    </row>
    <row r="15" spans="1:10">
      <c r="A15" s="150" t="s">
        <v>219</v>
      </c>
      <c r="B15" s="151"/>
      <c r="C15" s="151"/>
      <c r="D15" s="151"/>
      <c r="E15" s="152"/>
      <c r="F15" s="68">
        <v>0</v>
      </c>
      <c r="G15" s="71"/>
      <c r="H15" s="71"/>
      <c r="I15" s="68">
        <f>F15</f>
        <v>0</v>
      </c>
      <c r="J15" s="34"/>
    </row>
    <row r="16" spans="1:10">
      <c r="A16" s="150" t="s">
        <v>220</v>
      </c>
      <c r="B16" s="151"/>
      <c r="C16" s="151"/>
      <c r="D16" s="151"/>
      <c r="E16" s="152"/>
      <c r="F16" s="68">
        <v>0</v>
      </c>
      <c r="G16" s="71"/>
      <c r="H16" s="71"/>
      <c r="I16" s="68">
        <f>F16</f>
        <v>0</v>
      </c>
      <c r="J16" s="34"/>
    </row>
    <row r="17" spans="1:10">
      <c r="A17" s="133" t="s">
        <v>221</v>
      </c>
      <c r="B17" s="134"/>
      <c r="C17" s="134"/>
      <c r="D17" s="134"/>
      <c r="E17" s="135"/>
      <c r="F17" s="69">
        <v>0</v>
      </c>
      <c r="G17" s="72"/>
      <c r="H17" s="72"/>
      <c r="I17" s="69">
        <f>F17</f>
        <v>0</v>
      </c>
      <c r="J17" s="34"/>
    </row>
    <row r="18" spans="1:10">
      <c r="A18" s="136" t="s">
        <v>248</v>
      </c>
      <c r="B18" s="137"/>
      <c r="C18" s="137"/>
      <c r="D18" s="137"/>
      <c r="E18" s="138"/>
      <c r="F18" s="70"/>
      <c r="G18" s="73"/>
      <c r="H18" s="73"/>
      <c r="I18" s="74">
        <f>SUM(I15:I17)</f>
        <v>0</v>
      </c>
      <c r="J18" s="35"/>
    </row>
    <row r="19" spans="1:10">
      <c r="A19" s="65"/>
      <c r="B19" s="65"/>
      <c r="C19" s="65"/>
      <c r="D19" s="65"/>
      <c r="E19" s="65"/>
      <c r="F19" s="65"/>
      <c r="G19" s="65"/>
      <c r="H19" s="65"/>
      <c r="I19" s="65"/>
    </row>
    <row r="20" spans="1:10">
      <c r="A20" s="147" t="s">
        <v>245</v>
      </c>
      <c r="B20" s="148"/>
      <c r="C20" s="148"/>
      <c r="D20" s="148"/>
      <c r="E20" s="149"/>
      <c r="F20" s="67" t="s">
        <v>255</v>
      </c>
      <c r="G20" s="67" t="s">
        <v>256</v>
      </c>
      <c r="H20" s="67" t="s">
        <v>257</v>
      </c>
      <c r="I20" s="67" t="s">
        <v>255</v>
      </c>
      <c r="J20" s="35"/>
    </row>
    <row r="21" spans="1:10">
      <c r="A21" s="150" t="s">
        <v>229</v>
      </c>
      <c r="B21" s="151"/>
      <c r="C21" s="151"/>
      <c r="D21" s="151"/>
      <c r="E21" s="152"/>
      <c r="F21" s="71"/>
      <c r="G21" s="68">
        <v>3</v>
      </c>
      <c r="H21" s="68">
        <f>'Krycí list rozpočtu'!C22</f>
        <v>0</v>
      </c>
      <c r="I21" s="68">
        <f>(G21/100)*H21</f>
        <v>0</v>
      </c>
      <c r="J21" s="34"/>
    </row>
    <row r="22" spans="1:10">
      <c r="A22" s="150" t="s">
        <v>230</v>
      </c>
      <c r="B22" s="151"/>
      <c r="C22" s="151"/>
      <c r="D22" s="151"/>
      <c r="E22" s="152"/>
      <c r="F22" s="68">
        <v>0</v>
      </c>
      <c r="G22" s="71"/>
      <c r="H22" s="71"/>
      <c r="I22" s="68">
        <f>F22</f>
        <v>0</v>
      </c>
      <c r="J22" s="34"/>
    </row>
    <row r="23" spans="1:10">
      <c r="A23" s="150" t="s">
        <v>231</v>
      </c>
      <c r="B23" s="151"/>
      <c r="C23" s="151"/>
      <c r="D23" s="151"/>
      <c r="E23" s="152"/>
      <c r="F23" s="68">
        <v>0</v>
      </c>
      <c r="G23" s="71"/>
      <c r="H23" s="71"/>
      <c r="I23" s="68">
        <f>F23</f>
        <v>0</v>
      </c>
      <c r="J23" s="34"/>
    </row>
    <row r="24" spans="1:10">
      <c r="A24" s="150" t="s">
        <v>232</v>
      </c>
      <c r="B24" s="151"/>
      <c r="C24" s="151"/>
      <c r="D24" s="151"/>
      <c r="E24" s="152"/>
      <c r="F24" s="68">
        <v>0</v>
      </c>
      <c r="G24" s="71"/>
      <c r="H24" s="71"/>
      <c r="I24" s="68">
        <f>F24</f>
        <v>0</v>
      </c>
      <c r="J24" s="34"/>
    </row>
    <row r="25" spans="1:10">
      <c r="A25" s="150" t="s">
        <v>233</v>
      </c>
      <c r="B25" s="151"/>
      <c r="C25" s="151"/>
      <c r="D25" s="151"/>
      <c r="E25" s="152"/>
      <c r="F25" s="68">
        <v>0</v>
      </c>
      <c r="G25" s="71"/>
      <c r="H25" s="71"/>
      <c r="I25" s="68">
        <f>F25</f>
        <v>0</v>
      </c>
      <c r="J25" s="34"/>
    </row>
    <row r="26" spans="1:10">
      <c r="A26" s="133" t="s">
        <v>234</v>
      </c>
      <c r="B26" s="134"/>
      <c r="C26" s="134"/>
      <c r="D26" s="134"/>
      <c r="E26" s="135"/>
      <c r="F26" s="69">
        <v>0</v>
      </c>
      <c r="G26" s="72"/>
      <c r="H26" s="72"/>
      <c r="I26" s="69">
        <f>F26</f>
        <v>0</v>
      </c>
      <c r="J26" s="34"/>
    </row>
    <row r="27" spans="1:10">
      <c r="A27" s="136" t="s">
        <v>249</v>
      </c>
      <c r="B27" s="137"/>
      <c r="C27" s="137"/>
      <c r="D27" s="137"/>
      <c r="E27" s="138"/>
      <c r="F27" s="70"/>
      <c r="G27" s="73"/>
      <c r="H27" s="73"/>
      <c r="I27" s="74">
        <f>SUM(I21:I26)</f>
        <v>0</v>
      </c>
      <c r="J27" s="35"/>
    </row>
    <row r="28" spans="1:10">
      <c r="A28" s="65"/>
      <c r="B28" s="65"/>
      <c r="C28" s="65"/>
      <c r="D28" s="65"/>
      <c r="E28" s="65"/>
      <c r="F28" s="65"/>
      <c r="G28" s="65"/>
      <c r="H28" s="65"/>
      <c r="I28" s="65"/>
    </row>
    <row r="29" spans="1:10" ht="15.2" customHeight="1">
      <c r="A29" s="139" t="s">
        <v>250</v>
      </c>
      <c r="B29" s="140"/>
      <c r="C29" s="140"/>
      <c r="D29" s="140"/>
      <c r="E29" s="141"/>
      <c r="F29" s="142">
        <f>I18+I27</f>
        <v>0</v>
      </c>
      <c r="G29" s="143"/>
      <c r="H29" s="143"/>
      <c r="I29" s="144"/>
      <c r="J29" s="35"/>
    </row>
    <row r="30" spans="1:10">
      <c r="A30" s="56"/>
      <c r="B30" s="56"/>
      <c r="C30" s="56"/>
      <c r="D30" s="56"/>
      <c r="E30" s="56"/>
      <c r="F30" s="56"/>
      <c r="G30" s="56"/>
      <c r="H30" s="56"/>
      <c r="I30" s="56"/>
    </row>
    <row r="33" spans="1:10" ht="15.2" customHeight="1">
      <c r="A33" s="145" t="s">
        <v>251</v>
      </c>
      <c r="B33" s="146"/>
      <c r="C33" s="146"/>
      <c r="D33" s="146"/>
      <c r="E33" s="146"/>
      <c r="F33" s="66"/>
      <c r="G33" s="66"/>
      <c r="H33" s="66"/>
      <c r="I33" s="66"/>
    </row>
    <row r="34" spans="1:10">
      <c r="A34" s="147" t="s">
        <v>252</v>
      </c>
      <c r="B34" s="148"/>
      <c r="C34" s="148"/>
      <c r="D34" s="148"/>
      <c r="E34" s="149"/>
      <c r="F34" s="67" t="s">
        <v>255</v>
      </c>
      <c r="G34" s="67" t="s">
        <v>256</v>
      </c>
      <c r="H34" s="67" t="s">
        <v>257</v>
      </c>
      <c r="I34" s="67" t="s">
        <v>255</v>
      </c>
      <c r="J34" s="35"/>
    </row>
    <row r="35" spans="1:10">
      <c r="A35" s="133"/>
      <c r="B35" s="134"/>
      <c r="C35" s="134"/>
      <c r="D35" s="134"/>
      <c r="E35" s="135"/>
      <c r="F35" s="69">
        <v>0</v>
      </c>
      <c r="G35" s="72"/>
      <c r="H35" s="72"/>
      <c r="I35" s="69">
        <f>F35</f>
        <v>0</v>
      </c>
      <c r="J35" s="34"/>
    </row>
    <row r="36" spans="1:10">
      <c r="A36" s="136" t="s">
        <v>253</v>
      </c>
      <c r="B36" s="137"/>
      <c r="C36" s="137"/>
      <c r="D36" s="137"/>
      <c r="E36" s="138"/>
      <c r="F36" s="70"/>
      <c r="G36" s="73"/>
      <c r="H36" s="73"/>
      <c r="I36" s="74">
        <f>SUM(I35:I35)</f>
        <v>0</v>
      </c>
      <c r="J36" s="35"/>
    </row>
    <row r="37" spans="1:10">
      <c r="A37" s="56"/>
      <c r="B37" s="56"/>
      <c r="C37" s="56"/>
      <c r="D37" s="56"/>
      <c r="E37" s="56"/>
      <c r="F37" s="56"/>
      <c r="G37" s="56"/>
      <c r="H37" s="56"/>
      <c r="I37" s="56"/>
    </row>
  </sheetData>
  <mergeCells count="51">
    <mergeCell ref="C1:I1"/>
    <mergeCell ref="A2:B3"/>
    <mergeCell ref="C2:D3"/>
    <mergeCell ref="E2:E3"/>
    <mergeCell ref="F2:G3"/>
    <mergeCell ref="H2:H3"/>
    <mergeCell ref="I2:I3"/>
    <mergeCell ref="A4:B5"/>
    <mergeCell ref="C4:D5"/>
    <mergeCell ref="E4:E5"/>
    <mergeCell ref="F4:G5"/>
    <mergeCell ref="H4:H5"/>
    <mergeCell ref="I4:I5"/>
    <mergeCell ref="A6:B7"/>
    <mergeCell ref="C6:D7"/>
    <mergeCell ref="E6:E7"/>
    <mergeCell ref="F6:G7"/>
    <mergeCell ref="H6:H7"/>
    <mergeCell ref="I6:I7"/>
    <mergeCell ref="A8:B9"/>
    <mergeCell ref="C8:D9"/>
    <mergeCell ref="E8:E9"/>
    <mergeCell ref="F8:G9"/>
    <mergeCell ref="H8:H9"/>
    <mergeCell ref="I8:I9"/>
    <mergeCell ref="A10:B11"/>
    <mergeCell ref="C10:D11"/>
    <mergeCell ref="E10:E11"/>
    <mergeCell ref="F10:G11"/>
    <mergeCell ref="H10:H11"/>
    <mergeCell ref="I10:I11"/>
    <mergeCell ref="A13:E13"/>
    <mergeCell ref="A14:E14"/>
    <mergeCell ref="A15:E15"/>
    <mergeCell ref="A16:E16"/>
    <mergeCell ref="A17:E17"/>
    <mergeCell ref="A18:E18"/>
    <mergeCell ref="A20:E20"/>
    <mergeCell ref="A21:E21"/>
    <mergeCell ref="A22:E22"/>
    <mergeCell ref="A23:E23"/>
    <mergeCell ref="A24:E24"/>
    <mergeCell ref="A25:E25"/>
    <mergeCell ref="A35:E35"/>
    <mergeCell ref="A36:E36"/>
    <mergeCell ref="A26:E26"/>
    <mergeCell ref="A27:E27"/>
    <mergeCell ref="A29:E29"/>
    <mergeCell ref="F29:I29"/>
    <mergeCell ref="A33:E33"/>
    <mergeCell ref="A34:E34"/>
  </mergeCells>
  <pageMargins left="0.39400000000000002" right="0.39400000000000002" top="0.59099999999999997" bottom="0.59099999999999997" header="0.5" footer="0.5"/>
  <pageSetup paperSize="0"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Stavební rozpočet</vt:lpstr>
      <vt:lpstr>Výkaz výměr</vt:lpstr>
      <vt:lpstr>Krycí list rozpočtu</vt:lpstr>
      <vt:lpstr>VORN</vt:lpstr>
      <vt:lpstr>vorn_sum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trojan</dc:creator>
  <cp:lastModifiedBy>rkambers</cp:lastModifiedBy>
  <dcterms:created xsi:type="dcterms:W3CDTF">2015-11-11T09:19:47Z</dcterms:created>
  <dcterms:modified xsi:type="dcterms:W3CDTF">2017-07-04T11:26:45Z</dcterms:modified>
</cp:coreProperties>
</file>