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ka\Desktop\"/>
    </mc:Choice>
  </mc:AlternateContent>
  <xr:revisionPtr revIDLastSave="0" documentId="13_ncr:1_{B99917A4-4AA8-4884-A55C-6C3ABE1C1F80}" xr6:coauthVersionLast="47" xr6:coauthVersionMax="47" xr10:uidLastSave="{00000000-0000-0000-0000-000000000000}"/>
  <bookViews>
    <workbookView xWindow="3120" yWindow="825" windowWidth="19515" windowHeight="14655" tabRatio="500" activeTab="1" xr2:uid="{00000000-000D-0000-FFFF-FFFF00000000}"/>
  </bookViews>
  <sheets>
    <sheet name="Krycí list rozpočtu" sheetId="1" r:id="rId1"/>
    <sheet name="Stavební rozpočet" sheetId="2" r:id="rId2"/>
    <sheet name="VORN" sheetId="3" state="hidden" r:id="rId3"/>
  </sheets>
  <definedNames>
    <definedName name="vorn_sum">VORN!$I$36</definedName>
  </definedNames>
  <calcPr calcId="18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36" i="3" l="1"/>
  <c r="I35" i="3"/>
  <c r="I26" i="3"/>
  <c r="I25" i="3"/>
  <c r="I24" i="3"/>
  <c r="I23" i="3"/>
  <c r="I22" i="3"/>
  <c r="I21" i="3"/>
  <c r="I27" i="3" s="1"/>
  <c r="I10" i="3"/>
  <c r="F10" i="3"/>
  <c r="C10" i="3"/>
  <c r="F8" i="3"/>
  <c r="C8" i="3"/>
  <c r="F6" i="3"/>
  <c r="C6" i="3"/>
  <c r="F4" i="3"/>
  <c r="C4" i="3"/>
  <c r="F2" i="3"/>
  <c r="C2" i="3"/>
  <c r="BJ46" i="2"/>
  <c r="BF46" i="2"/>
  <c r="BD46" i="2"/>
  <c r="AX46" i="2"/>
  <c r="AP46" i="2"/>
  <c r="BI46" i="2" s="1"/>
  <c r="AO46" i="2"/>
  <c r="AW46" i="2" s="1"/>
  <c r="AK46" i="2"/>
  <c r="AJ46" i="2"/>
  <c r="AH46" i="2"/>
  <c r="AG46" i="2"/>
  <c r="AF46" i="2"/>
  <c r="AE46" i="2"/>
  <c r="AD46" i="2"/>
  <c r="AC46" i="2"/>
  <c r="AB46" i="2"/>
  <c r="Z46" i="2"/>
  <c r="J46" i="2"/>
  <c r="AL46" i="2" s="1"/>
  <c r="I46" i="2"/>
  <c r="H46" i="2"/>
  <c r="BJ44" i="2"/>
  <c r="BI44" i="2"/>
  <c r="BH44" i="2"/>
  <c r="BF44" i="2"/>
  <c r="BD44" i="2"/>
  <c r="BC44" i="2"/>
  <c r="AX44" i="2"/>
  <c r="AW44" i="2"/>
  <c r="AV44" i="2"/>
  <c r="AP44" i="2"/>
  <c r="AO44" i="2"/>
  <c r="H44" i="2" s="1"/>
  <c r="AK44" i="2"/>
  <c r="AJ44" i="2"/>
  <c r="AH44" i="2"/>
  <c r="AG44" i="2"/>
  <c r="AF44" i="2"/>
  <c r="AE44" i="2"/>
  <c r="AD44" i="2"/>
  <c r="AC44" i="2"/>
  <c r="AB44" i="2"/>
  <c r="Z44" i="2"/>
  <c r="J44" i="2"/>
  <c r="AL44" i="2" s="1"/>
  <c r="I44" i="2"/>
  <c r="BJ43" i="2"/>
  <c r="AH43" i="2" s="1"/>
  <c r="BI43" i="2"/>
  <c r="BH43" i="2"/>
  <c r="BF43" i="2"/>
  <c r="BD43" i="2"/>
  <c r="AX43" i="2"/>
  <c r="AW43" i="2"/>
  <c r="BC43" i="2" s="1"/>
  <c r="AP43" i="2"/>
  <c r="I43" i="2" s="1"/>
  <c r="AO43" i="2"/>
  <c r="AK43" i="2"/>
  <c r="AJ43" i="2"/>
  <c r="AG43" i="2"/>
  <c r="AF43" i="2"/>
  <c r="AE43" i="2"/>
  <c r="AD43" i="2"/>
  <c r="AC43" i="2"/>
  <c r="AB43" i="2"/>
  <c r="Z43" i="2"/>
  <c r="J43" i="2"/>
  <c r="AL43" i="2" s="1"/>
  <c r="H43" i="2"/>
  <c r="BJ42" i="2"/>
  <c r="BI42" i="2"/>
  <c r="BH42" i="2"/>
  <c r="BF42" i="2"/>
  <c r="BD42" i="2"/>
  <c r="AX42" i="2"/>
  <c r="AW42" i="2"/>
  <c r="BC42" i="2" s="1"/>
  <c r="AV42" i="2"/>
  <c r="AP42" i="2"/>
  <c r="AO42" i="2"/>
  <c r="AL42" i="2"/>
  <c r="AK42" i="2"/>
  <c r="AJ42" i="2"/>
  <c r="AH42" i="2"/>
  <c r="AG42" i="2"/>
  <c r="AF42" i="2"/>
  <c r="AE42" i="2"/>
  <c r="AD42" i="2"/>
  <c r="AC42" i="2"/>
  <c r="AB42" i="2"/>
  <c r="Z42" i="2"/>
  <c r="J42" i="2"/>
  <c r="I42" i="2"/>
  <c r="H42" i="2"/>
  <c r="BJ41" i="2"/>
  <c r="AH41" i="2" s="1"/>
  <c r="BI41" i="2"/>
  <c r="BF41" i="2"/>
  <c r="BD41" i="2"/>
  <c r="AX41" i="2"/>
  <c r="AP41" i="2"/>
  <c r="AO41" i="2"/>
  <c r="AW41" i="2" s="1"/>
  <c r="AK41" i="2"/>
  <c r="AT34" i="2" s="1"/>
  <c r="AJ41" i="2"/>
  <c r="AG41" i="2"/>
  <c r="AF41" i="2"/>
  <c r="AE41" i="2"/>
  <c r="AD41" i="2"/>
  <c r="AC41" i="2"/>
  <c r="AB41" i="2"/>
  <c r="Z41" i="2"/>
  <c r="J41" i="2"/>
  <c r="AL41" i="2" s="1"/>
  <c r="I41" i="2"/>
  <c r="BJ39" i="2"/>
  <c r="AH39" i="2" s="1"/>
  <c r="BH39" i="2"/>
  <c r="BF39" i="2"/>
  <c r="BD39" i="2"/>
  <c r="AW39" i="2"/>
  <c r="AP39" i="2"/>
  <c r="AX39" i="2" s="1"/>
  <c r="AV39" i="2" s="1"/>
  <c r="AO39" i="2"/>
  <c r="AL39" i="2"/>
  <c r="AK39" i="2"/>
  <c r="AJ39" i="2"/>
  <c r="AG39" i="2"/>
  <c r="AF39" i="2"/>
  <c r="AE39" i="2"/>
  <c r="AD39" i="2"/>
  <c r="AC39" i="2"/>
  <c r="AB39" i="2"/>
  <c r="Z39" i="2"/>
  <c r="J39" i="2"/>
  <c r="H39" i="2"/>
  <c r="BJ38" i="2"/>
  <c r="AH38" i="2" s="1"/>
  <c r="BI38" i="2"/>
  <c r="BF38" i="2"/>
  <c r="BD38" i="2"/>
  <c r="AX38" i="2"/>
  <c r="AP38" i="2"/>
  <c r="AO38" i="2"/>
  <c r="BH38" i="2" s="1"/>
  <c r="AK38" i="2"/>
  <c r="AJ38" i="2"/>
  <c r="AG38" i="2"/>
  <c r="AF38" i="2"/>
  <c r="AE38" i="2"/>
  <c r="AD38" i="2"/>
  <c r="AC38" i="2"/>
  <c r="AB38" i="2"/>
  <c r="Z38" i="2"/>
  <c r="J38" i="2"/>
  <c r="J34" i="2" s="1"/>
  <c r="I38" i="2"/>
  <c r="BJ37" i="2"/>
  <c r="BH37" i="2"/>
  <c r="BF37" i="2"/>
  <c r="BD37" i="2"/>
  <c r="AW37" i="2"/>
  <c r="AP37" i="2"/>
  <c r="BI37" i="2" s="1"/>
  <c r="AO37" i="2"/>
  <c r="H37" i="2" s="1"/>
  <c r="AL37" i="2"/>
  <c r="AK37" i="2"/>
  <c r="AJ37" i="2"/>
  <c r="AH37" i="2"/>
  <c r="AG37" i="2"/>
  <c r="AF37" i="2"/>
  <c r="AE37" i="2"/>
  <c r="AD37" i="2"/>
  <c r="AC37" i="2"/>
  <c r="AB37" i="2"/>
  <c r="Z37" i="2"/>
  <c r="J37" i="2"/>
  <c r="BJ36" i="2"/>
  <c r="AH36" i="2" s="1"/>
  <c r="BI36" i="2"/>
  <c r="BF36" i="2"/>
  <c r="BD36" i="2"/>
  <c r="AX36" i="2"/>
  <c r="AP36" i="2"/>
  <c r="I36" i="2" s="1"/>
  <c r="AO36" i="2"/>
  <c r="H36" i="2" s="1"/>
  <c r="AK36" i="2"/>
  <c r="AJ36" i="2"/>
  <c r="AS34" i="2" s="1"/>
  <c r="AG36" i="2"/>
  <c r="AF36" i="2"/>
  <c r="AE36" i="2"/>
  <c r="AD36" i="2"/>
  <c r="AC36" i="2"/>
  <c r="AB36" i="2"/>
  <c r="Z36" i="2"/>
  <c r="J36" i="2"/>
  <c r="AL36" i="2" s="1"/>
  <c r="BJ35" i="2"/>
  <c r="BH35" i="2"/>
  <c r="BF35" i="2"/>
  <c r="BD35" i="2"/>
  <c r="AW35" i="2"/>
  <c r="AP35" i="2"/>
  <c r="I35" i="2" s="1"/>
  <c r="AO35" i="2"/>
  <c r="AK35" i="2"/>
  <c r="AJ35" i="2"/>
  <c r="AH35" i="2"/>
  <c r="AG35" i="2"/>
  <c r="AF35" i="2"/>
  <c r="AE35" i="2"/>
  <c r="AD35" i="2"/>
  <c r="AC35" i="2"/>
  <c r="AB35" i="2"/>
  <c r="Z35" i="2"/>
  <c r="J35" i="2"/>
  <c r="AL35" i="2" s="1"/>
  <c r="H35" i="2"/>
  <c r="BJ32" i="2"/>
  <c r="Z32" i="2" s="1"/>
  <c r="BF32" i="2"/>
  <c r="BD32" i="2"/>
  <c r="AP32" i="2"/>
  <c r="AX32" i="2" s="1"/>
  <c r="AO32" i="2"/>
  <c r="AW32" i="2" s="1"/>
  <c r="AK32" i="2"/>
  <c r="AJ32" i="2"/>
  <c r="AH32" i="2"/>
  <c r="AG32" i="2"/>
  <c r="AF32" i="2"/>
  <c r="AE32" i="2"/>
  <c r="AD32" i="2"/>
  <c r="AC32" i="2"/>
  <c r="AB32" i="2"/>
  <c r="J32" i="2"/>
  <c r="AL32" i="2" s="1"/>
  <c r="H32" i="2"/>
  <c r="BJ31" i="2"/>
  <c r="BH31" i="2"/>
  <c r="BF31" i="2"/>
  <c r="BD31" i="2"/>
  <c r="AW31" i="2"/>
  <c r="AP31" i="2"/>
  <c r="AX31" i="2" s="1"/>
  <c r="AV31" i="2" s="1"/>
  <c r="AO31" i="2"/>
  <c r="AL31" i="2"/>
  <c r="AK31" i="2"/>
  <c r="AJ31" i="2"/>
  <c r="AH31" i="2"/>
  <c r="AG31" i="2"/>
  <c r="AF31" i="2"/>
  <c r="AE31" i="2"/>
  <c r="AD31" i="2"/>
  <c r="AC31" i="2"/>
  <c r="AB31" i="2"/>
  <c r="Z31" i="2"/>
  <c r="J31" i="2"/>
  <c r="I31" i="2"/>
  <c r="H31" i="2"/>
  <c r="BJ29" i="2"/>
  <c r="Z29" i="2" s="1"/>
  <c r="BI29" i="2"/>
  <c r="BF29" i="2"/>
  <c r="BD29" i="2"/>
  <c r="AX29" i="2"/>
  <c r="AP29" i="2"/>
  <c r="AO29" i="2"/>
  <c r="BH29" i="2" s="1"/>
  <c r="AK29" i="2"/>
  <c r="AT28" i="2" s="1"/>
  <c r="AJ29" i="2"/>
  <c r="AH29" i="2"/>
  <c r="AG29" i="2"/>
  <c r="AF29" i="2"/>
  <c r="AE29" i="2"/>
  <c r="AD29" i="2"/>
  <c r="AC29" i="2"/>
  <c r="AB29" i="2"/>
  <c r="J29" i="2"/>
  <c r="J28" i="2" s="1"/>
  <c r="I29" i="2"/>
  <c r="AS28" i="2"/>
  <c r="BJ27" i="2"/>
  <c r="BI27" i="2"/>
  <c r="BF27" i="2"/>
  <c r="BD27" i="2"/>
  <c r="AX27" i="2"/>
  <c r="AP27" i="2"/>
  <c r="AO27" i="2"/>
  <c r="AW27" i="2" s="1"/>
  <c r="AK27" i="2"/>
  <c r="AJ27" i="2"/>
  <c r="AH27" i="2"/>
  <c r="AG27" i="2"/>
  <c r="AE27" i="2"/>
  <c r="AD27" i="2"/>
  <c r="AC27" i="2"/>
  <c r="AB27" i="2"/>
  <c r="Z27" i="2"/>
  <c r="J27" i="2"/>
  <c r="AL27" i="2" s="1"/>
  <c r="I27" i="2"/>
  <c r="BJ26" i="2"/>
  <c r="BH26" i="2"/>
  <c r="AF26" i="2" s="1"/>
  <c r="BF26" i="2"/>
  <c r="BD26" i="2"/>
  <c r="AW26" i="2"/>
  <c r="BC26" i="2" s="1"/>
  <c r="AP26" i="2"/>
  <c r="AX26" i="2" s="1"/>
  <c r="AO26" i="2"/>
  <c r="AL26" i="2"/>
  <c r="AK26" i="2"/>
  <c r="AJ26" i="2"/>
  <c r="AH26" i="2"/>
  <c r="AE26" i="2"/>
  <c r="AD26" i="2"/>
  <c r="AC26" i="2"/>
  <c r="AB26" i="2"/>
  <c r="Z26" i="2"/>
  <c r="J26" i="2"/>
  <c r="H26" i="2"/>
  <c r="BJ25" i="2"/>
  <c r="BI25" i="2"/>
  <c r="AG25" i="2" s="1"/>
  <c r="BF25" i="2"/>
  <c r="BD25" i="2"/>
  <c r="AX25" i="2"/>
  <c r="AP25" i="2"/>
  <c r="AO25" i="2"/>
  <c r="AW25" i="2" s="1"/>
  <c r="AL25" i="2"/>
  <c r="AK25" i="2"/>
  <c r="AJ25" i="2"/>
  <c r="AH25" i="2"/>
  <c r="AE25" i="2"/>
  <c r="AD25" i="2"/>
  <c r="AC25" i="2"/>
  <c r="AB25" i="2"/>
  <c r="Z25" i="2"/>
  <c r="J25" i="2"/>
  <c r="I25" i="2"/>
  <c r="BJ24" i="2"/>
  <c r="BF24" i="2"/>
  <c r="BD24" i="2"/>
  <c r="AP24" i="2"/>
  <c r="AX24" i="2" s="1"/>
  <c r="AO24" i="2"/>
  <c r="AW24" i="2" s="1"/>
  <c r="AK24" i="2"/>
  <c r="C28" i="1" s="1"/>
  <c r="F28" i="1" s="1"/>
  <c r="AJ24" i="2"/>
  <c r="AH24" i="2"/>
  <c r="AE24" i="2"/>
  <c r="AD24" i="2"/>
  <c r="AC24" i="2"/>
  <c r="AB24" i="2"/>
  <c r="Z24" i="2"/>
  <c r="J24" i="2"/>
  <c r="AL24" i="2" s="1"/>
  <c r="H24" i="2"/>
  <c r="BJ23" i="2"/>
  <c r="BH23" i="2"/>
  <c r="BF23" i="2"/>
  <c r="BD23" i="2"/>
  <c r="AW23" i="2"/>
  <c r="AP23" i="2"/>
  <c r="AX23" i="2" s="1"/>
  <c r="AV23" i="2" s="1"/>
  <c r="AO23" i="2"/>
  <c r="AL23" i="2"/>
  <c r="AK23" i="2"/>
  <c r="AJ23" i="2"/>
  <c r="AH23" i="2"/>
  <c r="AF23" i="2"/>
  <c r="AE23" i="2"/>
  <c r="AD23" i="2"/>
  <c r="AC23" i="2"/>
  <c r="AB23" i="2"/>
  <c r="Z23" i="2"/>
  <c r="J23" i="2"/>
  <c r="I23" i="2"/>
  <c r="H23" i="2"/>
  <c r="BJ22" i="2"/>
  <c r="BI22" i="2"/>
  <c r="BF22" i="2"/>
  <c r="BD22" i="2"/>
  <c r="AX22" i="2"/>
  <c r="AP22" i="2"/>
  <c r="AO22" i="2"/>
  <c r="BH22" i="2" s="1"/>
  <c r="AF22" i="2" s="1"/>
  <c r="AK22" i="2"/>
  <c r="AJ22" i="2"/>
  <c r="AH22" i="2"/>
  <c r="AG22" i="2"/>
  <c r="AE22" i="2"/>
  <c r="AD22" i="2"/>
  <c r="AC22" i="2"/>
  <c r="AB22" i="2"/>
  <c r="Z22" i="2"/>
  <c r="J22" i="2"/>
  <c r="AL22" i="2" s="1"/>
  <c r="I22" i="2"/>
  <c r="BJ21" i="2"/>
  <c r="BH21" i="2"/>
  <c r="BF21" i="2"/>
  <c r="BD21" i="2"/>
  <c r="AW21" i="2"/>
  <c r="AP21" i="2"/>
  <c r="BI21" i="2" s="1"/>
  <c r="AG21" i="2" s="1"/>
  <c r="AO21" i="2"/>
  <c r="H21" i="2" s="1"/>
  <c r="AL21" i="2"/>
  <c r="AK21" i="2"/>
  <c r="AJ21" i="2"/>
  <c r="AH21" i="2"/>
  <c r="AF21" i="2"/>
  <c r="AE21" i="2"/>
  <c r="AD21" i="2"/>
  <c r="AC21" i="2"/>
  <c r="AB21" i="2"/>
  <c r="Z21" i="2"/>
  <c r="J21" i="2"/>
  <c r="BJ20" i="2"/>
  <c r="BI20" i="2"/>
  <c r="BF20" i="2"/>
  <c r="BD20" i="2"/>
  <c r="AX20" i="2"/>
  <c r="AP20" i="2"/>
  <c r="I20" i="2" s="1"/>
  <c r="AO20" i="2"/>
  <c r="H20" i="2" s="1"/>
  <c r="AK20" i="2"/>
  <c r="AJ20" i="2"/>
  <c r="AH20" i="2"/>
  <c r="AG20" i="2"/>
  <c r="AE20" i="2"/>
  <c r="AD20" i="2"/>
  <c r="AC20" i="2"/>
  <c r="AB20" i="2"/>
  <c r="Z20" i="2"/>
  <c r="J20" i="2"/>
  <c r="AL20" i="2" s="1"/>
  <c r="BJ19" i="2"/>
  <c r="BH19" i="2"/>
  <c r="AF19" i="2" s="1"/>
  <c r="BF19" i="2"/>
  <c r="BD19" i="2"/>
  <c r="AW19" i="2"/>
  <c r="AP19" i="2"/>
  <c r="I19" i="2" s="1"/>
  <c r="AO19" i="2"/>
  <c r="AK19" i="2"/>
  <c r="AJ19" i="2"/>
  <c r="AH19" i="2"/>
  <c r="AE19" i="2"/>
  <c r="AD19" i="2"/>
  <c r="AC19" i="2"/>
  <c r="AB19" i="2"/>
  <c r="Z19" i="2"/>
  <c r="J19" i="2"/>
  <c r="AL19" i="2" s="1"/>
  <c r="H19" i="2"/>
  <c r="BJ18" i="2"/>
  <c r="BI18" i="2"/>
  <c r="AG18" i="2" s="1"/>
  <c r="BH18" i="2"/>
  <c r="BF18" i="2"/>
  <c r="BD18" i="2"/>
  <c r="AX18" i="2"/>
  <c r="AV18" i="2" s="1"/>
  <c r="AW18" i="2"/>
  <c r="BC18" i="2" s="1"/>
  <c r="AP18" i="2"/>
  <c r="AO18" i="2"/>
  <c r="AL18" i="2"/>
  <c r="AK18" i="2"/>
  <c r="AJ18" i="2"/>
  <c r="AH18" i="2"/>
  <c r="AF18" i="2"/>
  <c r="AE18" i="2"/>
  <c r="AD18" i="2"/>
  <c r="AC18" i="2"/>
  <c r="AB18" i="2"/>
  <c r="Z18" i="2"/>
  <c r="J18" i="2"/>
  <c r="I18" i="2"/>
  <c r="H18" i="2"/>
  <c r="BJ17" i="2"/>
  <c r="BI17" i="2"/>
  <c r="BF17" i="2"/>
  <c r="BD17" i="2"/>
  <c r="AX17" i="2"/>
  <c r="AP17" i="2"/>
  <c r="AO17" i="2"/>
  <c r="BH17" i="2" s="1"/>
  <c r="AF17" i="2" s="1"/>
  <c r="AK17" i="2"/>
  <c r="AJ17" i="2"/>
  <c r="AH17" i="2"/>
  <c r="AG17" i="2"/>
  <c r="AE17" i="2"/>
  <c r="C17" i="1" s="1"/>
  <c r="AD17" i="2"/>
  <c r="AC17" i="2"/>
  <c r="AB17" i="2"/>
  <c r="Z17" i="2"/>
  <c r="J17" i="2"/>
  <c r="AL17" i="2" s="1"/>
  <c r="I17" i="2"/>
  <c r="H17" i="2"/>
  <c r="BJ16" i="2"/>
  <c r="BH16" i="2"/>
  <c r="BF16" i="2"/>
  <c r="BD16" i="2"/>
  <c r="AW16" i="2"/>
  <c r="AP16" i="2"/>
  <c r="BI16" i="2" s="1"/>
  <c r="AG16" i="2" s="1"/>
  <c r="AO16" i="2"/>
  <c r="AL16" i="2"/>
  <c r="AK16" i="2"/>
  <c r="AJ16" i="2"/>
  <c r="AH16" i="2"/>
  <c r="AF16" i="2"/>
  <c r="AE16" i="2"/>
  <c r="AD16" i="2"/>
  <c r="AC16" i="2"/>
  <c r="AB16" i="2"/>
  <c r="Z16" i="2"/>
  <c r="J16" i="2"/>
  <c r="I16" i="2"/>
  <c r="H16" i="2"/>
  <c r="BJ15" i="2"/>
  <c r="BI15" i="2"/>
  <c r="BF15" i="2"/>
  <c r="BD15" i="2"/>
  <c r="AX15" i="2"/>
  <c r="AP15" i="2"/>
  <c r="AO15" i="2"/>
  <c r="AW15" i="2" s="1"/>
  <c r="AK15" i="2"/>
  <c r="AT14" i="2" s="1"/>
  <c r="AJ15" i="2"/>
  <c r="AH15" i="2"/>
  <c r="AG15" i="2"/>
  <c r="AE15" i="2"/>
  <c r="AD15" i="2"/>
  <c r="AC15" i="2"/>
  <c r="AB15" i="2"/>
  <c r="Z15" i="2"/>
  <c r="J15" i="2"/>
  <c r="AL15" i="2" s="1"/>
  <c r="I15" i="2"/>
  <c r="AS14" i="2"/>
  <c r="BJ13" i="2"/>
  <c r="BI13" i="2"/>
  <c r="AC13" i="2" s="1"/>
  <c r="C15" i="1" s="1"/>
  <c r="BF13" i="2"/>
  <c r="BD13" i="2"/>
  <c r="AX13" i="2"/>
  <c r="AP13" i="2"/>
  <c r="I13" i="2" s="1"/>
  <c r="I12" i="2" s="1"/>
  <c r="AO13" i="2"/>
  <c r="H13" i="2" s="1"/>
  <c r="H12" i="2" s="1"/>
  <c r="AK13" i="2"/>
  <c r="AJ13" i="2"/>
  <c r="C27" i="1" s="1"/>
  <c r="AH13" i="2"/>
  <c r="AG13" i="2"/>
  <c r="AF13" i="2"/>
  <c r="AE13" i="2"/>
  <c r="AD13" i="2"/>
  <c r="C16" i="1" s="1"/>
  <c r="Z13" i="2"/>
  <c r="J13" i="2"/>
  <c r="AL13" i="2" s="1"/>
  <c r="AU12" i="2" s="1"/>
  <c r="AT12" i="2"/>
  <c r="AS12" i="2"/>
  <c r="AU1" i="2"/>
  <c r="AT1" i="2"/>
  <c r="AS1" i="2"/>
  <c r="I24" i="1"/>
  <c r="I19" i="1"/>
  <c r="I18" i="1"/>
  <c r="I17" i="1"/>
  <c r="I16" i="1"/>
  <c r="I15" i="1"/>
  <c r="I22" i="1" s="1"/>
  <c r="I14" i="1"/>
  <c r="I10" i="1"/>
  <c r="F10" i="1"/>
  <c r="C10" i="1"/>
  <c r="F8" i="1"/>
  <c r="C8" i="1"/>
  <c r="F6" i="1"/>
  <c r="C6" i="1"/>
  <c r="F4" i="1"/>
  <c r="C4" i="1"/>
  <c r="F2" i="1"/>
  <c r="C2" i="1"/>
  <c r="C21" i="1" l="1"/>
  <c r="BC31" i="2"/>
  <c r="BC39" i="2"/>
  <c r="BC24" i="2"/>
  <c r="AV24" i="2"/>
  <c r="AV15" i="2"/>
  <c r="BC15" i="2"/>
  <c r="BC21" i="2"/>
  <c r="BC32" i="2"/>
  <c r="AV32" i="2"/>
  <c r="BC41" i="2"/>
  <c r="AV41" i="2"/>
  <c r="I28" i="2"/>
  <c r="AV16" i="2"/>
  <c r="AV27" i="2"/>
  <c r="BC27" i="2"/>
  <c r="BC23" i="2"/>
  <c r="AU14" i="2"/>
  <c r="C20" i="1"/>
  <c r="BC25" i="2"/>
  <c r="AV25" i="2"/>
  <c r="AV46" i="2"/>
  <c r="BC46" i="2"/>
  <c r="AX16" i="2"/>
  <c r="BC16" i="2" s="1"/>
  <c r="AW17" i="2"/>
  <c r="I21" i="2"/>
  <c r="I14" i="2" s="1"/>
  <c r="H22" i="2"/>
  <c r="BI23" i="2"/>
  <c r="AG23" i="2" s="1"/>
  <c r="BH24" i="2"/>
  <c r="AF24" i="2" s="1"/>
  <c r="H29" i="2"/>
  <c r="H28" i="2" s="1"/>
  <c r="BI31" i="2"/>
  <c r="BH32" i="2"/>
  <c r="I37" i="2"/>
  <c r="I34" i="2" s="1"/>
  <c r="H38" i="2"/>
  <c r="H34" i="2" s="1"/>
  <c r="BI39" i="2"/>
  <c r="BH41" i="2"/>
  <c r="J14" i="2"/>
  <c r="AV19" i="2"/>
  <c r="BI24" i="2"/>
  <c r="AG24" i="2" s="1"/>
  <c r="C19" i="1" s="1"/>
  <c r="BH25" i="2"/>
  <c r="AF25" i="2" s="1"/>
  <c r="AL29" i="2"/>
  <c r="AU28" i="2" s="1"/>
  <c r="BI32" i="2"/>
  <c r="AL38" i="2"/>
  <c r="AU34" i="2" s="1"/>
  <c r="I39" i="2"/>
  <c r="H41" i="2"/>
  <c r="AW13" i="2"/>
  <c r="BH15" i="2"/>
  <c r="AF15" i="2" s="1"/>
  <c r="AX19" i="2"/>
  <c r="BC19" i="2" s="1"/>
  <c r="AW20" i="2"/>
  <c r="AV21" i="2"/>
  <c r="I24" i="2"/>
  <c r="H25" i="2"/>
  <c r="BI26" i="2"/>
  <c r="AG26" i="2" s="1"/>
  <c r="BH27" i="2"/>
  <c r="AF27" i="2" s="1"/>
  <c r="I32" i="2"/>
  <c r="AX35" i="2"/>
  <c r="BC35" i="2" s="1"/>
  <c r="AW36" i="2"/>
  <c r="AV37" i="2"/>
  <c r="BH46" i="2"/>
  <c r="H15" i="2"/>
  <c r="AX21" i="2"/>
  <c r="AW22" i="2"/>
  <c r="I26" i="2"/>
  <c r="H27" i="2"/>
  <c r="AW29" i="2"/>
  <c r="AX37" i="2"/>
  <c r="BC37" i="2" s="1"/>
  <c r="AW38" i="2"/>
  <c r="J12" i="2"/>
  <c r="BH13" i="2"/>
  <c r="AB13" i="2" s="1"/>
  <c r="C14" i="1" s="1"/>
  <c r="BI19" i="2"/>
  <c r="AG19" i="2" s="1"/>
  <c r="BH20" i="2"/>
  <c r="AF20" i="2" s="1"/>
  <c r="AV26" i="2"/>
  <c r="BI35" i="2"/>
  <c r="BH36" i="2"/>
  <c r="AV43" i="2"/>
  <c r="H14" i="2" l="1"/>
  <c r="BC22" i="2"/>
  <c r="AV22" i="2"/>
  <c r="AV13" i="2"/>
  <c r="BC13" i="2"/>
  <c r="BC20" i="2"/>
  <c r="AV20" i="2"/>
  <c r="AV17" i="2"/>
  <c r="BC17" i="2"/>
  <c r="C18" i="1"/>
  <c r="C22" i="1"/>
  <c r="BC36" i="2"/>
  <c r="AV36" i="2"/>
  <c r="J47" i="2"/>
  <c r="BC38" i="2"/>
  <c r="AV38" i="2"/>
  <c r="AV35" i="2"/>
  <c r="BC29" i="2"/>
  <c r="AV29" i="2"/>
  <c r="H17" i="3" l="1"/>
  <c r="I17" i="3" s="1"/>
  <c r="F16" i="1" s="1"/>
  <c r="H16" i="3"/>
  <c r="I16" i="3" s="1"/>
  <c r="F15" i="1" s="1"/>
  <c r="H15" i="3"/>
  <c r="I15" i="3" s="1"/>
  <c r="F14" i="1" l="1"/>
  <c r="F22" i="1" s="1"/>
  <c r="C29" i="1" s="1"/>
  <c r="I18" i="3"/>
  <c r="F29" i="3" s="1"/>
  <c r="F29" i="1" l="1"/>
  <c r="I28" i="1"/>
  <c r="I29" i="1" s="1"/>
</calcChain>
</file>

<file path=xl/sharedStrings.xml><?xml version="1.0" encoding="utf-8"?>
<sst xmlns="http://schemas.openxmlformats.org/spreadsheetml/2006/main" count="489" uniqueCount="212">
  <si>
    <t>Krycí list slepého rozpočtu</t>
  </si>
  <si>
    <t>Investor:</t>
  </si>
  <si>
    <t>Objednatel:</t>
  </si>
  <si>
    <t>IČO/DIČ:</t>
  </si>
  <si>
    <t>Druh stavby:</t>
  </si>
  <si>
    <t>Projektant:</t>
  </si>
  <si>
    <t>Lokalita:</t>
  </si>
  <si>
    <t>Zhotovitel:</t>
  </si>
  <si>
    <t>Začátek výstavby:</t>
  </si>
  <si>
    <t>Konec výstavby:</t>
  </si>
  <si>
    <t>Položek:</t>
  </si>
  <si>
    <t>JKSO: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</si>
  <si>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</si>
  <si>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</si>
  <si>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</si>
  <si>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</si>
  <si>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</si>
  <si>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</si>
  <si>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</si>
  <si>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</si>
  <si>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</si>
  <si>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</si>
  <si>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</si>
  <si>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Revize</t>
  </si>
  <si>
    <t>Zařízení staveniště</t>
  </si>
  <si>
    <t>Montáž</t>
  </si>
  <si>
    <t>Práce ve výškách</t>
  </si>
  <si>
    <t>Mimostav. doprava</t>
  </si>
  <si>
    <t>PSV</t>
  </si>
  <si>
    <t>rezerva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</si>
  <si>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</si>
  <si>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</si>
  <si>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</si>
  <si>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</si>
  <si>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</si>
  <si>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</si>
  <si>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</si>
  <si>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</si>
  <si>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</si>
  <si>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</si>
  <si>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</si>
  <si>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</si>
  <si>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</si>
  <si>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</si>
  <si>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</si>
  <si>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</si>
  <si>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</si>
  <si>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</si>
  <si>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</si>
  <si>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</si>
  <si>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</si>
  <si>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</si>
  <si>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</si>
  <si>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</si>
  <si>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</si>
  <si>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Poznámka:</t>
  </si>
  <si>
    <t>Slepý stavební rozpočet</t>
  </si>
  <si>
    <t>Město Varnsdorf</t>
  </si>
  <si>
    <t>Doba výstavby:</t>
  </si>
  <si>
    <t xml:space="preserve"> </t>
  </si>
  <si>
    <t> </t>
  </si>
  <si>
    <t>Výměna svítidel na fotbalovém hřišti - umělá tráva</t>
  </si>
  <si>
    <t>29.06.2025</t>
  </si>
  <si>
    <t>p.č. 347/1, 347/2, 347/10 a 339 v k.ú. Varnsdorf</t>
  </si>
  <si>
    <t>Zpracováno dne:</t>
  </si>
  <si>
    <t>Johana Poláková</t>
  </si>
  <si>
    <t>Č</t>
  </si>
  <si>
    <t>Kód</t>
  </si>
  <si>
    <t>Zkrácený popis / Varianta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</si>
  <si>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</si>
  <si>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</si>
  <si>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</si>
  <si>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</si>
  <si>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</si>
  <si>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</si>
  <si>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</si>
  <si>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</si>
  <si>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</si>
  <si>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</si>
  <si>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</si>
  <si>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</si>
  <si>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</si>
  <si>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</si>
  <si>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</si>
  <si>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</si>
  <si>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</si>
  <si>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</si>
  <si>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</si>
  <si>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</si>
  <si>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</si>
  <si>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</si>
  <si>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</si>
  <si>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</si>
  <si>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</si>
  <si>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>94</t>
  </si>
  <si>
    <t>Lešení a stavební výtahy</t>
  </si>
  <si>
    <t>1</t>
  </si>
  <si>
    <t>949941101R00</t>
  </si>
  <si>
    <t>Výsuvná šplhací plošina, motorický zdvih, H 80 m</t>
  </si>
  <si>
    <t>den</t>
  </si>
  <si>
    <t>RTS I / 2025</t>
  </si>
  <si>
    <t>94_</t>
  </si>
  <si>
    <t>9_</t>
  </si>
  <si>
    <t>_</t>
  </si>
  <si>
    <t>P</t>
  </si>
  <si>
    <t>M65</t>
  </si>
  <si>
    <t>Elektroinstalace</t>
  </si>
  <si>
    <t>2</t>
  </si>
  <si>
    <t>650072233R00</t>
  </si>
  <si>
    <t>Demontáž vypínače 3pól modulového do 80 A</t>
  </si>
  <si>
    <t>kus</t>
  </si>
  <si>
    <t>M65_</t>
  </si>
  <si>
    <t>3</t>
  </si>
  <si>
    <t>Montáž vypínače 3pól modulového do 80 A</t>
  </si>
  <si>
    <t>4</t>
  </si>
  <si>
    <t>650106121R00</t>
  </si>
  <si>
    <t>Demontáž svítidla veřejného osvětlení na výložník</t>
  </si>
  <si>
    <t>5</t>
  </si>
  <si>
    <t>Montáž svítidla veřejného osvětlení na výložník</t>
  </si>
  <si>
    <t>6</t>
  </si>
  <si>
    <t>650124143R00</t>
  </si>
  <si>
    <t>Demontáž kabelu Cu 3 x 2,5 mm2 pevně uloženého</t>
  </si>
  <si>
    <t>m</t>
  </si>
  <si>
    <t>7</t>
  </si>
  <si>
    <t>Uložení kabelu Cu 3 x 2,5 mm2 pevně</t>
  </si>
  <si>
    <t>8</t>
  </si>
  <si>
    <t>650141111R00</t>
  </si>
  <si>
    <t>Ukončení vodiče v rozvaděči + zapojení do 2,5 mm2</t>
  </si>
  <si>
    <t>9</t>
  </si>
  <si>
    <t>650141115R00</t>
  </si>
  <si>
    <t>Ukončení vodiče v rozvaděči + zapojení do 16 mm2</t>
  </si>
  <si>
    <t>10</t>
  </si>
  <si>
    <t>650031623R00</t>
  </si>
  <si>
    <t>Deontáž rozváděče do váhy 50 kg</t>
  </si>
  <si>
    <t>11</t>
  </si>
  <si>
    <t>210192102R00</t>
  </si>
  <si>
    <t>Rozvodnice pro veřejné osvětlení KS 4</t>
  </si>
  <si>
    <t>12</t>
  </si>
  <si>
    <t>210010118R00</t>
  </si>
  <si>
    <t>Lišta elektroinstalační kovová nosná, š. do 35 mm</t>
  </si>
  <si>
    <t>13</t>
  </si>
  <si>
    <t>650061611R00</t>
  </si>
  <si>
    <t>Montáž jističe modulárního jednopólového do 25 A</t>
  </si>
  <si>
    <t>14</t>
  </si>
  <si>
    <t>650063111R00</t>
  </si>
  <si>
    <t>Montáž svodiče blesk. proudů typ 1, 1pól do 50 kA</t>
  </si>
  <si>
    <t>S</t>
  </si>
  <si>
    <t>Přesuny sutí</t>
  </si>
  <si>
    <t>15</t>
  </si>
  <si>
    <t>979083117R00</t>
  </si>
  <si>
    <t>Vodorovné přemístění suti na skládku do 6000 m</t>
  </si>
  <si>
    <t>t</t>
  </si>
  <si>
    <t>S_</t>
  </si>
  <si>
    <t>RTS komentář:</t>
  </si>
  <si>
    <t>Pro volbu položky je rozhodující dopravní vzdálenost těžiště skládky a těžiště půdorysné plochy objektu. V položce jsou zakalkulovány i náklady na naložení suti na dopravní prostředek a složení</t>
  </si>
  <si>
    <t>16</t>
  </si>
  <si>
    <t>979084212R00</t>
  </si>
  <si>
    <t>Vodorovná doprava vybour. hmot po suchu do 50 m</t>
  </si>
  <si>
    <t>17</t>
  </si>
  <si>
    <t>979990163R00</t>
  </si>
  <si>
    <t>Poplatek za uložení suti - plast + sklo, skupina odpadu 170904</t>
  </si>
  <si>
    <t>Okna, dveře atd. FCC Česká republika, s.r.o., provozovna Žabčice  Líšeňská 35, 636 00  Brno Tel: +420 518 311 499, Fax: +420 518 311 499 Mobil: +420 602 240 639 e-mail: Jaroslav.Konecny@fcc-group.cz, www.fcc-group.e</t>
  </si>
  <si>
    <t>M</t>
  </si>
  <si>
    <t>18</t>
  </si>
  <si>
    <t>HAB304IMVD</t>
  </si>
  <si>
    <t>Otočný vypínač 3P In=40 A; Ui=800 V; AC 23</t>
  </si>
  <si>
    <t>ks</t>
  </si>
  <si>
    <t>0</t>
  </si>
  <si>
    <t>Z99999_</t>
  </si>
  <si>
    <t>Z_</t>
  </si>
  <si>
    <t>19</t>
  </si>
  <si>
    <t>006-025VD</t>
  </si>
  <si>
    <t>LED reflektor 575W, 83 322lm, 4000K, 70Ra, IP66, 11,339 kg, 585x520x180mm</t>
  </si>
  <si>
    <t>20</t>
  </si>
  <si>
    <t>007-025VD</t>
  </si>
  <si>
    <t>Driver box DALI pro LED reflektor 575W</t>
  </si>
  <si>
    <t>21</t>
  </si>
  <si>
    <t>000 SP1VD</t>
  </si>
  <si>
    <t>Celoplastová skříň PSP2 372x303x113 mm, s dvířky, prázdná v provedení na stožár, IP44, 2,4kg</t>
  </si>
  <si>
    <t>22</t>
  </si>
  <si>
    <t>34572252</t>
  </si>
  <si>
    <t>Lišta nosná kovová elektroinstalační DIN TS 35D děrovaná</t>
  </si>
  <si>
    <t>Určena k připevnění přístrojů (jističů, stykačů, svorek atd.) v rozváděčích nebo rozvodnicích.  Na obou koncích má otvory a drážky pro přichycení na podložku.</t>
  </si>
  <si>
    <t>23</t>
  </si>
  <si>
    <t>NCN110TIMVD</t>
  </si>
  <si>
    <t>Jistič 1 pól. 10A, char.C, 10 kA</t>
  </si>
  <si>
    <t>24</t>
  </si>
  <si>
    <t>000FLP1VD</t>
  </si>
  <si>
    <t>Svodič přepětí 3x12,5kA - FLP-12,5 V/3</t>
  </si>
  <si>
    <t>25</t>
  </si>
  <si>
    <t>Svodič přepětí 2x12,5kA - FLP-12,5 V/2</t>
  </si>
  <si>
    <t>26</t>
  </si>
  <si>
    <t>34111036</t>
  </si>
  <si>
    <t>Kabel silový s Cu jádrem 750 V CYKY 3 x 2,5 mm2</t>
  </si>
  <si>
    <t>CYKY Instalační kabely  Použití: pro pevné uložení ve vnitřních a venkovních prostorách, v zemi, v betonu. Kabely jsou odolné proti UV záření a proti šíření plamene.  Konstrukce: 1. Měděné plné holé jádro 2. PVC izolace 3. Výplňový obal 4. PVC pláš</t>
  </si>
  <si>
    <t>27</t>
  </si>
  <si>
    <t>0011VD</t>
  </si>
  <si>
    <t>Drobný instalační materiál</t>
  </si>
  <si>
    <t>obj.</t>
  </si>
  <si>
    <t>Celkem:</t>
  </si>
  <si>
    <t>Vedlejší a ostatní rozpočtové náklady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</si>
  <si>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</si>
  <si>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</si>
  <si>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</si>
  <si>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</si>
  <si>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</si>
  <si>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</si>
  <si>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</si>
  <si>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</si>
  <si>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Ostatní rozpočtové náklady ORN</t>
  </si>
  <si>
    <t>Ostatní rozpočtové náklady (ORN)</t>
  </si>
  <si>
    <t>Celkem 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</si>
</sst>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238"/>
    </font>
    <font>
      <sz val="11"/>
      <name val="Calibri"/>
      <charset val="1"/>
    </font>
    <font>
      <sz val="18"/>
      <color rgb="FF000000"/>
      <name val="Arial"/>
      <charset val="238"/>
    </font>
    <font>
      <sz val="10"/>
      <color rgb="FF000000"/>
      <name val="Arial"/>
      <charset val="238"/>
    </font>
    <font>
      <b/>
      <sz val="10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  <font>
      <i/>
      <sz val="8"/>
      <color rgb="FF000000"/>
      <name val="Arial"/>
      <charset val="238"/>
    </font>
    <font>
      <i/>
      <sz val="10"/>
      <color rgb="FF00000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8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" fontId="3" fillId="0" borderId="5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4" fontId="9" fillId="0" borderId="8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8" fillId="0" borderId="12" xfId="0" applyFont="1" applyBorder="1" applyAlignment="1">
      <alignment horizontal="left" vertical="center"/>
    </xf>
    <xf numFmtId="4" fontId="9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4" fontId="9" fillId="0" borderId="10" xfId="0" applyNumberFormat="1" applyFont="1" applyBorder="1" applyAlignment="1">
      <alignment horizontal="right" vertical="center"/>
    </xf>
    <xf numFmtId="4" fontId="9" fillId="0" borderId="13" xfId="0" applyNumberFormat="1" applyFont="1" applyBorder="1" applyAlignment="1">
      <alignment horizontal="right" vertical="center"/>
    </xf>
    <xf numFmtId="4" fontId="8" fillId="2" borderId="10" xfId="0" applyNumberFormat="1" applyFont="1" applyFill="1" applyBorder="1" applyAlignment="1">
      <alignment horizontal="right" vertical="center"/>
    </xf>
    <xf numFmtId="4" fontId="8" fillId="2" borderId="8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4" fontId="4" fillId="2" borderId="0" xfId="0" applyNumberFormat="1" applyFont="1" applyFill="1" applyAlignment="1">
      <alignment horizontal="righ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26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4" xfId="0" applyFont="1" applyBorder="1"/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4" fontId="3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3" fillId="0" borderId="8" xfId="0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0" fontId="4" fillId="0" borderId="31" xfId="0" applyFont="1" applyBorder="1" applyAlignment="1">
      <alignment horizontal="left" vertical="center"/>
    </xf>
    <xf numFmtId="0" fontId="4" fillId="0" borderId="31" xfId="0" applyFont="1" applyBorder="1" applyAlignment="1">
      <alignment horizontal="right" vertical="center"/>
    </xf>
    <xf numFmtId="4" fontId="4" fillId="0" borderId="3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4" fontId="8" fillId="0" borderId="31" xfId="0" applyNumberFormat="1" applyFont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21240</xdr:colOff>
      <xdr:row>0</xdr:row>
      <xdr:rowOff>666360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666360" cy="66636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384480</xdr:colOff>
      <xdr:row>0</xdr:row>
      <xdr:rowOff>666360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666360" cy="66636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21240</xdr:colOff>
      <xdr:row>0</xdr:row>
      <xdr:rowOff>666360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666360" cy="66636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opLeftCell="A25" zoomScaleNormal="100" workbookViewId="0">
      <selection activeCell="A37" sqref="A37:I37"/>
    </sheetView>
  </sheetViews>
  <sheetFormatPr defaultRowHeight="15" x14ac:dyDescent="0.25"/>
  <cols>
    <col min="1" max="1" width="9.140625" style="15" customWidth="1"/>
    <col min="2" max="2" width="12.85546875" style="15" customWidth="1"/>
    <col min="3" max="3" width="27.140625" style="15" customWidth="1"/>
    <col min="4" max="4" width="10" style="15" customWidth="1"/>
    <col min="5" max="5" width="14" style="15" customWidth="1"/>
    <col min="6" max="6" width="27.140625" style="15" customWidth="1"/>
    <col min="7" max="7" width="9.140625" style="15" customWidth="1"/>
    <col min="8" max="8" width="12.85546875" style="15" customWidth="1"/>
    <col min="9" max="9" width="27.140625" style="15" customWidth="1"/>
    <col min="10" max="1025" width="12.140625" customWidth="1"/>
  </cols>
  <sheetData>
    <row r="1" spans="1:9" ht="54.75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15" customHeight="1" x14ac:dyDescent="0.2">
      <c r="A2" s="13" t="s">
        <v>1</v>
      </c>
      <c r="B2" s="13"/>
      <c r="C2" s="12" t="str">
        <f>'Stavební rozpočet'!C2</f>
        <v>Město Varnsdorf</v>
      </c>
      <c r="D2" s="12"/>
      <c r="E2" s="11" t="s">
        <v>2</v>
      </c>
      <c r="F2" s="11" t="str">
        <f>'Stavební rozpočet'!I2</f>
        <v> </v>
      </c>
      <c r="G2" s="11"/>
      <c r="H2" s="11" t="s">
        <v>3</v>
      </c>
      <c r="I2" s="10"/>
    </row>
    <row r="3" spans="1:9" ht="15" customHeight="1" x14ac:dyDescent="0.2">
      <c r="A3" s="13"/>
      <c r="B3" s="13"/>
      <c r="C3" s="12"/>
      <c r="D3" s="12"/>
      <c r="E3" s="11"/>
      <c r="F3" s="11"/>
      <c r="G3" s="11"/>
      <c r="H3" s="11"/>
      <c r="I3" s="10"/>
    </row>
    <row r="4" spans="1:9" ht="15" customHeight="1" x14ac:dyDescent="0.2">
      <c r="A4" s="9" t="s">
        <v>4</v>
      </c>
      <c r="B4" s="9"/>
      <c r="C4" s="8" t="str">
        <f>'Stavební rozpočet'!C4</f>
        <v>Výměna svítidel na fotbalovém hřišti - umělá tráva</v>
      </c>
      <c r="D4" s="8"/>
      <c r="E4" s="8" t="s">
        <v>5</v>
      </c>
      <c r="F4" s="8" t="str">
        <f>'Stavební rozpočet'!I4</f>
        <v> </v>
      </c>
      <c r="G4" s="8"/>
      <c r="H4" s="8" t="s">
        <v>3</v>
      </c>
      <c r="I4" s="7"/>
    </row>
    <row r="5" spans="1:9" ht="15" customHeight="1" x14ac:dyDescent="0.2">
      <c r="A5" s="9"/>
      <c r="B5" s="9"/>
      <c r="C5" s="8"/>
      <c r="D5" s="8"/>
      <c r="E5" s="8"/>
      <c r="F5" s="8"/>
      <c r="G5" s="8"/>
      <c r="H5" s="8"/>
      <c r="I5" s="7"/>
    </row>
    <row r="6" spans="1:9" ht="15" customHeight="1" x14ac:dyDescent="0.2">
      <c r="A6" s="9" t="s">
        <v>6</v>
      </c>
      <c r="B6" s="9"/>
      <c r="C6" s="8" t="str">
        <f>'Stavební rozpočet'!C6</f>
        <v>p.č. 347/1, 347/2, 347/10 a 339 v k.ú. Varnsdorf</v>
      </c>
      <c r="D6" s="8"/>
      <c r="E6" s="8" t="s">
        <v>7</v>
      </c>
      <c r="F6" s="8" t="str">
        <f>'Stavební rozpočet'!I6</f>
        <v> </v>
      </c>
      <c r="G6" s="8"/>
      <c r="H6" s="8" t="s">
        <v>3</v>
      </c>
      <c r="I6" s="7"/>
    </row>
    <row r="7" spans="1:9" ht="15" customHeight="1" x14ac:dyDescent="0.2">
      <c r="A7" s="9"/>
      <c r="B7" s="9"/>
      <c r="C7" s="8"/>
      <c r="D7" s="8"/>
      <c r="E7" s="8"/>
      <c r="F7" s="8"/>
      <c r="G7" s="8"/>
      <c r="H7" s="8"/>
      <c r="I7" s="7"/>
    </row>
    <row r="8" spans="1:9" ht="15" customHeight="1" x14ac:dyDescent="0.2">
      <c r="A8" s="9" t="s">
        <v>8</v>
      </c>
      <c r="B8" s="9"/>
      <c r="C8" s="8" t="str">
        <f>'Stavební rozpočet'!G4</f>
        <v>29.06.2025</v>
      </c>
      <c r="D8" s="8"/>
      <c r="E8" s="8" t="s">
        <v>9</v>
      </c>
      <c r="F8" s="8" t="str">
        <f>'Stavební rozpočet'!G6</f>
        <v xml:space="preserve"> </v>
      </c>
      <c r="G8" s="8"/>
      <c r="H8" s="6" t="s">
        <v>10</v>
      </c>
      <c r="I8" s="5">
        <v>27</v>
      </c>
    </row>
    <row r="9" spans="1:9" ht="12.75" x14ac:dyDescent="0.2">
      <c r="A9" s="9"/>
      <c r="B9" s="9"/>
      <c r="C9" s="8"/>
      <c r="D9" s="8"/>
      <c r="E9" s="8"/>
      <c r="F9" s="8"/>
      <c r="G9" s="8"/>
      <c r="H9" s="6"/>
      <c r="I9" s="5"/>
    </row>
    <row r="10" spans="1:9" ht="15" customHeight="1" x14ac:dyDescent="0.2">
      <c r="A10" s="4" t="s">
        <v>11</v>
      </c>
      <c r="B10" s="4"/>
      <c r="C10" s="3" t="str">
        <f>'Stavební rozpočet'!C8</f>
        <v xml:space="preserve"> </v>
      </c>
      <c r="D10" s="3"/>
      <c r="E10" s="3" t="s">
        <v>12</v>
      </c>
      <c r="F10" s="3" t="str">
        <f>'Stavební rozpočet'!I8</f>
        <v>Johana Poláková</v>
      </c>
      <c r="G10" s="3"/>
      <c r="H10" s="2" t="s">
        <v>13</v>
      </c>
      <c r="I10" s="1" t="str">
        <f>'Stavební rozpočet'!G8</f>
        <v>29.06.2025</v>
      </c>
    </row>
    <row r="11" spans="1:9" ht="12.75" x14ac:dyDescent="0.2">
      <c r="A11" s="4"/>
      <c r="B11" s="4"/>
      <c r="C11" s="3"/>
      <c r="D11" s="3"/>
      <c r="E11" s="3"/>
      <c r="F11" s="3"/>
      <c r="G11" s="3"/>
      <c r="H11" s="2"/>
      <c r="I11" s="1"/>
    </row>
    <row r="12" spans="1:9" ht="23.25" x14ac:dyDescent="0.2">
      <c r="A12" s="69" t="s">
        <v>14</v>
      </c>
      <c r="B12" s="69"/>
      <c r="C12" s="69"/>
      <c r="D12" s="69"/>
      <c r="E12" s="69"/>
      <c r="F12" s="69"/>
      <c r="G12" s="69"/>
      <c r="H12" s="69"/>
      <c r="I12" s="69"/>
    </row>
    <row r="13" spans="1:9" ht="26.25" customHeight="1" x14ac:dyDescent="0.2">
      <c r="A13" s="20" t="s">
        <v>15</v>
      </c>
      <c r="B13" s="70" t="s">
        <v>16</v>
      </c>
      <c r="C13" s="70"/>
      <c r="D13" s="21" t="s">
        <v>17</v>
      </c>
      <c r="E13" s="70" t="s">
        <v>18</v>
      </c>
      <c r="F13" s="70"/>
      <c r="G13" s="21" t="s">
        <v>19</v>
      </c>
      <c r="H13" s="70" t="s">
        <v>20</v>
      </c>
      <c r="I13" s="70"/>
    </row>
    <row r="14" spans="1:9" ht="15.75" x14ac:dyDescent="0.2">
      <c r="A14" s="22" t="s">
        <v>21</v>
      </c>
      <c r="B14" s="23" t="s">
        <v>22</v>
      </c>
      <c r="C14" s="24">
        <f>SUM('Stavební rozpočet'!AB12:AB92)</f>
        <v>0</v>
      </c>
      <c r="D14" s="71" t="s">
        <v>23</v>
      </c>
      <c r="E14" s="71"/>
      <c r="F14" s="24">
        <f>VORN!I15</f>
        <v>0</v>
      </c>
      <c r="G14" s="71" t="s">
        <v>24</v>
      </c>
      <c r="H14" s="71"/>
      <c r="I14" s="25">
        <f>VORN!I21</f>
        <v>0</v>
      </c>
    </row>
    <row r="15" spans="1:9" ht="15.75" x14ac:dyDescent="0.2">
      <c r="A15" s="26"/>
      <c r="B15" s="23" t="s">
        <v>25</v>
      </c>
      <c r="C15" s="24">
        <f>SUM('Stavební rozpočet'!AC12:AC92)</f>
        <v>0</v>
      </c>
      <c r="D15" s="71" t="s">
        <v>26</v>
      </c>
      <c r="E15" s="71"/>
      <c r="F15" s="24">
        <f>VORN!I16</f>
        <v>0</v>
      </c>
      <c r="G15" s="71" t="s">
        <v>27</v>
      </c>
      <c r="H15" s="71"/>
      <c r="I15" s="25">
        <f>VORN!I22</f>
        <v>0</v>
      </c>
    </row>
    <row r="16" spans="1:9" ht="15.75" x14ac:dyDescent="0.2">
      <c r="A16" s="22" t="s">
        <v>28</v>
      </c>
      <c r="B16" s="23" t="s">
        <v>22</v>
      </c>
      <c r="C16" s="24">
        <f>SUM('Stavební rozpočet'!AD12:AD92)</f>
        <v>0</v>
      </c>
      <c r="D16" s="71" t="s">
        <v>29</v>
      </c>
      <c r="E16" s="71"/>
      <c r="F16" s="24">
        <f>VORN!I17</f>
        <v>0</v>
      </c>
      <c r="G16" s="71" t="s">
        <v>30</v>
      </c>
      <c r="H16" s="71"/>
      <c r="I16" s="25">
        <f>VORN!I23</f>
        <v>0</v>
      </c>
    </row>
    <row r="17" spans="1:9" ht="15.75" x14ac:dyDescent="0.2">
      <c r="A17" s="26"/>
      <c r="B17" s="23" t="s">
        <v>25</v>
      </c>
      <c r="C17" s="24">
        <f>SUM('Stavební rozpočet'!AE12:AE92)</f>
        <v>0</v>
      </c>
      <c r="D17" s="71"/>
      <c r="E17" s="71"/>
      <c r="F17" s="25"/>
      <c r="G17" s="71" t="s">
        <v>31</v>
      </c>
      <c r="H17" s="71"/>
      <c r="I17" s="25">
        <f>VORN!I24</f>
        <v>0</v>
      </c>
    </row>
    <row r="18" spans="1:9" ht="15.75" x14ac:dyDescent="0.2">
      <c r="A18" s="22" t="s">
        <v>32</v>
      </c>
      <c r="B18" s="23" t="s">
        <v>22</v>
      </c>
      <c r="C18" s="24">
        <f>SUM('Stavební rozpočet'!AF12:AF92)</f>
        <v>0</v>
      </c>
      <c r="D18" s="71"/>
      <c r="E18" s="71"/>
      <c r="F18" s="25"/>
      <c r="G18" s="71" t="s">
        <v>33</v>
      </c>
      <c r="H18" s="71"/>
      <c r="I18" s="25">
        <f>VORN!I25</f>
        <v>0</v>
      </c>
    </row>
    <row r="19" spans="1:9" ht="15.75" x14ac:dyDescent="0.2">
      <c r="A19" s="26"/>
      <c r="B19" s="23" t="s">
        <v>25</v>
      </c>
      <c r="C19" s="24">
        <f>SUM('Stavební rozpočet'!AG12:AG92)</f>
        <v>0</v>
      </c>
      <c r="D19" s="71"/>
      <c r="E19" s="71"/>
      <c r="F19" s="25"/>
      <c r="G19" s="71" t="s">
        <v>34</v>
      </c>
      <c r="H19" s="71"/>
      <c r="I19" s="25">
        <f>VORN!I26</f>
        <v>0</v>
      </c>
    </row>
    <row r="20" spans="1:9" ht="15.75" x14ac:dyDescent="0.2">
      <c r="A20" s="72" t="s">
        <v>35</v>
      </c>
      <c r="B20" s="72"/>
      <c r="C20" s="24">
        <f>SUM('Stavební rozpočet'!AH12:AH92)</f>
        <v>0</v>
      </c>
      <c r="D20" s="71"/>
      <c r="E20" s="71"/>
      <c r="F20" s="25"/>
      <c r="G20" s="71"/>
      <c r="H20" s="71"/>
      <c r="I20" s="25"/>
    </row>
    <row r="21" spans="1:9" ht="15.75" x14ac:dyDescent="0.2">
      <c r="A21" s="73" t="s">
        <v>36</v>
      </c>
      <c r="B21" s="73"/>
      <c r="C21" s="27">
        <f>SUM('Stavební rozpočet'!Z12:Z92)</f>
        <v>0</v>
      </c>
      <c r="D21" s="74"/>
      <c r="E21" s="74"/>
      <c r="F21" s="28"/>
      <c r="G21" s="74"/>
      <c r="H21" s="74"/>
      <c r="I21" s="28"/>
    </row>
    <row r="22" spans="1:9" ht="16.5" customHeight="1" x14ac:dyDescent="0.2">
      <c r="A22" s="75" t="s">
        <v>37</v>
      </c>
      <c r="B22" s="75"/>
      <c r="C22" s="29">
        <f>ROUND(SUM(C14:C21),2)</f>
        <v>0</v>
      </c>
      <c r="D22" s="76" t="s">
        <v>38</v>
      </c>
      <c r="E22" s="76"/>
      <c r="F22" s="29">
        <f>SUM(F14:F21)</f>
        <v>0</v>
      </c>
      <c r="G22" s="76" t="s">
        <v>39</v>
      </c>
      <c r="H22" s="76"/>
      <c r="I22" s="29">
        <f>SUM(I14:I21)</f>
        <v>0</v>
      </c>
    </row>
    <row r="23" spans="1:9" ht="15.75" x14ac:dyDescent="0.25">
      <c r="D23" s="72" t="s">
        <v>40</v>
      </c>
      <c r="E23" s="72"/>
      <c r="F23" s="30">
        <v>0</v>
      </c>
      <c r="G23" s="77" t="s">
        <v>41</v>
      </c>
      <c r="H23" s="77"/>
      <c r="I23" s="24">
        <v>0</v>
      </c>
    </row>
    <row r="24" spans="1:9" ht="15.75" x14ac:dyDescent="0.25">
      <c r="G24" s="72" t="s">
        <v>42</v>
      </c>
      <c r="H24" s="72"/>
      <c r="I24" s="27">
        <f>vorn_sum</f>
        <v>0</v>
      </c>
    </row>
    <row r="25" spans="1:9" ht="15.75" x14ac:dyDescent="0.25">
      <c r="G25" s="72" t="s">
        <v>43</v>
      </c>
      <c r="H25" s="72"/>
      <c r="I25" s="29">
        <v>0</v>
      </c>
    </row>
    <row r="27" spans="1:9" ht="15.75" x14ac:dyDescent="0.25">
      <c r="A27" s="78" t="s">
        <v>44</v>
      </c>
      <c r="B27" s="78"/>
      <c r="C27" s="31">
        <f>ROUND(SUM('Stavební rozpočet'!AJ12:AJ92),2)</f>
        <v>0</v>
      </c>
    </row>
    <row r="28" spans="1:9" ht="15.75" x14ac:dyDescent="0.2">
      <c r="A28" s="79" t="s">
        <v>45</v>
      </c>
      <c r="B28" s="79"/>
      <c r="C28" s="32">
        <f>ROUND(SUM('Stavební rozpočet'!AK12:AK92),2)</f>
        <v>0</v>
      </c>
      <c r="D28" s="80" t="s">
        <v>46</v>
      </c>
      <c r="E28" s="80"/>
      <c r="F28" s="31">
        <f>ROUND(C28*(12/100),2)</f>
        <v>0</v>
      </c>
      <c r="G28" s="80" t="s">
        <v>47</v>
      </c>
      <c r="H28" s="80"/>
      <c r="I28" s="31">
        <f>ROUND(SUM(C27:C29),2)</f>
        <v>0</v>
      </c>
    </row>
    <row r="29" spans="1:9" ht="15.75" x14ac:dyDescent="0.2">
      <c r="A29" s="79" t="s">
        <v>48</v>
      </c>
      <c r="B29" s="79"/>
      <c r="C29" s="32">
        <f>ROUND(SUM('Stavební rozpočet'!AL12:AL92)+(F22+I22+F23+I23+I24+I25),2)</f>
        <v>0</v>
      </c>
      <c r="D29" s="81" t="s">
        <v>49</v>
      </c>
      <c r="E29" s="81"/>
      <c r="F29" s="32">
        <f>ROUND(C29*(21/100),2)</f>
        <v>0</v>
      </c>
      <c r="G29" s="81" t="s">
        <v>50</v>
      </c>
      <c r="H29" s="81"/>
      <c r="I29" s="32">
        <f>ROUND(SUM(F28:F29)+I28,2)</f>
        <v>0</v>
      </c>
    </row>
    <row r="31" spans="1:9" x14ac:dyDescent="0.2">
      <c r="A31" s="82" t="s">
        <v>51</v>
      </c>
      <c r="B31" s="82"/>
      <c r="C31" s="82"/>
      <c r="D31" s="83" t="s">
        <v>52</v>
      </c>
      <c r="E31" s="83"/>
      <c r="F31" s="83"/>
      <c r="G31" s="83" t="s">
        <v>53</v>
      </c>
      <c r="H31" s="83"/>
      <c r="I31" s="83"/>
    </row>
    <row r="32" spans="1:9" x14ac:dyDescent="0.2">
      <c r="A32" s="84"/>
      <c r="B32" s="84"/>
      <c r="C32" s="84"/>
      <c r="D32" s="85"/>
      <c r="E32" s="85"/>
      <c r="F32" s="85"/>
      <c r="G32" s="85"/>
      <c r="H32" s="85"/>
      <c r="I32" s="85"/>
    </row>
    <row r="33" spans="1:9" x14ac:dyDescent="0.2">
      <c r="A33" s="84"/>
      <c r="B33" s="84"/>
      <c r="C33" s="84"/>
      <c r="D33" s="85"/>
      <c r="E33" s="85"/>
      <c r="F33" s="85"/>
      <c r="G33" s="85"/>
      <c r="H33" s="85"/>
      <c r="I33" s="85"/>
    </row>
    <row r="34" spans="1:9" x14ac:dyDescent="0.2">
      <c r="A34" s="84"/>
      <c r="B34" s="84"/>
      <c r="C34" s="84"/>
      <c r="D34" s="85"/>
      <c r="E34" s="85"/>
      <c r="F34" s="85"/>
      <c r="G34" s="85"/>
      <c r="H34" s="85"/>
      <c r="I34" s="85"/>
    </row>
    <row r="35" spans="1:9" x14ac:dyDescent="0.2">
      <c r="A35" s="86" t="s">
        <v>54</v>
      </c>
      <c r="B35" s="86"/>
      <c r="C35" s="86"/>
      <c r="D35" s="87" t="s">
        <v>54</v>
      </c>
      <c r="E35" s="87"/>
      <c r="F35" s="87"/>
      <c r="G35" s="87" t="s">
        <v>54</v>
      </c>
      <c r="H35" s="87"/>
      <c r="I35" s="87"/>
    </row>
    <row r="36" spans="1:9" x14ac:dyDescent="0.25">
      <c r="A36" s="33" t="s">
        <v>55</v>
      </c>
    </row>
    <row r="37" spans="1:9" ht="12.75" customHeight="1" x14ac:dyDescent="0.2">
      <c r="A37" s="8"/>
      <c r="B37" s="8"/>
      <c r="C37" s="8"/>
      <c r="D37" s="8"/>
      <c r="E37" s="8"/>
      <c r="F37" s="8"/>
      <c r="G37" s="8"/>
      <c r="H37" s="8"/>
      <c r="I37" s="8"/>
    </row>
  </sheetData>
  <mergeCells count="83">
    <mergeCell ref="A35:C35"/>
    <mergeCell ref="D35:F35"/>
    <mergeCell ref="G35:I35"/>
    <mergeCell ref="A37:I37"/>
    <mergeCell ref="A33:C33"/>
    <mergeCell ref="D33:F33"/>
    <mergeCell ref="G33:I33"/>
    <mergeCell ref="A34:C34"/>
    <mergeCell ref="D34:F34"/>
    <mergeCell ref="G34:I34"/>
    <mergeCell ref="A31:C31"/>
    <mergeCell ref="D31:F31"/>
    <mergeCell ref="G31:I31"/>
    <mergeCell ref="A32:C32"/>
    <mergeCell ref="D32:F32"/>
    <mergeCell ref="G32:I32"/>
    <mergeCell ref="A28:B28"/>
    <mergeCell ref="D28:E28"/>
    <mergeCell ref="G28:H28"/>
    <mergeCell ref="A29:B29"/>
    <mergeCell ref="D29:E29"/>
    <mergeCell ref="G29:H29"/>
    <mergeCell ref="D23:E23"/>
    <mergeCell ref="G23:H23"/>
    <mergeCell ref="G24:H24"/>
    <mergeCell ref="G25:H25"/>
    <mergeCell ref="A27:B27"/>
    <mergeCell ref="A21:B21"/>
    <mergeCell ref="D21:E21"/>
    <mergeCell ref="G21:H21"/>
    <mergeCell ref="A22:B22"/>
    <mergeCell ref="D22:E22"/>
    <mergeCell ref="G22:H22"/>
    <mergeCell ref="D18:E18"/>
    <mergeCell ref="G18:H18"/>
    <mergeCell ref="D19:E19"/>
    <mergeCell ref="G19:H19"/>
    <mergeCell ref="A20:B20"/>
    <mergeCell ref="D20:E20"/>
    <mergeCell ref="G20:H20"/>
    <mergeCell ref="D15:E15"/>
    <mergeCell ref="G15:H15"/>
    <mergeCell ref="D16:E16"/>
    <mergeCell ref="G16:H16"/>
    <mergeCell ref="D17:E17"/>
    <mergeCell ref="G17:H17"/>
    <mergeCell ref="A12:I12"/>
    <mergeCell ref="B13:C13"/>
    <mergeCell ref="E13:F13"/>
    <mergeCell ref="H13:I13"/>
    <mergeCell ref="D14:E14"/>
    <mergeCell ref="G14:H14"/>
    <mergeCell ref="I8:I9"/>
    <mergeCell ref="A10:B11"/>
    <mergeCell ref="C10:D11"/>
    <mergeCell ref="E10:E11"/>
    <mergeCell ref="F10:G11"/>
    <mergeCell ref="H10:H11"/>
    <mergeCell ref="I10:I11"/>
    <mergeCell ref="A8:B9"/>
    <mergeCell ref="C8:D9"/>
    <mergeCell ref="E8:E9"/>
    <mergeCell ref="F8:G9"/>
    <mergeCell ref="H8:H9"/>
    <mergeCell ref="I4:I5"/>
    <mergeCell ref="A6:B7"/>
    <mergeCell ref="C6:D7"/>
    <mergeCell ref="E6:E7"/>
    <mergeCell ref="F6:G7"/>
    <mergeCell ref="H6:H7"/>
    <mergeCell ref="I6:I7"/>
    <mergeCell ref="A4:B5"/>
    <mergeCell ref="C4:D5"/>
    <mergeCell ref="E4:E5"/>
    <mergeCell ref="F4:G5"/>
    <mergeCell ref="H4:H5"/>
    <mergeCell ref="A1:I1"/>
    <mergeCell ref="A2:B3"/>
    <mergeCell ref="C2:D3"/>
    <mergeCell ref="E2:E3"/>
    <mergeCell ref="F2:G3"/>
    <mergeCell ref="H2:H3"/>
    <mergeCell ref="I2:I3"/>
  </mergeCells>
  <pageMargins left="0.39374999999999999" right="0.39374999999999999" top="0.59097222222222201" bottom="0.59097222222222201" header="0.51180555555555496" footer="0.51180555555555496"/>
  <pageSetup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Z49"/>
  <sheetViews>
    <sheetView tabSelected="1" zoomScaleNormal="100" workbookViewId="0">
      <pane ySplit="11" topLeftCell="A27" activePane="bottomLeft" state="frozen"/>
      <selection pane="bottomLeft" activeCell="B33" sqref="B33"/>
    </sheetView>
  </sheetViews>
  <sheetFormatPr defaultRowHeight="15" x14ac:dyDescent="0.25"/>
  <cols>
    <col min="1" max="1" width="4" style="15" customWidth="1"/>
    <col min="2" max="2" width="17.85546875" style="15" customWidth="1"/>
    <col min="3" max="3" width="42.85546875" style="15" customWidth="1"/>
    <col min="4" max="4" width="35.7109375" style="15" customWidth="1"/>
    <col min="5" max="5" width="4.7109375" style="15" customWidth="1"/>
    <col min="6" max="6" width="12.85546875" style="15" customWidth="1"/>
    <col min="7" max="7" width="12" style="15" customWidth="1"/>
    <col min="8" max="10" width="15.7109375" style="15" customWidth="1"/>
    <col min="11" max="11" width="14" style="15" customWidth="1"/>
    <col min="12" max="24" width="12.140625" customWidth="1"/>
    <col min="25" max="75" width="12.140625" style="15" hidden="1" customWidth="1"/>
    <col min="76" max="76" width="78.5703125" style="15" hidden="1" customWidth="1"/>
    <col min="77" max="78" width="12.140625" style="15" hidden="1" customWidth="1"/>
    <col min="79" max="1025" width="12.140625" customWidth="1"/>
  </cols>
  <sheetData>
    <row r="1" spans="1:76" ht="54.75" customHeight="1" x14ac:dyDescent="0.25">
      <c r="A1" s="88" t="s">
        <v>56</v>
      </c>
      <c r="B1" s="88"/>
      <c r="C1" s="88"/>
      <c r="D1" s="88"/>
      <c r="E1" s="88"/>
      <c r="F1" s="88"/>
      <c r="G1" s="88"/>
      <c r="H1" s="88"/>
      <c r="I1" s="88"/>
      <c r="J1" s="88"/>
      <c r="K1" s="88"/>
      <c r="AS1" s="34">
        <f>SUM(AJ1:AJ2)</f>
        <v>0</v>
      </c>
      <c r="AT1" s="34">
        <f>SUM(AK1:AK2)</f>
        <v>0</v>
      </c>
      <c r="AU1" s="34">
        <f>SUM(AL1:AL2)</f>
        <v>0</v>
      </c>
    </row>
    <row r="2" spans="1:76" ht="15" customHeight="1" x14ac:dyDescent="0.25">
      <c r="A2" s="13" t="s">
        <v>1</v>
      </c>
      <c r="B2" s="13"/>
      <c r="C2" s="12" t="s">
        <v>57</v>
      </c>
      <c r="D2" s="12"/>
      <c r="E2" s="89" t="s">
        <v>58</v>
      </c>
      <c r="F2" s="89"/>
      <c r="G2" s="89" t="s">
        <v>59</v>
      </c>
      <c r="H2" s="11" t="s">
        <v>2</v>
      </c>
      <c r="I2" s="10" t="s">
        <v>60</v>
      </c>
      <c r="J2" s="10"/>
      <c r="K2" s="10"/>
    </row>
    <row r="3" spans="1:76" x14ac:dyDescent="0.25">
      <c r="A3" s="13"/>
      <c r="B3" s="13"/>
      <c r="C3" s="12"/>
      <c r="D3" s="12"/>
      <c r="E3" s="89"/>
      <c r="F3" s="89"/>
      <c r="G3" s="89"/>
      <c r="H3" s="89"/>
      <c r="I3" s="89"/>
      <c r="J3" s="10"/>
      <c r="K3" s="10"/>
    </row>
    <row r="4" spans="1:76" ht="15" customHeight="1" x14ac:dyDescent="0.25">
      <c r="A4" s="9" t="s">
        <v>4</v>
      </c>
      <c r="B4" s="9"/>
      <c r="C4" s="8" t="s">
        <v>61</v>
      </c>
      <c r="D4" s="8"/>
      <c r="E4" s="6" t="s">
        <v>8</v>
      </c>
      <c r="F4" s="6"/>
      <c r="G4" s="6" t="s">
        <v>62</v>
      </c>
      <c r="H4" s="8" t="s">
        <v>5</v>
      </c>
      <c r="I4" s="7" t="s">
        <v>60</v>
      </c>
      <c r="J4" s="7"/>
      <c r="K4" s="7"/>
    </row>
    <row r="5" spans="1:76" x14ac:dyDescent="0.25">
      <c r="A5" s="9"/>
      <c r="B5" s="9"/>
      <c r="C5" s="8"/>
      <c r="D5" s="8"/>
      <c r="E5" s="6"/>
      <c r="F5" s="6"/>
      <c r="G5" s="6"/>
      <c r="H5" s="6"/>
      <c r="I5" s="6"/>
      <c r="J5" s="7"/>
      <c r="K5" s="7"/>
    </row>
    <row r="6" spans="1:76" ht="15" customHeight="1" x14ac:dyDescent="0.25">
      <c r="A6" s="9" t="s">
        <v>6</v>
      </c>
      <c r="B6" s="9"/>
      <c r="C6" s="8" t="s">
        <v>63</v>
      </c>
      <c r="D6" s="8"/>
      <c r="E6" s="6" t="s">
        <v>9</v>
      </c>
      <c r="F6" s="6"/>
      <c r="G6" s="6" t="s">
        <v>59</v>
      </c>
      <c r="H6" s="8" t="s">
        <v>7</v>
      </c>
      <c r="I6" s="7" t="s">
        <v>60</v>
      </c>
      <c r="J6" s="7"/>
      <c r="K6" s="7"/>
    </row>
    <row r="7" spans="1:76" x14ac:dyDescent="0.25">
      <c r="A7" s="9"/>
      <c r="B7" s="9"/>
      <c r="C7" s="8"/>
      <c r="D7" s="8"/>
      <c r="E7" s="6"/>
      <c r="F7" s="6"/>
      <c r="G7" s="6"/>
      <c r="H7" s="6"/>
      <c r="I7" s="6"/>
      <c r="J7" s="7"/>
      <c r="K7" s="7"/>
    </row>
    <row r="8" spans="1:76" ht="15" customHeight="1" x14ac:dyDescent="0.25">
      <c r="A8" s="9" t="s">
        <v>11</v>
      </c>
      <c r="B8" s="9"/>
      <c r="C8" s="8" t="s">
        <v>59</v>
      </c>
      <c r="D8" s="8"/>
      <c r="E8" s="6" t="s">
        <v>64</v>
      </c>
      <c r="F8" s="6"/>
      <c r="G8" s="6" t="s">
        <v>62</v>
      </c>
      <c r="H8" s="8" t="s">
        <v>12</v>
      </c>
      <c r="I8" s="90" t="s">
        <v>65</v>
      </c>
      <c r="J8" s="90"/>
      <c r="K8" s="90"/>
    </row>
    <row r="9" spans="1:76" x14ac:dyDescent="0.25">
      <c r="A9" s="9"/>
      <c r="B9" s="9"/>
      <c r="C9" s="8"/>
      <c r="D9" s="8"/>
      <c r="E9" s="6"/>
      <c r="F9" s="6"/>
      <c r="G9" s="6"/>
      <c r="H9" s="6"/>
      <c r="I9" s="6"/>
      <c r="J9" s="90"/>
      <c r="K9" s="90"/>
    </row>
    <row r="10" spans="1:76" x14ac:dyDescent="0.25">
      <c r="A10" s="35" t="s">
        <v>66</v>
      </c>
      <c r="B10" s="36" t="s">
        <v>67</v>
      </c>
      <c r="C10" s="91" t="s">
        <v>68</v>
      </c>
      <c r="D10" s="91"/>
      <c r="E10" s="36" t="s">
        <v>69</v>
      </c>
      <c r="F10" s="37" t="s">
        <v>70</v>
      </c>
      <c r="G10" s="38" t="s">
        <v>71</v>
      </c>
      <c r="H10" s="92" t="s">
        <v>72</v>
      </c>
      <c r="I10" s="92"/>
      <c r="J10" s="92"/>
      <c r="K10" s="37" t="s">
        <v>73</v>
      </c>
      <c r="BK10" s="39" t="s">
        <v>74</v>
      </c>
      <c r="BL10" s="40" t="s">
        <v>75</v>
      </c>
      <c r="BW10" s="40" t="s">
        <v>76</v>
      </c>
    </row>
    <row r="11" spans="1:76" x14ac:dyDescent="0.25">
      <c r="A11" s="41" t="s">
        <v>59</v>
      </c>
      <c r="B11" s="42" t="s">
        <v>59</v>
      </c>
      <c r="C11" s="93" t="s">
        <v>77</v>
      </c>
      <c r="D11" s="93"/>
      <c r="E11" s="42" t="s">
        <v>59</v>
      </c>
      <c r="F11" s="42" t="s">
        <v>59</v>
      </c>
      <c r="G11" s="43" t="s">
        <v>78</v>
      </c>
      <c r="H11" s="44" t="s">
        <v>79</v>
      </c>
      <c r="I11" s="45" t="s">
        <v>25</v>
      </c>
      <c r="J11" s="46" t="s">
        <v>80</v>
      </c>
      <c r="K11" s="45" t="s">
        <v>81</v>
      </c>
      <c r="Z11" s="39" t="s">
        <v>82</v>
      </c>
      <c r="AA11" s="39" t="s">
        <v>83</v>
      </c>
      <c r="AB11" s="39" t="s">
        <v>84</v>
      </c>
      <c r="AC11" s="39" t="s">
        <v>85</v>
      </c>
      <c r="AD11" s="39" t="s">
        <v>86</v>
      </c>
      <c r="AE11" s="39" t="s">
        <v>87</v>
      </c>
      <c r="AF11" s="39" t="s">
        <v>88</v>
      </c>
      <c r="AG11" s="39" t="s">
        <v>89</v>
      </c>
      <c r="AH11" s="39" t="s">
        <v>90</v>
      </c>
      <c r="BH11" s="39" t="s">
        <v>91</v>
      </c>
      <c r="BI11" s="39" t="s">
        <v>92</v>
      </c>
      <c r="BJ11" s="39" t="s">
        <v>93</v>
      </c>
    </row>
    <row r="12" spans="1:76" ht="15" customHeight="1" x14ac:dyDescent="0.25">
      <c r="A12" s="47"/>
      <c r="B12" s="48" t="s">
        <v>94</v>
      </c>
      <c r="C12" s="94" t="s">
        <v>95</v>
      </c>
      <c r="D12" s="94"/>
      <c r="E12" s="49" t="s">
        <v>59</v>
      </c>
      <c r="F12" s="49" t="s">
        <v>59</v>
      </c>
      <c r="G12" s="49" t="s">
        <v>59</v>
      </c>
      <c r="H12" s="34">
        <f>SUM(H13:H13)</f>
        <v>0</v>
      </c>
      <c r="I12" s="34">
        <f>SUM(I13:I13)</f>
        <v>0</v>
      </c>
      <c r="J12" s="34">
        <f>SUM(J13:J13)</f>
        <v>0</v>
      </c>
      <c r="K12" s="50"/>
      <c r="AI12" s="39"/>
      <c r="AS12" s="34">
        <f>SUM(AJ13:AJ13)</f>
        <v>0</v>
      </c>
      <c r="AT12" s="34">
        <f>SUM(AK13:AK13)</f>
        <v>0</v>
      </c>
      <c r="AU12" s="34">
        <f>SUM(AL13:AL13)</f>
        <v>0</v>
      </c>
    </row>
    <row r="13" spans="1:76" ht="15" customHeight="1" x14ac:dyDescent="0.25">
      <c r="A13" s="51" t="s">
        <v>96</v>
      </c>
      <c r="B13" s="18" t="s">
        <v>97</v>
      </c>
      <c r="C13" s="8" t="s">
        <v>98</v>
      </c>
      <c r="D13" s="8"/>
      <c r="E13" s="18" t="s">
        <v>99</v>
      </c>
      <c r="F13" s="52">
        <v>5</v>
      </c>
      <c r="G13" s="52">
        <v>0</v>
      </c>
      <c r="H13" s="52">
        <f>ROUND(F13*AO13,2)</f>
        <v>0</v>
      </c>
      <c r="I13" s="52">
        <f>ROUND(F13*AP13,2)</f>
        <v>0</v>
      </c>
      <c r="J13" s="52">
        <f>ROUND(F13*G13,2)</f>
        <v>0</v>
      </c>
      <c r="K13" s="53" t="s">
        <v>100</v>
      </c>
      <c r="Z13" s="52">
        <f>ROUND(IF(AQ13="5",BJ13,0),2)</f>
        <v>0</v>
      </c>
      <c r="AB13" s="52">
        <f>ROUND(IF(AQ13="1",BH13,0),2)</f>
        <v>0</v>
      </c>
      <c r="AC13" s="52">
        <f>ROUND(IF(AQ13="1",BI13,0),2)</f>
        <v>0</v>
      </c>
      <c r="AD13" s="52">
        <f>ROUND(IF(AQ13="7",BH13,0),2)</f>
        <v>0</v>
      </c>
      <c r="AE13" s="52">
        <f>ROUND(IF(AQ13="7",BI13,0),2)</f>
        <v>0</v>
      </c>
      <c r="AF13" s="52">
        <f>ROUND(IF(AQ13="2",BH13,0),2)</f>
        <v>0</v>
      </c>
      <c r="AG13" s="52">
        <f>ROUND(IF(AQ13="2",BI13,0),2)</f>
        <v>0</v>
      </c>
      <c r="AH13" s="52">
        <f>ROUND(IF(AQ13="0",BJ13,0),2)</f>
        <v>0</v>
      </c>
      <c r="AI13" s="39"/>
      <c r="AJ13" s="52">
        <f>IF(AN13=0,J13,0)</f>
        <v>0</v>
      </c>
      <c r="AK13" s="52">
        <f>IF(AN13=12,J13,0)</f>
        <v>0</v>
      </c>
      <c r="AL13" s="52">
        <f>IF(AN13=21,J13,0)</f>
        <v>0</v>
      </c>
      <c r="AN13" s="52">
        <v>21</v>
      </c>
      <c r="AO13" s="52">
        <f>G13*0</f>
        <v>0</v>
      </c>
      <c r="AP13" s="52">
        <f>G13*(1-0)</f>
        <v>0</v>
      </c>
      <c r="AQ13" s="54" t="s">
        <v>96</v>
      </c>
      <c r="AV13" s="52">
        <f>ROUND(AW13+AX13,2)</f>
        <v>0</v>
      </c>
      <c r="AW13" s="52">
        <f>ROUND(F13*AO13,2)</f>
        <v>0</v>
      </c>
      <c r="AX13" s="52">
        <f>ROUND(F13*AP13,2)</f>
        <v>0</v>
      </c>
      <c r="AY13" s="54" t="s">
        <v>101</v>
      </c>
      <c r="AZ13" s="54" t="s">
        <v>102</v>
      </c>
      <c r="BA13" s="39" t="s">
        <v>103</v>
      </c>
      <c r="BC13" s="52">
        <f>AW13+AX13</f>
        <v>0</v>
      </c>
      <c r="BD13" s="52">
        <f>G13/(100-BE13)*100</f>
        <v>0</v>
      </c>
      <c r="BE13" s="52">
        <v>0</v>
      </c>
      <c r="BF13" s="52">
        <f>13</f>
        <v>13</v>
      </c>
      <c r="BH13" s="52">
        <f>F13*AO13</f>
        <v>0</v>
      </c>
      <c r="BI13" s="52">
        <f>F13*AP13</f>
        <v>0</v>
      </c>
      <c r="BJ13" s="52">
        <f>F13*G13</f>
        <v>0</v>
      </c>
      <c r="BK13" s="54" t="s">
        <v>104</v>
      </c>
      <c r="BL13" s="52">
        <v>94</v>
      </c>
      <c r="BW13" s="52">
        <v>21</v>
      </c>
      <c r="BX13" s="16" t="s">
        <v>98</v>
      </c>
    </row>
    <row r="14" spans="1:76" ht="15" customHeight="1" x14ac:dyDescent="0.25">
      <c r="A14" s="47"/>
      <c r="B14" s="48" t="s">
        <v>105</v>
      </c>
      <c r="C14" s="94" t="s">
        <v>106</v>
      </c>
      <c r="D14" s="94"/>
      <c r="E14" s="49" t="s">
        <v>59</v>
      </c>
      <c r="F14" s="49" t="s">
        <v>59</v>
      </c>
      <c r="G14" s="49" t="s">
        <v>59</v>
      </c>
      <c r="H14" s="34">
        <f>SUM(H15:H27)</f>
        <v>0</v>
      </c>
      <c r="I14" s="34">
        <f>SUM(I15:I27)</f>
        <v>0</v>
      </c>
      <c r="J14" s="34">
        <f>SUM(J15:J27)</f>
        <v>0</v>
      </c>
      <c r="K14" s="50"/>
      <c r="AI14" s="39"/>
      <c r="AS14" s="34">
        <f>SUM(AJ15:AJ27)</f>
        <v>0</v>
      </c>
      <c r="AT14" s="34">
        <f>SUM(AK15:AK27)</f>
        <v>0</v>
      </c>
      <c r="AU14" s="34">
        <f>SUM(AL15:AL27)</f>
        <v>0</v>
      </c>
    </row>
    <row r="15" spans="1:76" ht="15" customHeight="1" x14ac:dyDescent="0.25">
      <c r="A15" s="51" t="s">
        <v>107</v>
      </c>
      <c r="B15" s="18" t="s">
        <v>108</v>
      </c>
      <c r="C15" s="8" t="s">
        <v>109</v>
      </c>
      <c r="D15" s="8"/>
      <c r="E15" s="18" t="s">
        <v>110</v>
      </c>
      <c r="F15" s="52">
        <v>3</v>
      </c>
      <c r="G15" s="52">
        <v>0</v>
      </c>
      <c r="H15" s="52">
        <f t="shared" ref="H15:H27" si="0">ROUND(F15*AO15,2)</f>
        <v>0</v>
      </c>
      <c r="I15" s="52">
        <f t="shared" ref="I15:I27" si="1">ROUND(F15*AP15,2)</f>
        <v>0</v>
      </c>
      <c r="J15" s="52">
        <f t="shared" ref="J15:J27" si="2">ROUND(F15*G15,2)</f>
        <v>0</v>
      </c>
      <c r="K15" s="53" t="s">
        <v>100</v>
      </c>
      <c r="Z15" s="52">
        <f t="shared" ref="Z15:Z27" si="3">ROUND(IF(AQ15="5",BJ15,0),2)</f>
        <v>0</v>
      </c>
      <c r="AB15" s="52">
        <f t="shared" ref="AB15:AB27" si="4">ROUND(IF(AQ15="1",BH15,0),2)</f>
        <v>0</v>
      </c>
      <c r="AC15" s="52">
        <f t="shared" ref="AC15:AC27" si="5">ROUND(IF(AQ15="1",BI15,0),2)</f>
        <v>0</v>
      </c>
      <c r="AD15" s="52">
        <f t="shared" ref="AD15:AD27" si="6">ROUND(IF(AQ15="7",BH15,0),2)</f>
        <v>0</v>
      </c>
      <c r="AE15" s="52">
        <f t="shared" ref="AE15:AE27" si="7">ROUND(IF(AQ15="7",BI15,0),2)</f>
        <v>0</v>
      </c>
      <c r="AF15" s="52">
        <f t="shared" ref="AF15:AF27" si="8">ROUND(IF(AQ15="2",BH15,0),2)</f>
        <v>0</v>
      </c>
      <c r="AG15" s="52">
        <f t="shared" ref="AG15:AG27" si="9">ROUND(IF(AQ15="2",BI15,0),2)</f>
        <v>0</v>
      </c>
      <c r="AH15" s="52">
        <f t="shared" ref="AH15:AH27" si="10">ROUND(IF(AQ15="0",BJ15,0),2)</f>
        <v>0</v>
      </c>
      <c r="AI15" s="39"/>
      <c r="AJ15" s="52">
        <f t="shared" ref="AJ15:AJ27" si="11">IF(AN15=0,J15,0)</f>
        <v>0</v>
      </c>
      <c r="AK15" s="52">
        <f t="shared" ref="AK15:AK27" si="12">IF(AN15=12,J15,0)</f>
        <v>0</v>
      </c>
      <c r="AL15" s="52">
        <f t="shared" ref="AL15:AL27" si="13">IF(AN15=21,J15,0)</f>
        <v>0</v>
      </c>
      <c r="AN15" s="52">
        <v>21</v>
      </c>
      <c r="AO15" s="52">
        <f t="shared" ref="AO15:AO27" si="14">G15*0</f>
        <v>0</v>
      </c>
      <c r="AP15" s="52">
        <f t="shared" ref="AP15:AP27" si="15">G15*(1-0)</f>
        <v>0</v>
      </c>
      <c r="AQ15" s="54" t="s">
        <v>107</v>
      </c>
      <c r="AV15" s="52">
        <f t="shared" ref="AV15:AV27" si="16">ROUND(AW15+AX15,2)</f>
        <v>0</v>
      </c>
      <c r="AW15" s="52">
        <f t="shared" ref="AW15:AW27" si="17">ROUND(F15*AO15,2)</f>
        <v>0</v>
      </c>
      <c r="AX15" s="52">
        <f t="shared" ref="AX15:AX27" si="18">ROUND(F15*AP15,2)</f>
        <v>0</v>
      </c>
      <c r="AY15" s="54" t="s">
        <v>111</v>
      </c>
      <c r="AZ15" s="54" t="s">
        <v>102</v>
      </c>
      <c r="BA15" s="39" t="s">
        <v>103</v>
      </c>
      <c r="BC15" s="52">
        <f t="shared" ref="BC15:BC27" si="19">AW15+AX15</f>
        <v>0</v>
      </c>
      <c r="BD15" s="52">
        <f t="shared" ref="BD15:BD27" si="20">G15/(100-BE15)*100</f>
        <v>0</v>
      </c>
      <c r="BE15" s="52">
        <v>0</v>
      </c>
      <c r="BF15" s="52">
        <f>15</f>
        <v>15</v>
      </c>
      <c r="BH15" s="52">
        <f t="shared" ref="BH15:BH27" si="21">F15*AO15</f>
        <v>0</v>
      </c>
      <c r="BI15" s="52">
        <f t="shared" ref="BI15:BI27" si="22">F15*AP15</f>
        <v>0</v>
      </c>
      <c r="BJ15" s="52">
        <f t="shared" ref="BJ15:BJ27" si="23">F15*G15</f>
        <v>0</v>
      </c>
      <c r="BK15" s="54" t="s">
        <v>104</v>
      </c>
      <c r="BL15" s="52"/>
      <c r="BW15" s="52">
        <v>21</v>
      </c>
      <c r="BX15" s="16" t="s">
        <v>109</v>
      </c>
    </row>
    <row r="16" spans="1:76" ht="15" customHeight="1" x14ac:dyDescent="0.25">
      <c r="A16" s="51" t="s">
        <v>112</v>
      </c>
      <c r="B16" s="18" t="s">
        <v>108</v>
      </c>
      <c r="C16" s="8" t="s">
        <v>113</v>
      </c>
      <c r="D16" s="8"/>
      <c r="E16" s="18" t="s">
        <v>110</v>
      </c>
      <c r="F16" s="52">
        <v>3</v>
      </c>
      <c r="G16" s="52">
        <v>0</v>
      </c>
      <c r="H16" s="52">
        <f t="shared" si="0"/>
        <v>0</v>
      </c>
      <c r="I16" s="52">
        <f t="shared" si="1"/>
        <v>0</v>
      </c>
      <c r="J16" s="52">
        <f t="shared" si="2"/>
        <v>0</v>
      </c>
      <c r="K16" s="53" t="s">
        <v>100</v>
      </c>
      <c r="Z16" s="52">
        <f t="shared" si="3"/>
        <v>0</v>
      </c>
      <c r="AB16" s="52">
        <f t="shared" si="4"/>
        <v>0</v>
      </c>
      <c r="AC16" s="52">
        <f t="shared" si="5"/>
        <v>0</v>
      </c>
      <c r="AD16" s="52">
        <f t="shared" si="6"/>
        <v>0</v>
      </c>
      <c r="AE16" s="52">
        <f t="shared" si="7"/>
        <v>0</v>
      </c>
      <c r="AF16" s="52">
        <f t="shared" si="8"/>
        <v>0</v>
      </c>
      <c r="AG16" s="52">
        <f t="shared" si="9"/>
        <v>0</v>
      </c>
      <c r="AH16" s="52">
        <f t="shared" si="10"/>
        <v>0</v>
      </c>
      <c r="AI16" s="39"/>
      <c r="AJ16" s="52">
        <f t="shared" si="11"/>
        <v>0</v>
      </c>
      <c r="AK16" s="52">
        <f t="shared" si="12"/>
        <v>0</v>
      </c>
      <c r="AL16" s="52">
        <f t="shared" si="13"/>
        <v>0</v>
      </c>
      <c r="AN16" s="52">
        <v>21</v>
      </c>
      <c r="AO16" s="52">
        <f t="shared" si="14"/>
        <v>0</v>
      </c>
      <c r="AP16" s="52">
        <f t="shared" si="15"/>
        <v>0</v>
      </c>
      <c r="AQ16" s="54" t="s">
        <v>107</v>
      </c>
      <c r="AV16" s="52">
        <f t="shared" si="16"/>
        <v>0</v>
      </c>
      <c r="AW16" s="52">
        <f t="shared" si="17"/>
        <v>0</v>
      </c>
      <c r="AX16" s="52">
        <f t="shared" si="18"/>
        <v>0</v>
      </c>
      <c r="AY16" s="54" t="s">
        <v>111</v>
      </c>
      <c r="AZ16" s="54" t="s">
        <v>102</v>
      </c>
      <c r="BA16" s="39" t="s">
        <v>103</v>
      </c>
      <c r="BC16" s="52">
        <f t="shared" si="19"/>
        <v>0</v>
      </c>
      <c r="BD16" s="52">
        <f t="shared" si="20"/>
        <v>0</v>
      </c>
      <c r="BE16" s="52">
        <v>0</v>
      </c>
      <c r="BF16" s="52">
        <f>16</f>
        <v>16</v>
      </c>
      <c r="BH16" s="52">
        <f t="shared" si="21"/>
        <v>0</v>
      </c>
      <c r="BI16" s="52">
        <f t="shared" si="22"/>
        <v>0</v>
      </c>
      <c r="BJ16" s="52">
        <f t="shared" si="23"/>
        <v>0</v>
      </c>
      <c r="BK16" s="54" t="s">
        <v>104</v>
      </c>
      <c r="BL16" s="52"/>
      <c r="BW16" s="52">
        <v>21</v>
      </c>
      <c r="BX16" s="16" t="s">
        <v>113</v>
      </c>
    </row>
    <row r="17" spans="1:76" ht="15" customHeight="1" x14ac:dyDescent="0.25">
      <c r="A17" s="51" t="s">
        <v>114</v>
      </c>
      <c r="B17" s="18" t="s">
        <v>115</v>
      </c>
      <c r="C17" s="8" t="s">
        <v>116</v>
      </c>
      <c r="D17" s="8"/>
      <c r="E17" s="18" t="s">
        <v>110</v>
      </c>
      <c r="F17" s="52">
        <v>16</v>
      </c>
      <c r="G17" s="52">
        <v>0</v>
      </c>
      <c r="H17" s="52">
        <f t="shared" si="0"/>
        <v>0</v>
      </c>
      <c r="I17" s="52">
        <f t="shared" si="1"/>
        <v>0</v>
      </c>
      <c r="J17" s="52">
        <f t="shared" si="2"/>
        <v>0</v>
      </c>
      <c r="K17" s="53" t="s">
        <v>100</v>
      </c>
      <c r="Z17" s="52">
        <f t="shared" si="3"/>
        <v>0</v>
      </c>
      <c r="AB17" s="52">
        <f t="shared" si="4"/>
        <v>0</v>
      </c>
      <c r="AC17" s="52">
        <f t="shared" si="5"/>
        <v>0</v>
      </c>
      <c r="AD17" s="52">
        <f t="shared" si="6"/>
        <v>0</v>
      </c>
      <c r="AE17" s="52">
        <f t="shared" si="7"/>
        <v>0</v>
      </c>
      <c r="AF17" s="52">
        <f t="shared" si="8"/>
        <v>0</v>
      </c>
      <c r="AG17" s="52">
        <f t="shared" si="9"/>
        <v>0</v>
      </c>
      <c r="AH17" s="52">
        <f t="shared" si="10"/>
        <v>0</v>
      </c>
      <c r="AI17" s="39"/>
      <c r="AJ17" s="52">
        <f t="shared" si="11"/>
        <v>0</v>
      </c>
      <c r="AK17" s="52">
        <f t="shared" si="12"/>
        <v>0</v>
      </c>
      <c r="AL17" s="52">
        <f t="shared" si="13"/>
        <v>0</v>
      </c>
      <c r="AN17" s="52">
        <v>21</v>
      </c>
      <c r="AO17" s="52">
        <f t="shared" si="14"/>
        <v>0</v>
      </c>
      <c r="AP17" s="52">
        <f t="shared" si="15"/>
        <v>0</v>
      </c>
      <c r="AQ17" s="54" t="s">
        <v>107</v>
      </c>
      <c r="AV17" s="52">
        <f t="shared" si="16"/>
        <v>0</v>
      </c>
      <c r="AW17" s="52">
        <f t="shared" si="17"/>
        <v>0</v>
      </c>
      <c r="AX17" s="52">
        <f t="shared" si="18"/>
        <v>0</v>
      </c>
      <c r="AY17" s="54" t="s">
        <v>111</v>
      </c>
      <c r="AZ17" s="54" t="s">
        <v>102</v>
      </c>
      <c r="BA17" s="39" t="s">
        <v>103</v>
      </c>
      <c r="BC17" s="52">
        <f t="shared" si="19"/>
        <v>0</v>
      </c>
      <c r="BD17" s="52">
        <f t="shared" si="20"/>
        <v>0</v>
      </c>
      <c r="BE17" s="52">
        <v>0</v>
      </c>
      <c r="BF17" s="52">
        <f>17</f>
        <v>17</v>
      </c>
      <c r="BH17" s="52">
        <f t="shared" si="21"/>
        <v>0</v>
      </c>
      <c r="BI17" s="52">
        <f t="shared" si="22"/>
        <v>0</v>
      </c>
      <c r="BJ17" s="52">
        <f t="shared" si="23"/>
        <v>0</v>
      </c>
      <c r="BK17" s="54" t="s">
        <v>104</v>
      </c>
      <c r="BL17" s="52"/>
      <c r="BW17" s="52">
        <v>21</v>
      </c>
      <c r="BX17" s="16" t="s">
        <v>116</v>
      </c>
    </row>
    <row r="18" spans="1:76" ht="15" customHeight="1" x14ac:dyDescent="0.25">
      <c r="A18" s="51" t="s">
        <v>117</v>
      </c>
      <c r="B18" s="18" t="s">
        <v>115</v>
      </c>
      <c r="C18" s="8" t="s">
        <v>118</v>
      </c>
      <c r="D18" s="8"/>
      <c r="E18" s="18" t="s">
        <v>110</v>
      </c>
      <c r="F18" s="52">
        <v>16</v>
      </c>
      <c r="G18" s="52">
        <v>0</v>
      </c>
      <c r="H18" s="52">
        <f t="shared" si="0"/>
        <v>0</v>
      </c>
      <c r="I18" s="52">
        <f t="shared" si="1"/>
        <v>0</v>
      </c>
      <c r="J18" s="52">
        <f t="shared" si="2"/>
        <v>0</v>
      </c>
      <c r="K18" s="53" t="s">
        <v>100</v>
      </c>
      <c r="Z18" s="52">
        <f t="shared" si="3"/>
        <v>0</v>
      </c>
      <c r="AB18" s="52">
        <f t="shared" si="4"/>
        <v>0</v>
      </c>
      <c r="AC18" s="52">
        <f t="shared" si="5"/>
        <v>0</v>
      </c>
      <c r="AD18" s="52">
        <f t="shared" si="6"/>
        <v>0</v>
      </c>
      <c r="AE18" s="52">
        <f t="shared" si="7"/>
        <v>0</v>
      </c>
      <c r="AF18" s="52">
        <f t="shared" si="8"/>
        <v>0</v>
      </c>
      <c r="AG18" s="52">
        <f t="shared" si="9"/>
        <v>0</v>
      </c>
      <c r="AH18" s="52">
        <f t="shared" si="10"/>
        <v>0</v>
      </c>
      <c r="AI18" s="39"/>
      <c r="AJ18" s="52">
        <f t="shared" si="11"/>
        <v>0</v>
      </c>
      <c r="AK18" s="52">
        <f t="shared" si="12"/>
        <v>0</v>
      </c>
      <c r="AL18" s="52">
        <f t="shared" si="13"/>
        <v>0</v>
      </c>
      <c r="AN18" s="52">
        <v>21</v>
      </c>
      <c r="AO18" s="52">
        <f t="shared" si="14"/>
        <v>0</v>
      </c>
      <c r="AP18" s="52">
        <f t="shared" si="15"/>
        <v>0</v>
      </c>
      <c r="AQ18" s="54" t="s">
        <v>107</v>
      </c>
      <c r="AV18" s="52">
        <f t="shared" si="16"/>
        <v>0</v>
      </c>
      <c r="AW18" s="52">
        <f t="shared" si="17"/>
        <v>0</v>
      </c>
      <c r="AX18" s="52">
        <f t="shared" si="18"/>
        <v>0</v>
      </c>
      <c r="AY18" s="54" t="s">
        <v>111</v>
      </c>
      <c r="AZ18" s="54" t="s">
        <v>102</v>
      </c>
      <c r="BA18" s="39" t="s">
        <v>103</v>
      </c>
      <c r="BC18" s="52">
        <f t="shared" si="19"/>
        <v>0</v>
      </c>
      <c r="BD18" s="52">
        <f t="shared" si="20"/>
        <v>0</v>
      </c>
      <c r="BE18" s="52">
        <v>0</v>
      </c>
      <c r="BF18" s="52">
        <f>18</f>
        <v>18</v>
      </c>
      <c r="BH18" s="52">
        <f t="shared" si="21"/>
        <v>0</v>
      </c>
      <c r="BI18" s="52">
        <f t="shared" si="22"/>
        <v>0</v>
      </c>
      <c r="BJ18" s="52">
        <f t="shared" si="23"/>
        <v>0</v>
      </c>
      <c r="BK18" s="54" t="s">
        <v>104</v>
      </c>
      <c r="BL18" s="52"/>
      <c r="BW18" s="52">
        <v>21</v>
      </c>
      <c r="BX18" s="16" t="s">
        <v>118</v>
      </c>
    </row>
    <row r="19" spans="1:76" ht="15" customHeight="1" x14ac:dyDescent="0.25">
      <c r="A19" s="51" t="s">
        <v>119</v>
      </c>
      <c r="B19" s="18" t="s">
        <v>120</v>
      </c>
      <c r="C19" s="8" t="s">
        <v>121</v>
      </c>
      <c r="D19" s="8"/>
      <c r="E19" s="18" t="s">
        <v>122</v>
      </c>
      <c r="F19" s="52">
        <v>270</v>
      </c>
      <c r="G19" s="52">
        <v>0</v>
      </c>
      <c r="H19" s="52">
        <f t="shared" si="0"/>
        <v>0</v>
      </c>
      <c r="I19" s="52">
        <f t="shared" si="1"/>
        <v>0</v>
      </c>
      <c r="J19" s="52">
        <f t="shared" si="2"/>
        <v>0</v>
      </c>
      <c r="K19" s="53" t="s">
        <v>100</v>
      </c>
      <c r="Z19" s="52">
        <f t="shared" si="3"/>
        <v>0</v>
      </c>
      <c r="AB19" s="52">
        <f t="shared" si="4"/>
        <v>0</v>
      </c>
      <c r="AC19" s="52">
        <f t="shared" si="5"/>
        <v>0</v>
      </c>
      <c r="AD19" s="52">
        <f t="shared" si="6"/>
        <v>0</v>
      </c>
      <c r="AE19" s="52">
        <f t="shared" si="7"/>
        <v>0</v>
      </c>
      <c r="AF19" s="52">
        <f t="shared" si="8"/>
        <v>0</v>
      </c>
      <c r="AG19" s="52">
        <f t="shared" si="9"/>
        <v>0</v>
      </c>
      <c r="AH19" s="52">
        <f t="shared" si="10"/>
        <v>0</v>
      </c>
      <c r="AI19" s="39"/>
      <c r="AJ19" s="52">
        <f t="shared" si="11"/>
        <v>0</v>
      </c>
      <c r="AK19" s="52">
        <f t="shared" si="12"/>
        <v>0</v>
      </c>
      <c r="AL19" s="52">
        <f t="shared" si="13"/>
        <v>0</v>
      </c>
      <c r="AN19" s="52">
        <v>21</v>
      </c>
      <c r="AO19" s="52">
        <f t="shared" si="14"/>
        <v>0</v>
      </c>
      <c r="AP19" s="52">
        <f t="shared" si="15"/>
        <v>0</v>
      </c>
      <c r="AQ19" s="54" t="s">
        <v>107</v>
      </c>
      <c r="AV19" s="52">
        <f t="shared" si="16"/>
        <v>0</v>
      </c>
      <c r="AW19" s="52">
        <f t="shared" si="17"/>
        <v>0</v>
      </c>
      <c r="AX19" s="52">
        <f t="shared" si="18"/>
        <v>0</v>
      </c>
      <c r="AY19" s="54" t="s">
        <v>111</v>
      </c>
      <c r="AZ19" s="54" t="s">
        <v>102</v>
      </c>
      <c r="BA19" s="39" t="s">
        <v>103</v>
      </c>
      <c r="BC19" s="52">
        <f t="shared" si="19"/>
        <v>0</v>
      </c>
      <c r="BD19" s="52">
        <f t="shared" si="20"/>
        <v>0</v>
      </c>
      <c r="BE19" s="52">
        <v>0</v>
      </c>
      <c r="BF19" s="52">
        <f>19</f>
        <v>19</v>
      </c>
      <c r="BH19" s="52">
        <f t="shared" si="21"/>
        <v>0</v>
      </c>
      <c r="BI19" s="52">
        <f t="shared" si="22"/>
        <v>0</v>
      </c>
      <c r="BJ19" s="52">
        <f t="shared" si="23"/>
        <v>0</v>
      </c>
      <c r="BK19" s="54" t="s">
        <v>104</v>
      </c>
      <c r="BL19" s="52"/>
      <c r="BW19" s="52">
        <v>21</v>
      </c>
      <c r="BX19" s="16" t="s">
        <v>121</v>
      </c>
    </row>
    <row r="20" spans="1:76" ht="15" customHeight="1" x14ac:dyDescent="0.25">
      <c r="A20" s="51" t="s">
        <v>123</v>
      </c>
      <c r="B20" s="18" t="s">
        <v>120</v>
      </c>
      <c r="C20" s="8" t="s">
        <v>124</v>
      </c>
      <c r="D20" s="8"/>
      <c r="E20" s="18" t="s">
        <v>122</v>
      </c>
      <c r="F20" s="52">
        <v>300</v>
      </c>
      <c r="G20" s="52">
        <v>0</v>
      </c>
      <c r="H20" s="52">
        <f t="shared" si="0"/>
        <v>0</v>
      </c>
      <c r="I20" s="52">
        <f t="shared" si="1"/>
        <v>0</v>
      </c>
      <c r="J20" s="52">
        <f t="shared" si="2"/>
        <v>0</v>
      </c>
      <c r="K20" s="53" t="s">
        <v>100</v>
      </c>
      <c r="Z20" s="52">
        <f t="shared" si="3"/>
        <v>0</v>
      </c>
      <c r="AB20" s="52">
        <f t="shared" si="4"/>
        <v>0</v>
      </c>
      <c r="AC20" s="52">
        <f t="shared" si="5"/>
        <v>0</v>
      </c>
      <c r="AD20" s="52">
        <f t="shared" si="6"/>
        <v>0</v>
      </c>
      <c r="AE20" s="52">
        <f t="shared" si="7"/>
        <v>0</v>
      </c>
      <c r="AF20" s="52">
        <f t="shared" si="8"/>
        <v>0</v>
      </c>
      <c r="AG20" s="52">
        <f t="shared" si="9"/>
        <v>0</v>
      </c>
      <c r="AH20" s="52">
        <f t="shared" si="10"/>
        <v>0</v>
      </c>
      <c r="AI20" s="39"/>
      <c r="AJ20" s="52">
        <f t="shared" si="11"/>
        <v>0</v>
      </c>
      <c r="AK20" s="52">
        <f t="shared" si="12"/>
        <v>0</v>
      </c>
      <c r="AL20" s="52">
        <f t="shared" si="13"/>
        <v>0</v>
      </c>
      <c r="AN20" s="52">
        <v>21</v>
      </c>
      <c r="AO20" s="52">
        <f t="shared" si="14"/>
        <v>0</v>
      </c>
      <c r="AP20" s="52">
        <f t="shared" si="15"/>
        <v>0</v>
      </c>
      <c r="AQ20" s="54" t="s">
        <v>107</v>
      </c>
      <c r="AV20" s="52">
        <f t="shared" si="16"/>
        <v>0</v>
      </c>
      <c r="AW20" s="52">
        <f t="shared" si="17"/>
        <v>0</v>
      </c>
      <c r="AX20" s="52">
        <f t="shared" si="18"/>
        <v>0</v>
      </c>
      <c r="AY20" s="54" t="s">
        <v>111</v>
      </c>
      <c r="AZ20" s="54" t="s">
        <v>102</v>
      </c>
      <c r="BA20" s="39" t="s">
        <v>103</v>
      </c>
      <c r="BC20" s="52">
        <f t="shared" si="19"/>
        <v>0</v>
      </c>
      <c r="BD20" s="52">
        <f t="shared" si="20"/>
        <v>0</v>
      </c>
      <c r="BE20" s="52">
        <v>0</v>
      </c>
      <c r="BF20" s="52">
        <f>20</f>
        <v>20</v>
      </c>
      <c r="BH20" s="52">
        <f t="shared" si="21"/>
        <v>0</v>
      </c>
      <c r="BI20" s="52">
        <f t="shared" si="22"/>
        <v>0</v>
      </c>
      <c r="BJ20" s="52">
        <f t="shared" si="23"/>
        <v>0</v>
      </c>
      <c r="BK20" s="54" t="s">
        <v>104</v>
      </c>
      <c r="BL20" s="52"/>
      <c r="BW20" s="52">
        <v>21</v>
      </c>
      <c r="BX20" s="16" t="s">
        <v>124</v>
      </c>
    </row>
    <row r="21" spans="1:76" ht="15" customHeight="1" x14ac:dyDescent="0.25">
      <c r="A21" s="51" t="s">
        <v>125</v>
      </c>
      <c r="B21" s="18" t="s">
        <v>126</v>
      </c>
      <c r="C21" s="8" t="s">
        <v>127</v>
      </c>
      <c r="D21" s="8"/>
      <c r="E21" s="18" t="s">
        <v>110</v>
      </c>
      <c r="F21" s="52">
        <v>48</v>
      </c>
      <c r="G21" s="52">
        <v>0</v>
      </c>
      <c r="H21" s="52">
        <f t="shared" si="0"/>
        <v>0</v>
      </c>
      <c r="I21" s="52">
        <f t="shared" si="1"/>
        <v>0</v>
      </c>
      <c r="J21" s="52">
        <f t="shared" si="2"/>
        <v>0</v>
      </c>
      <c r="K21" s="53" t="s">
        <v>100</v>
      </c>
      <c r="Z21" s="52">
        <f t="shared" si="3"/>
        <v>0</v>
      </c>
      <c r="AB21" s="52">
        <f t="shared" si="4"/>
        <v>0</v>
      </c>
      <c r="AC21" s="52">
        <f t="shared" si="5"/>
        <v>0</v>
      </c>
      <c r="AD21" s="52">
        <f t="shared" si="6"/>
        <v>0</v>
      </c>
      <c r="AE21" s="52">
        <f t="shared" si="7"/>
        <v>0</v>
      </c>
      <c r="AF21" s="52">
        <f t="shared" si="8"/>
        <v>0</v>
      </c>
      <c r="AG21" s="52">
        <f t="shared" si="9"/>
        <v>0</v>
      </c>
      <c r="AH21" s="52">
        <f t="shared" si="10"/>
        <v>0</v>
      </c>
      <c r="AI21" s="39"/>
      <c r="AJ21" s="52">
        <f t="shared" si="11"/>
        <v>0</v>
      </c>
      <c r="AK21" s="52">
        <f t="shared" si="12"/>
        <v>0</v>
      </c>
      <c r="AL21" s="52">
        <f t="shared" si="13"/>
        <v>0</v>
      </c>
      <c r="AN21" s="52">
        <v>21</v>
      </c>
      <c r="AO21" s="52">
        <f t="shared" si="14"/>
        <v>0</v>
      </c>
      <c r="AP21" s="52">
        <f t="shared" si="15"/>
        <v>0</v>
      </c>
      <c r="AQ21" s="54" t="s">
        <v>107</v>
      </c>
      <c r="AV21" s="52">
        <f t="shared" si="16"/>
        <v>0</v>
      </c>
      <c r="AW21" s="52">
        <f t="shared" si="17"/>
        <v>0</v>
      </c>
      <c r="AX21" s="52">
        <f t="shared" si="18"/>
        <v>0</v>
      </c>
      <c r="AY21" s="54" t="s">
        <v>111</v>
      </c>
      <c r="AZ21" s="54" t="s">
        <v>102</v>
      </c>
      <c r="BA21" s="39" t="s">
        <v>103</v>
      </c>
      <c r="BC21" s="52">
        <f t="shared" si="19"/>
        <v>0</v>
      </c>
      <c r="BD21" s="52">
        <f t="shared" si="20"/>
        <v>0</v>
      </c>
      <c r="BE21" s="52">
        <v>0</v>
      </c>
      <c r="BF21" s="52">
        <f>21</f>
        <v>21</v>
      </c>
      <c r="BH21" s="52">
        <f t="shared" si="21"/>
        <v>0</v>
      </c>
      <c r="BI21" s="52">
        <f t="shared" si="22"/>
        <v>0</v>
      </c>
      <c r="BJ21" s="52">
        <f t="shared" si="23"/>
        <v>0</v>
      </c>
      <c r="BK21" s="54" t="s">
        <v>104</v>
      </c>
      <c r="BL21" s="52"/>
      <c r="BW21" s="52">
        <v>21</v>
      </c>
      <c r="BX21" s="16" t="s">
        <v>127</v>
      </c>
    </row>
    <row r="22" spans="1:76" ht="15" customHeight="1" x14ac:dyDescent="0.25">
      <c r="A22" s="51" t="s">
        <v>128</v>
      </c>
      <c r="B22" s="18" t="s">
        <v>129</v>
      </c>
      <c r="C22" s="8" t="s">
        <v>130</v>
      </c>
      <c r="D22" s="8"/>
      <c r="E22" s="18" t="s">
        <v>110</v>
      </c>
      <c r="F22" s="52">
        <v>32</v>
      </c>
      <c r="G22" s="52">
        <v>0</v>
      </c>
      <c r="H22" s="52">
        <f t="shared" si="0"/>
        <v>0</v>
      </c>
      <c r="I22" s="52">
        <f t="shared" si="1"/>
        <v>0</v>
      </c>
      <c r="J22" s="52">
        <f t="shared" si="2"/>
        <v>0</v>
      </c>
      <c r="K22" s="53" t="s">
        <v>100</v>
      </c>
      <c r="Z22" s="52">
        <f t="shared" si="3"/>
        <v>0</v>
      </c>
      <c r="AB22" s="52">
        <f t="shared" si="4"/>
        <v>0</v>
      </c>
      <c r="AC22" s="52">
        <f t="shared" si="5"/>
        <v>0</v>
      </c>
      <c r="AD22" s="52">
        <f t="shared" si="6"/>
        <v>0</v>
      </c>
      <c r="AE22" s="52">
        <f t="shared" si="7"/>
        <v>0</v>
      </c>
      <c r="AF22" s="52">
        <f t="shared" si="8"/>
        <v>0</v>
      </c>
      <c r="AG22" s="52">
        <f t="shared" si="9"/>
        <v>0</v>
      </c>
      <c r="AH22" s="52">
        <f t="shared" si="10"/>
        <v>0</v>
      </c>
      <c r="AI22" s="39"/>
      <c r="AJ22" s="52">
        <f t="shared" si="11"/>
        <v>0</v>
      </c>
      <c r="AK22" s="52">
        <f t="shared" si="12"/>
        <v>0</v>
      </c>
      <c r="AL22" s="52">
        <f t="shared" si="13"/>
        <v>0</v>
      </c>
      <c r="AN22" s="52">
        <v>21</v>
      </c>
      <c r="AO22" s="52">
        <f t="shared" si="14"/>
        <v>0</v>
      </c>
      <c r="AP22" s="52">
        <f t="shared" si="15"/>
        <v>0</v>
      </c>
      <c r="AQ22" s="54" t="s">
        <v>107</v>
      </c>
      <c r="AV22" s="52">
        <f t="shared" si="16"/>
        <v>0</v>
      </c>
      <c r="AW22" s="52">
        <f t="shared" si="17"/>
        <v>0</v>
      </c>
      <c r="AX22" s="52">
        <f t="shared" si="18"/>
        <v>0</v>
      </c>
      <c r="AY22" s="54" t="s">
        <v>111</v>
      </c>
      <c r="AZ22" s="54" t="s">
        <v>102</v>
      </c>
      <c r="BA22" s="39" t="s">
        <v>103</v>
      </c>
      <c r="BC22" s="52">
        <f t="shared" si="19"/>
        <v>0</v>
      </c>
      <c r="BD22" s="52">
        <f t="shared" si="20"/>
        <v>0</v>
      </c>
      <c r="BE22" s="52">
        <v>0</v>
      </c>
      <c r="BF22" s="52">
        <f>22</f>
        <v>22</v>
      </c>
      <c r="BH22" s="52">
        <f t="shared" si="21"/>
        <v>0</v>
      </c>
      <c r="BI22" s="52">
        <f t="shared" si="22"/>
        <v>0</v>
      </c>
      <c r="BJ22" s="52">
        <f t="shared" si="23"/>
        <v>0</v>
      </c>
      <c r="BK22" s="54" t="s">
        <v>104</v>
      </c>
      <c r="BL22" s="52"/>
      <c r="BW22" s="52">
        <v>21</v>
      </c>
      <c r="BX22" s="16" t="s">
        <v>130</v>
      </c>
    </row>
    <row r="23" spans="1:76" ht="15" customHeight="1" x14ac:dyDescent="0.25">
      <c r="A23" s="51" t="s">
        <v>131</v>
      </c>
      <c r="B23" s="18" t="s">
        <v>132</v>
      </c>
      <c r="C23" s="8" t="s">
        <v>133</v>
      </c>
      <c r="D23" s="8"/>
      <c r="E23" s="18" t="s">
        <v>110</v>
      </c>
      <c r="F23" s="52">
        <v>12</v>
      </c>
      <c r="G23" s="52">
        <v>0</v>
      </c>
      <c r="H23" s="52">
        <f t="shared" si="0"/>
        <v>0</v>
      </c>
      <c r="I23" s="52">
        <f t="shared" si="1"/>
        <v>0</v>
      </c>
      <c r="J23" s="52">
        <f t="shared" si="2"/>
        <v>0</v>
      </c>
      <c r="K23" s="53" t="s">
        <v>100</v>
      </c>
      <c r="Z23" s="52">
        <f t="shared" si="3"/>
        <v>0</v>
      </c>
      <c r="AB23" s="52">
        <f t="shared" si="4"/>
        <v>0</v>
      </c>
      <c r="AC23" s="52">
        <f t="shared" si="5"/>
        <v>0</v>
      </c>
      <c r="AD23" s="52">
        <f t="shared" si="6"/>
        <v>0</v>
      </c>
      <c r="AE23" s="52">
        <f t="shared" si="7"/>
        <v>0</v>
      </c>
      <c r="AF23" s="52">
        <f t="shared" si="8"/>
        <v>0</v>
      </c>
      <c r="AG23" s="52">
        <f t="shared" si="9"/>
        <v>0</v>
      </c>
      <c r="AH23" s="52">
        <f t="shared" si="10"/>
        <v>0</v>
      </c>
      <c r="AI23" s="39"/>
      <c r="AJ23" s="52">
        <f t="shared" si="11"/>
        <v>0</v>
      </c>
      <c r="AK23" s="52">
        <f t="shared" si="12"/>
        <v>0</v>
      </c>
      <c r="AL23" s="52">
        <f t="shared" si="13"/>
        <v>0</v>
      </c>
      <c r="AN23" s="52">
        <v>21</v>
      </c>
      <c r="AO23" s="52">
        <f t="shared" si="14"/>
        <v>0</v>
      </c>
      <c r="AP23" s="52">
        <f t="shared" si="15"/>
        <v>0</v>
      </c>
      <c r="AQ23" s="54" t="s">
        <v>107</v>
      </c>
      <c r="AV23" s="52">
        <f t="shared" si="16"/>
        <v>0</v>
      </c>
      <c r="AW23" s="52">
        <f t="shared" si="17"/>
        <v>0</v>
      </c>
      <c r="AX23" s="52">
        <f t="shared" si="18"/>
        <v>0</v>
      </c>
      <c r="AY23" s="54" t="s">
        <v>111</v>
      </c>
      <c r="AZ23" s="54" t="s">
        <v>102</v>
      </c>
      <c r="BA23" s="39" t="s">
        <v>103</v>
      </c>
      <c r="BC23" s="52">
        <f t="shared" si="19"/>
        <v>0</v>
      </c>
      <c r="BD23" s="52">
        <f t="shared" si="20"/>
        <v>0</v>
      </c>
      <c r="BE23" s="52">
        <v>0</v>
      </c>
      <c r="BF23" s="52">
        <f>23</f>
        <v>23</v>
      </c>
      <c r="BH23" s="52">
        <f t="shared" si="21"/>
        <v>0</v>
      </c>
      <c r="BI23" s="52">
        <f t="shared" si="22"/>
        <v>0</v>
      </c>
      <c r="BJ23" s="52">
        <f t="shared" si="23"/>
        <v>0</v>
      </c>
      <c r="BK23" s="54" t="s">
        <v>104</v>
      </c>
      <c r="BL23" s="52"/>
      <c r="BW23" s="52">
        <v>21</v>
      </c>
      <c r="BX23" s="16" t="s">
        <v>133</v>
      </c>
    </row>
    <row r="24" spans="1:76" ht="15" customHeight="1" x14ac:dyDescent="0.25">
      <c r="A24" s="51" t="s">
        <v>134</v>
      </c>
      <c r="B24" s="18" t="s">
        <v>135</v>
      </c>
      <c r="C24" s="8" t="s">
        <v>136</v>
      </c>
      <c r="D24" s="8"/>
      <c r="E24" s="18" t="s">
        <v>110</v>
      </c>
      <c r="F24" s="52">
        <v>6</v>
      </c>
      <c r="G24" s="52">
        <v>0</v>
      </c>
      <c r="H24" s="52">
        <f t="shared" si="0"/>
        <v>0</v>
      </c>
      <c r="I24" s="52">
        <f t="shared" si="1"/>
        <v>0</v>
      </c>
      <c r="J24" s="52">
        <f t="shared" si="2"/>
        <v>0</v>
      </c>
      <c r="K24" s="53" t="s">
        <v>100</v>
      </c>
      <c r="Z24" s="52">
        <f t="shared" si="3"/>
        <v>0</v>
      </c>
      <c r="AB24" s="52">
        <f t="shared" si="4"/>
        <v>0</v>
      </c>
      <c r="AC24" s="52">
        <f t="shared" si="5"/>
        <v>0</v>
      </c>
      <c r="AD24" s="52">
        <f t="shared" si="6"/>
        <v>0</v>
      </c>
      <c r="AE24" s="52">
        <f t="shared" si="7"/>
        <v>0</v>
      </c>
      <c r="AF24" s="52">
        <f t="shared" si="8"/>
        <v>0</v>
      </c>
      <c r="AG24" s="52">
        <f t="shared" si="9"/>
        <v>0</v>
      </c>
      <c r="AH24" s="52">
        <f t="shared" si="10"/>
        <v>0</v>
      </c>
      <c r="AI24" s="39"/>
      <c r="AJ24" s="52">
        <f t="shared" si="11"/>
        <v>0</v>
      </c>
      <c r="AK24" s="52">
        <f t="shared" si="12"/>
        <v>0</v>
      </c>
      <c r="AL24" s="52">
        <f t="shared" si="13"/>
        <v>0</v>
      </c>
      <c r="AN24" s="52">
        <v>21</v>
      </c>
      <c r="AO24" s="52">
        <f t="shared" si="14"/>
        <v>0</v>
      </c>
      <c r="AP24" s="52">
        <f t="shared" si="15"/>
        <v>0</v>
      </c>
      <c r="AQ24" s="54" t="s">
        <v>107</v>
      </c>
      <c r="AV24" s="52">
        <f t="shared" si="16"/>
        <v>0</v>
      </c>
      <c r="AW24" s="52">
        <f t="shared" si="17"/>
        <v>0</v>
      </c>
      <c r="AX24" s="52">
        <f t="shared" si="18"/>
        <v>0</v>
      </c>
      <c r="AY24" s="54" t="s">
        <v>111</v>
      </c>
      <c r="AZ24" s="54" t="s">
        <v>102</v>
      </c>
      <c r="BA24" s="39" t="s">
        <v>103</v>
      </c>
      <c r="BC24" s="52">
        <f t="shared" si="19"/>
        <v>0</v>
      </c>
      <c r="BD24" s="52">
        <f t="shared" si="20"/>
        <v>0</v>
      </c>
      <c r="BE24" s="52">
        <v>0</v>
      </c>
      <c r="BF24" s="52">
        <f>24</f>
        <v>24</v>
      </c>
      <c r="BH24" s="52">
        <f t="shared" si="21"/>
        <v>0</v>
      </c>
      <c r="BI24" s="52">
        <f t="shared" si="22"/>
        <v>0</v>
      </c>
      <c r="BJ24" s="52">
        <f t="shared" si="23"/>
        <v>0</v>
      </c>
      <c r="BK24" s="54" t="s">
        <v>104</v>
      </c>
      <c r="BL24" s="52"/>
      <c r="BW24" s="52">
        <v>21</v>
      </c>
      <c r="BX24" s="16" t="s">
        <v>136</v>
      </c>
    </row>
    <row r="25" spans="1:76" ht="15" customHeight="1" x14ac:dyDescent="0.25">
      <c r="A25" s="51" t="s">
        <v>137</v>
      </c>
      <c r="B25" s="18" t="s">
        <v>138</v>
      </c>
      <c r="C25" s="8" t="s">
        <v>139</v>
      </c>
      <c r="D25" s="8"/>
      <c r="E25" s="18" t="s">
        <v>122</v>
      </c>
      <c r="F25" s="52">
        <v>3</v>
      </c>
      <c r="G25" s="52">
        <v>0</v>
      </c>
      <c r="H25" s="52">
        <f t="shared" si="0"/>
        <v>0</v>
      </c>
      <c r="I25" s="52">
        <f t="shared" si="1"/>
        <v>0</v>
      </c>
      <c r="J25" s="52">
        <f t="shared" si="2"/>
        <v>0</v>
      </c>
      <c r="K25" s="53" t="s">
        <v>100</v>
      </c>
      <c r="Z25" s="52">
        <f t="shared" si="3"/>
        <v>0</v>
      </c>
      <c r="AB25" s="52">
        <f t="shared" si="4"/>
        <v>0</v>
      </c>
      <c r="AC25" s="52">
        <f t="shared" si="5"/>
        <v>0</v>
      </c>
      <c r="AD25" s="52">
        <f t="shared" si="6"/>
        <v>0</v>
      </c>
      <c r="AE25" s="52">
        <f t="shared" si="7"/>
        <v>0</v>
      </c>
      <c r="AF25" s="52">
        <f t="shared" si="8"/>
        <v>0</v>
      </c>
      <c r="AG25" s="52">
        <f t="shared" si="9"/>
        <v>0</v>
      </c>
      <c r="AH25" s="52">
        <f t="shared" si="10"/>
        <v>0</v>
      </c>
      <c r="AI25" s="39"/>
      <c r="AJ25" s="52">
        <f t="shared" si="11"/>
        <v>0</v>
      </c>
      <c r="AK25" s="52">
        <f t="shared" si="12"/>
        <v>0</v>
      </c>
      <c r="AL25" s="52">
        <f t="shared" si="13"/>
        <v>0</v>
      </c>
      <c r="AN25" s="52">
        <v>21</v>
      </c>
      <c r="AO25" s="52">
        <f t="shared" si="14"/>
        <v>0</v>
      </c>
      <c r="AP25" s="52">
        <f t="shared" si="15"/>
        <v>0</v>
      </c>
      <c r="AQ25" s="54" t="s">
        <v>107</v>
      </c>
      <c r="AV25" s="52">
        <f t="shared" si="16"/>
        <v>0</v>
      </c>
      <c r="AW25" s="52">
        <f t="shared" si="17"/>
        <v>0</v>
      </c>
      <c r="AX25" s="52">
        <f t="shared" si="18"/>
        <v>0</v>
      </c>
      <c r="AY25" s="54" t="s">
        <v>111</v>
      </c>
      <c r="AZ25" s="54" t="s">
        <v>102</v>
      </c>
      <c r="BA25" s="39" t="s">
        <v>103</v>
      </c>
      <c r="BC25" s="52">
        <f t="shared" si="19"/>
        <v>0</v>
      </c>
      <c r="BD25" s="52">
        <f t="shared" si="20"/>
        <v>0</v>
      </c>
      <c r="BE25" s="52">
        <v>0</v>
      </c>
      <c r="BF25" s="52">
        <f>25</f>
        <v>25</v>
      </c>
      <c r="BH25" s="52">
        <f t="shared" si="21"/>
        <v>0</v>
      </c>
      <c r="BI25" s="52">
        <f t="shared" si="22"/>
        <v>0</v>
      </c>
      <c r="BJ25" s="52">
        <f t="shared" si="23"/>
        <v>0</v>
      </c>
      <c r="BK25" s="54" t="s">
        <v>104</v>
      </c>
      <c r="BL25" s="52"/>
      <c r="BW25" s="52">
        <v>21</v>
      </c>
      <c r="BX25" s="16" t="s">
        <v>139</v>
      </c>
    </row>
    <row r="26" spans="1:76" ht="15" customHeight="1" x14ac:dyDescent="0.25">
      <c r="A26" s="51" t="s">
        <v>140</v>
      </c>
      <c r="B26" s="18" t="s">
        <v>141</v>
      </c>
      <c r="C26" s="8" t="s">
        <v>142</v>
      </c>
      <c r="D26" s="8"/>
      <c r="E26" s="18" t="s">
        <v>110</v>
      </c>
      <c r="F26" s="52">
        <v>16</v>
      </c>
      <c r="G26" s="52">
        <v>0</v>
      </c>
      <c r="H26" s="52">
        <f t="shared" si="0"/>
        <v>0</v>
      </c>
      <c r="I26" s="52">
        <f t="shared" si="1"/>
        <v>0</v>
      </c>
      <c r="J26" s="52">
        <f t="shared" si="2"/>
        <v>0</v>
      </c>
      <c r="K26" s="53" t="s">
        <v>100</v>
      </c>
      <c r="Z26" s="52">
        <f t="shared" si="3"/>
        <v>0</v>
      </c>
      <c r="AB26" s="52">
        <f t="shared" si="4"/>
        <v>0</v>
      </c>
      <c r="AC26" s="52">
        <f t="shared" si="5"/>
        <v>0</v>
      </c>
      <c r="AD26" s="52">
        <f t="shared" si="6"/>
        <v>0</v>
      </c>
      <c r="AE26" s="52">
        <f t="shared" si="7"/>
        <v>0</v>
      </c>
      <c r="AF26" s="52">
        <f t="shared" si="8"/>
        <v>0</v>
      </c>
      <c r="AG26" s="52">
        <f t="shared" si="9"/>
        <v>0</v>
      </c>
      <c r="AH26" s="52">
        <f t="shared" si="10"/>
        <v>0</v>
      </c>
      <c r="AI26" s="39"/>
      <c r="AJ26" s="52">
        <f t="shared" si="11"/>
        <v>0</v>
      </c>
      <c r="AK26" s="52">
        <f t="shared" si="12"/>
        <v>0</v>
      </c>
      <c r="AL26" s="52">
        <f t="shared" si="13"/>
        <v>0</v>
      </c>
      <c r="AN26" s="52">
        <v>21</v>
      </c>
      <c r="AO26" s="52">
        <f t="shared" si="14"/>
        <v>0</v>
      </c>
      <c r="AP26" s="52">
        <f t="shared" si="15"/>
        <v>0</v>
      </c>
      <c r="AQ26" s="54" t="s">
        <v>107</v>
      </c>
      <c r="AV26" s="52">
        <f t="shared" si="16"/>
        <v>0</v>
      </c>
      <c r="AW26" s="52">
        <f t="shared" si="17"/>
        <v>0</v>
      </c>
      <c r="AX26" s="52">
        <f t="shared" si="18"/>
        <v>0</v>
      </c>
      <c r="AY26" s="54" t="s">
        <v>111</v>
      </c>
      <c r="AZ26" s="54" t="s">
        <v>102</v>
      </c>
      <c r="BA26" s="39" t="s">
        <v>103</v>
      </c>
      <c r="BC26" s="52">
        <f t="shared" si="19"/>
        <v>0</v>
      </c>
      <c r="BD26" s="52">
        <f t="shared" si="20"/>
        <v>0</v>
      </c>
      <c r="BE26" s="52">
        <v>0</v>
      </c>
      <c r="BF26" s="52">
        <f>26</f>
        <v>26</v>
      </c>
      <c r="BH26" s="52">
        <f t="shared" si="21"/>
        <v>0</v>
      </c>
      <c r="BI26" s="52">
        <f t="shared" si="22"/>
        <v>0</v>
      </c>
      <c r="BJ26" s="52">
        <f t="shared" si="23"/>
        <v>0</v>
      </c>
      <c r="BK26" s="54" t="s">
        <v>104</v>
      </c>
      <c r="BL26" s="52"/>
      <c r="BW26" s="52">
        <v>21</v>
      </c>
      <c r="BX26" s="16" t="s">
        <v>142</v>
      </c>
    </row>
    <row r="27" spans="1:76" ht="15" customHeight="1" x14ac:dyDescent="0.25">
      <c r="A27" s="51" t="s">
        <v>143</v>
      </c>
      <c r="B27" s="18" t="s">
        <v>144</v>
      </c>
      <c r="C27" s="8" t="s">
        <v>145</v>
      </c>
      <c r="D27" s="8"/>
      <c r="E27" s="18" t="s">
        <v>110</v>
      </c>
      <c r="F27" s="52">
        <v>16</v>
      </c>
      <c r="G27" s="52">
        <v>0</v>
      </c>
      <c r="H27" s="52">
        <f t="shared" si="0"/>
        <v>0</v>
      </c>
      <c r="I27" s="52">
        <f t="shared" si="1"/>
        <v>0</v>
      </c>
      <c r="J27" s="52">
        <f t="shared" si="2"/>
        <v>0</v>
      </c>
      <c r="K27" s="53" t="s">
        <v>100</v>
      </c>
      <c r="Z27" s="52">
        <f t="shared" si="3"/>
        <v>0</v>
      </c>
      <c r="AB27" s="52">
        <f t="shared" si="4"/>
        <v>0</v>
      </c>
      <c r="AC27" s="52">
        <f t="shared" si="5"/>
        <v>0</v>
      </c>
      <c r="AD27" s="52">
        <f t="shared" si="6"/>
        <v>0</v>
      </c>
      <c r="AE27" s="52">
        <f t="shared" si="7"/>
        <v>0</v>
      </c>
      <c r="AF27" s="52">
        <f t="shared" si="8"/>
        <v>0</v>
      </c>
      <c r="AG27" s="52">
        <f t="shared" si="9"/>
        <v>0</v>
      </c>
      <c r="AH27" s="52">
        <f t="shared" si="10"/>
        <v>0</v>
      </c>
      <c r="AI27" s="39"/>
      <c r="AJ27" s="52">
        <f t="shared" si="11"/>
        <v>0</v>
      </c>
      <c r="AK27" s="52">
        <f t="shared" si="12"/>
        <v>0</v>
      </c>
      <c r="AL27" s="52">
        <f t="shared" si="13"/>
        <v>0</v>
      </c>
      <c r="AN27" s="52">
        <v>21</v>
      </c>
      <c r="AO27" s="52">
        <f t="shared" si="14"/>
        <v>0</v>
      </c>
      <c r="AP27" s="52">
        <f t="shared" si="15"/>
        <v>0</v>
      </c>
      <c r="AQ27" s="54" t="s">
        <v>107</v>
      </c>
      <c r="AV27" s="52">
        <f t="shared" si="16"/>
        <v>0</v>
      </c>
      <c r="AW27" s="52">
        <f t="shared" si="17"/>
        <v>0</v>
      </c>
      <c r="AX27" s="52">
        <f t="shared" si="18"/>
        <v>0</v>
      </c>
      <c r="AY27" s="54" t="s">
        <v>111</v>
      </c>
      <c r="AZ27" s="54" t="s">
        <v>102</v>
      </c>
      <c r="BA27" s="39" t="s">
        <v>103</v>
      </c>
      <c r="BC27" s="52">
        <f t="shared" si="19"/>
        <v>0</v>
      </c>
      <c r="BD27" s="52">
        <f t="shared" si="20"/>
        <v>0</v>
      </c>
      <c r="BE27" s="52">
        <v>0</v>
      </c>
      <c r="BF27" s="52">
        <f>27</f>
        <v>27</v>
      </c>
      <c r="BH27" s="52">
        <f t="shared" si="21"/>
        <v>0</v>
      </c>
      <c r="BI27" s="52">
        <f t="shared" si="22"/>
        <v>0</v>
      </c>
      <c r="BJ27" s="52">
        <f t="shared" si="23"/>
        <v>0</v>
      </c>
      <c r="BK27" s="54" t="s">
        <v>104</v>
      </c>
      <c r="BL27" s="52"/>
      <c r="BW27" s="52">
        <v>21</v>
      </c>
      <c r="BX27" s="16" t="s">
        <v>145</v>
      </c>
    </row>
    <row r="28" spans="1:76" ht="15" customHeight="1" x14ac:dyDescent="0.25">
      <c r="A28" s="47"/>
      <c r="B28" s="48" t="s">
        <v>146</v>
      </c>
      <c r="C28" s="94" t="s">
        <v>147</v>
      </c>
      <c r="D28" s="94"/>
      <c r="E28" s="49" t="s">
        <v>59</v>
      </c>
      <c r="F28" s="49" t="s">
        <v>59</v>
      </c>
      <c r="G28" s="49" t="s">
        <v>59</v>
      </c>
      <c r="H28" s="34">
        <f>SUM(H29:H32)</f>
        <v>0</v>
      </c>
      <c r="I28" s="34">
        <f>SUM(I29:I32)</f>
        <v>0</v>
      </c>
      <c r="J28" s="34">
        <f>SUM(J29:J32)</f>
        <v>0</v>
      </c>
      <c r="K28" s="50"/>
      <c r="AI28" s="39"/>
      <c r="AS28" s="34">
        <f>SUM(AJ29:AJ32)</f>
        <v>0</v>
      </c>
      <c r="AT28" s="34">
        <f>SUM(AK29:AK32)</f>
        <v>0</v>
      </c>
      <c r="AU28" s="34">
        <f>SUM(AL29:AL32)</f>
        <v>0</v>
      </c>
    </row>
    <row r="29" spans="1:76" ht="15" customHeight="1" x14ac:dyDescent="0.25">
      <c r="A29" s="51" t="s">
        <v>148</v>
      </c>
      <c r="B29" s="18" t="s">
        <v>149</v>
      </c>
      <c r="C29" s="8" t="s">
        <v>150</v>
      </c>
      <c r="D29" s="8"/>
      <c r="E29" s="18" t="s">
        <v>151</v>
      </c>
      <c r="F29" s="52">
        <v>1</v>
      </c>
      <c r="G29" s="52">
        <v>0</v>
      </c>
      <c r="H29" s="52">
        <f>ROUND(F29*AO29,2)</f>
        <v>0</v>
      </c>
      <c r="I29" s="52">
        <f>ROUND(F29*AP29,2)</f>
        <v>0</v>
      </c>
      <c r="J29" s="52">
        <f>ROUND(F29*G29,2)</f>
        <v>0</v>
      </c>
      <c r="K29" s="53" t="s">
        <v>100</v>
      </c>
      <c r="Z29" s="52">
        <f>ROUND(IF(AQ29="5",BJ29,0),2)</f>
        <v>0</v>
      </c>
      <c r="AB29" s="52">
        <f>ROUND(IF(AQ29="1",BH29,0),2)</f>
        <v>0</v>
      </c>
      <c r="AC29" s="52">
        <f>ROUND(IF(AQ29="1",BI29,0),2)</f>
        <v>0</v>
      </c>
      <c r="AD29" s="52">
        <f>ROUND(IF(AQ29="7",BH29,0),2)</f>
        <v>0</v>
      </c>
      <c r="AE29" s="52">
        <f>ROUND(IF(AQ29="7",BI29,0),2)</f>
        <v>0</v>
      </c>
      <c r="AF29" s="52">
        <f>ROUND(IF(AQ29="2",BH29,0),2)</f>
        <v>0</v>
      </c>
      <c r="AG29" s="52">
        <f>ROUND(IF(AQ29="2",BI29,0),2)</f>
        <v>0</v>
      </c>
      <c r="AH29" s="52">
        <f>ROUND(IF(AQ29="0",BJ29,0),2)</f>
        <v>0</v>
      </c>
      <c r="AI29" s="39"/>
      <c r="AJ29" s="52">
        <f>IF(AN29=0,J29,0)</f>
        <v>0</v>
      </c>
      <c r="AK29" s="52">
        <f>IF(AN29=12,J29,0)</f>
        <v>0</v>
      </c>
      <c r="AL29" s="52">
        <f>IF(AN29=21,J29,0)</f>
        <v>0</v>
      </c>
      <c r="AN29" s="52">
        <v>21</v>
      </c>
      <c r="AO29" s="52">
        <f>G29*0.01062201</f>
        <v>0</v>
      </c>
      <c r="AP29" s="52">
        <f>G29*(1-0.01062201)</f>
        <v>0</v>
      </c>
      <c r="AQ29" s="54" t="s">
        <v>117</v>
      </c>
      <c r="AV29" s="52">
        <f>ROUND(AW29+AX29,2)</f>
        <v>0</v>
      </c>
      <c r="AW29" s="52">
        <f>ROUND(F29*AO29,2)</f>
        <v>0</v>
      </c>
      <c r="AX29" s="52">
        <f>ROUND(F29*AP29,2)</f>
        <v>0</v>
      </c>
      <c r="AY29" s="54" t="s">
        <v>152</v>
      </c>
      <c r="AZ29" s="54" t="s">
        <v>102</v>
      </c>
      <c r="BA29" s="39" t="s">
        <v>103</v>
      </c>
      <c r="BC29" s="52">
        <f>AW29+AX29</f>
        <v>0</v>
      </c>
      <c r="BD29" s="52">
        <f>G29/(100-BE29)*100</f>
        <v>0</v>
      </c>
      <c r="BE29" s="52">
        <v>0</v>
      </c>
      <c r="BF29" s="52">
        <f>29</f>
        <v>29</v>
      </c>
      <c r="BH29" s="52">
        <f>F29*AO29</f>
        <v>0</v>
      </c>
      <c r="BI29" s="52">
        <f>F29*AP29</f>
        <v>0</v>
      </c>
      <c r="BJ29" s="52">
        <f>F29*G29</f>
        <v>0</v>
      </c>
      <c r="BK29" s="54" t="s">
        <v>104</v>
      </c>
      <c r="BL29" s="52"/>
      <c r="BW29" s="52">
        <v>21</v>
      </c>
      <c r="BX29" s="16" t="s">
        <v>150</v>
      </c>
    </row>
    <row r="30" spans="1:76" ht="15" customHeight="1" x14ac:dyDescent="0.25">
      <c r="A30" s="55"/>
      <c r="B30" s="56" t="s">
        <v>153</v>
      </c>
      <c r="C30" s="95" t="s">
        <v>154</v>
      </c>
      <c r="D30" s="95"/>
      <c r="E30" s="95"/>
      <c r="F30" s="95"/>
      <c r="G30" s="95"/>
      <c r="H30" s="95"/>
      <c r="I30" s="95"/>
      <c r="J30" s="95"/>
      <c r="K30" s="95"/>
      <c r="BX30" s="57" t="s">
        <v>154</v>
      </c>
    </row>
    <row r="31" spans="1:76" ht="15" customHeight="1" x14ac:dyDescent="0.25">
      <c r="A31" s="51" t="s">
        <v>155</v>
      </c>
      <c r="B31" s="18" t="s">
        <v>156</v>
      </c>
      <c r="C31" s="8" t="s">
        <v>157</v>
      </c>
      <c r="D31" s="8"/>
      <c r="E31" s="18" t="s">
        <v>151</v>
      </c>
      <c r="F31" s="52">
        <v>1</v>
      </c>
      <c r="G31" s="52">
        <v>0</v>
      </c>
      <c r="H31" s="52">
        <f>ROUND(F31*AO31,2)</f>
        <v>0</v>
      </c>
      <c r="I31" s="52">
        <f>ROUND(F31*AP31,2)</f>
        <v>0</v>
      </c>
      <c r="J31" s="52">
        <f>ROUND(F31*G31,2)</f>
        <v>0</v>
      </c>
      <c r="K31" s="53" t="s">
        <v>100</v>
      </c>
      <c r="Z31" s="52">
        <f>ROUND(IF(AQ31="5",BJ31,0),2)</f>
        <v>0</v>
      </c>
      <c r="AB31" s="52">
        <f>ROUND(IF(AQ31="1",BH31,0),2)</f>
        <v>0</v>
      </c>
      <c r="AC31" s="52">
        <f>ROUND(IF(AQ31="1",BI31,0),2)</f>
        <v>0</v>
      </c>
      <c r="AD31" s="52">
        <f>ROUND(IF(AQ31="7",BH31,0),2)</f>
        <v>0</v>
      </c>
      <c r="AE31" s="52">
        <f>ROUND(IF(AQ31="7",BI31,0),2)</f>
        <v>0</v>
      </c>
      <c r="AF31" s="52">
        <f>ROUND(IF(AQ31="2",BH31,0),2)</f>
        <v>0</v>
      </c>
      <c r="AG31" s="52">
        <f>ROUND(IF(AQ31="2",BI31,0),2)</f>
        <v>0</v>
      </c>
      <c r="AH31" s="52">
        <f>ROUND(IF(AQ31="0",BJ31,0),2)</f>
        <v>0</v>
      </c>
      <c r="AI31" s="39"/>
      <c r="AJ31" s="52">
        <f>IF(AN31=0,J31,0)</f>
        <v>0</v>
      </c>
      <c r="AK31" s="52">
        <f>IF(AN31=12,J31,0)</f>
        <v>0</v>
      </c>
      <c r="AL31" s="52">
        <f>IF(AN31=21,J31,0)</f>
        <v>0</v>
      </c>
      <c r="AN31" s="52">
        <v>21</v>
      </c>
      <c r="AO31" s="52">
        <f>G31*0</f>
        <v>0</v>
      </c>
      <c r="AP31" s="52">
        <f>G31*(1-0)</f>
        <v>0</v>
      </c>
      <c r="AQ31" s="54" t="s">
        <v>117</v>
      </c>
      <c r="AV31" s="52">
        <f>ROUND(AW31+AX31,2)</f>
        <v>0</v>
      </c>
      <c r="AW31" s="52">
        <f>ROUND(F31*AO31,2)</f>
        <v>0</v>
      </c>
      <c r="AX31" s="52">
        <f>ROUND(F31*AP31,2)</f>
        <v>0</v>
      </c>
      <c r="AY31" s="54" t="s">
        <v>152</v>
      </c>
      <c r="AZ31" s="54" t="s">
        <v>102</v>
      </c>
      <c r="BA31" s="39" t="s">
        <v>103</v>
      </c>
      <c r="BC31" s="52">
        <f>AW31+AX31</f>
        <v>0</v>
      </c>
      <c r="BD31" s="52">
        <f>G31/(100-BE31)*100</f>
        <v>0</v>
      </c>
      <c r="BE31" s="52">
        <v>0</v>
      </c>
      <c r="BF31" s="52">
        <f>31</f>
        <v>31</v>
      </c>
      <c r="BH31" s="52">
        <f>F31*AO31</f>
        <v>0</v>
      </c>
      <c r="BI31" s="52">
        <f>F31*AP31</f>
        <v>0</v>
      </c>
      <c r="BJ31" s="52">
        <f>F31*G31</f>
        <v>0</v>
      </c>
      <c r="BK31" s="54" t="s">
        <v>104</v>
      </c>
      <c r="BL31" s="52"/>
      <c r="BW31" s="52">
        <v>21</v>
      </c>
      <c r="BX31" s="16" t="s">
        <v>157</v>
      </c>
    </row>
    <row r="32" spans="1:76" ht="15" customHeight="1" x14ac:dyDescent="0.25">
      <c r="A32" s="51" t="s">
        <v>158</v>
      </c>
      <c r="B32" s="18" t="s">
        <v>159</v>
      </c>
      <c r="C32" s="8" t="s">
        <v>160</v>
      </c>
      <c r="D32" s="8"/>
      <c r="E32" s="18" t="s">
        <v>151</v>
      </c>
      <c r="F32" s="52">
        <v>1</v>
      </c>
      <c r="G32" s="52">
        <v>0</v>
      </c>
      <c r="H32" s="52">
        <f>ROUND(F32*AO32,2)</f>
        <v>0</v>
      </c>
      <c r="I32" s="52">
        <f>ROUND(F32*AP32,2)</f>
        <v>0</v>
      </c>
      <c r="J32" s="52">
        <f>ROUND(F32*G32,2)</f>
        <v>0</v>
      </c>
      <c r="K32" s="53" t="s">
        <v>100</v>
      </c>
      <c r="Z32" s="52">
        <f>ROUND(IF(AQ32="5",BJ32,0),2)</f>
        <v>0</v>
      </c>
      <c r="AB32" s="52">
        <f>ROUND(IF(AQ32="1",BH32,0),2)</f>
        <v>0</v>
      </c>
      <c r="AC32" s="52">
        <f>ROUND(IF(AQ32="1",BI32,0),2)</f>
        <v>0</v>
      </c>
      <c r="AD32" s="52">
        <f>ROUND(IF(AQ32="7",BH32,0),2)</f>
        <v>0</v>
      </c>
      <c r="AE32" s="52">
        <f>ROUND(IF(AQ32="7",BI32,0),2)</f>
        <v>0</v>
      </c>
      <c r="AF32" s="52">
        <f>ROUND(IF(AQ32="2",BH32,0),2)</f>
        <v>0</v>
      </c>
      <c r="AG32" s="52">
        <f>ROUND(IF(AQ32="2",BI32,0),2)</f>
        <v>0</v>
      </c>
      <c r="AH32" s="52">
        <f>ROUND(IF(AQ32="0",BJ32,0),2)</f>
        <v>0</v>
      </c>
      <c r="AI32" s="39"/>
      <c r="AJ32" s="52">
        <f>IF(AN32=0,J32,0)</f>
        <v>0</v>
      </c>
      <c r="AK32" s="52">
        <f>IF(AN32=12,J32,0)</f>
        <v>0</v>
      </c>
      <c r="AL32" s="52">
        <f>IF(AN32=21,J32,0)</f>
        <v>0</v>
      </c>
      <c r="AN32" s="52">
        <v>21</v>
      </c>
      <c r="AO32" s="52">
        <f>G32*0</f>
        <v>0</v>
      </c>
      <c r="AP32" s="52">
        <f>G32*(1-0)</f>
        <v>0</v>
      </c>
      <c r="AQ32" s="54" t="s">
        <v>117</v>
      </c>
      <c r="AV32" s="52">
        <f>ROUND(AW32+AX32,2)</f>
        <v>0</v>
      </c>
      <c r="AW32" s="52">
        <f>ROUND(F32*AO32,2)</f>
        <v>0</v>
      </c>
      <c r="AX32" s="52">
        <f>ROUND(F32*AP32,2)</f>
        <v>0</v>
      </c>
      <c r="AY32" s="54" t="s">
        <v>152</v>
      </c>
      <c r="AZ32" s="54" t="s">
        <v>102</v>
      </c>
      <c r="BA32" s="39" t="s">
        <v>103</v>
      </c>
      <c r="BC32" s="52">
        <f>AW32+AX32</f>
        <v>0</v>
      </c>
      <c r="BD32" s="52">
        <f>G32/(100-BE32)*100</f>
        <v>0</v>
      </c>
      <c r="BE32" s="52">
        <v>0</v>
      </c>
      <c r="BF32" s="52">
        <f>32</f>
        <v>32</v>
      </c>
      <c r="BH32" s="52">
        <f>F32*AO32</f>
        <v>0</v>
      </c>
      <c r="BI32" s="52">
        <f>F32*AP32</f>
        <v>0</v>
      </c>
      <c r="BJ32" s="52">
        <f>F32*G32</f>
        <v>0</v>
      </c>
      <c r="BK32" s="54" t="s">
        <v>104</v>
      </c>
      <c r="BL32" s="52"/>
      <c r="BW32" s="52">
        <v>21</v>
      </c>
      <c r="BX32" s="16" t="s">
        <v>160</v>
      </c>
    </row>
    <row r="33" spans="1:76" ht="24.75" customHeight="1" x14ac:dyDescent="0.25">
      <c r="A33" s="55"/>
      <c r="B33" s="56"/>
      <c r="C33" s="95"/>
      <c r="D33" s="95"/>
      <c r="E33" s="95"/>
      <c r="F33" s="95"/>
      <c r="G33" s="95"/>
      <c r="H33" s="95"/>
      <c r="I33" s="95"/>
      <c r="J33" s="95"/>
      <c r="K33" s="95"/>
      <c r="BX33" s="57" t="s">
        <v>161</v>
      </c>
    </row>
    <row r="34" spans="1:76" ht="15" customHeight="1" x14ac:dyDescent="0.25">
      <c r="A34" s="47"/>
      <c r="B34" s="48" t="s">
        <v>162</v>
      </c>
      <c r="C34" s="94" t="s">
        <v>35</v>
      </c>
      <c r="D34" s="94"/>
      <c r="E34" s="49" t="s">
        <v>59</v>
      </c>
      <c r="F34" s="49" t="s">
        <v>59</v>
      </c>
      <c r="G34" s="49" t="s">
        <v>59</v>
      </c>
      <c r="H34" s="34">
        <f>SUM(H35:H46)</f>
        <v>0</v>
      </c>
      <c r="I34" s="34">
        <f>SUM(I35:I46)</f>
        <v>0</v>
      </c>
      <c r="J34" s="34">
        <f>SUM(J35:J46)</f>
        <v>0</v>
      </c>
      <c r="K34" s="50"/>
      <c r="AI34" s="39"/>
      <c r="AS34" s="34">
        <f>SUM(AJ35:AJ46)</f>
        <v>0</v>
      </c>
      <c r="AT34" s="34">
        <f>SUM(AK35:AK46)</f>
        <v>0</v>
      </c>
      <c r="AU34" s="34">
        <f>SUM(AL35:AL46)</f>
        <v>0</v>
      </c>
    </row>
    <row r="35" spans="1:76" ht="15" customHeight="1" x14ac:dyDescent="0.25">
      <c r="A35" s="51" t="s">
        <v>163</v>
      </c>
      <c r="B35" s="18" t="s">
        <v>164</v>
      </c>
      <c r="C35" s="8" t="s">
        <v>165</v>
      </c>
      <c r="D35" s="8"/>
      <c r="E35" s="18" t="s">
        <v>166</v>
      </c>
      <c r="F35" s="52">
        <v>3</v>
      </c>
      <c r="G35" s="52">
        <v>0</v>
      </c>
      <c r="H35" s="52">
        <f>ROUND(F35*AO35,2)</f>
        <v>0</v>
      </c>
      <c r="I35" s="52">
        <f>ROUND(F35*AP35,2)</f>
        <v>0</v>
      </c>
      <c r="J35" s="52">
        <f>ROUND(F35*G35,2)</f>
        <v>0</v>
      </c>
      <c r="K35" s="53"/>
      <c r="Z35" s="52">
        <f>ROUND(IF(AQ35="5",BJ35,0),2)</f>
        <v>0</v>
      </c>
      <c r="AB35" s="52">
        <f>ROUND(IF(AQ35="1",BH35,0),2)</f>
        <v>0</v>
      </c>
      <c r="AC35" s="52">
        <f>ROUND(IF(AQ35="1",BI35,0),2)</f>
        <v>0</v>
      </c>
      <c r="AD35" s="52">
        <f>ROUND(IF(AQ35="7",BH35,0),2)</f>
        <v>0</v>
      </c>
      <c r="AE35" s="52">
        <f>ROUND(IF(AQ35="7",BI35,0),2)</f>
        <v>0</v>
      </c>
      <c r="AF35" s="52">
        <f>ROUND(IF(AQ35="2",BH35,0),2)</f>
        <v>0</v>
      </c>
      <c r="AG35" s="52">
        <f>ROUND(IF(AQ35="2",BI35,0),2)</f>
        <v>0</v>
      </c>
      <c r="AH35" s="52">
        <f>ROUND(IF(AQ35="0",BJ35,0),2)</f>
        <v>0</v>
      </c>
      <c r="AI35" s="39"/>
      <c r="AJ35" s="52">
        <f>IF(AN35=0,J35,0)</f>
        <v>0</v>
      </c>
      <c r="AK35" s="52">
        <f>IF(AN35=12,J35,0)</f>
        <v>0</v>
      </c>
      <c r="AL35" s="52">
        <f>IF(AN35=21,J35,0)</f>
        <v>0</v>
      </c>
      <c r="AN35" s="52">
        <v>21</v>
      </c>
      <c r="AO35" s="52">
        <f>G35*1</f>
        <v>0</v>
      </c>
      <c r="AP35" s="52">
        <f>G35*(1-1)</f>
        <v>0</v>
      </c>
      <c r="AQ35" s="54" t="s">
        <v>167</v>
      </c>
      <c r="AV35" s="52">
        <f>ROUND(AW35+AX35,2)</f>
        <v>0</v>
      </c>
      <c r="AW35" s="52">
        <f>ROUND(F35*AO35,2)</f>
        <v>0</v>
      </c>
      <c r="AX35" s="52">
        <f>ROUND(F35*AP35,2)</f>
        <v>0</v>
      </c>
      <c r="AY35" s="54" t="s">
        <v>168</v>
      </c>
      <c r="AZ35" s="54" t="s">
        <v>169</v>
      </c>
      <c r="BA35" s="39" t="s">
        <v>103</v>
      </c>
      <c r="BC35" s="52">
        <f>AW35+AX35</f>
        <v>0</v>
      </c>
      <c r="BD35" s="52">
        <f>G35/(100-BE35)*100</f>
        <v>0</v>
      </c>
      <c r="BE35" s="52">
        <v>0</v>
      </c>
      <c r="BF35" s="52">
        <f>35</f>
        <v>35</v>
      </c>
      <c r="BH35" s="52">
        <f>F35*AO35</f>
        <v>0</v>
      </c>
      <c r="BI35" s="52">
        <f>F35*AP35</f>
        <v>0</v>
      </c>
      <c r="BJ35" s="52">
        <f>F35*G35</f>
        <v>0</v>
      </c>
      <c r="BK35" s="54" t="s">
        <v>162</v>
      </c>
      <c r="BL35" s="52"/>
      <c r="BW35" s="52">
        <v>21</v>
      </c>
      <c r="BX35" s="16" t="s">
        <v>165</v>
      </c>
    </row>
    <row r="36" spans="1:76" ht="15" customHeight="1" x14ac:dyDescent="0.25">
      <c r="A36" s="51" t="s">
        <v>170</v>
      </c>
      <c r="B36" s="18" t="s">
        <v>171</v>
      </c>
      <c r="C36" s="8" t="s">
        <v>172</v>
      </c>
      <c r="D36" s="8"/>
      <c r="E36" s="18" t="s">
        <v>166</v>
      </c>
      <c r="F36" s="52">
        <v>16</v>
      </c>
      <c r="G36" s="52">
        <v>0</v>
      </c>
      <c r="H36" s="52">
        <f>ROUND(F36*AO36,2)</f>
        <v>0</v>
      </c>
      <c r="I36" s="52">
        <f>ROUND(F36*AP36,2)</f>
        <v>0</v>
      </c>
      <c r="J36" s="52">
        <f>ROUND(F36*G36,2)</f>
        <v>0</v>
      </c>
      <c r="K36" s="53"/>
      <c r="Z36" s="52">
        <f>ROUND(IF(AQ36="5",BJ36,0),2)</f>
        <v>0</v>
      </c>
      <c r="AB36" s="52">
        <f>ROUND(IF(AQ36="1",BH36,0),2)</f>
        <v>0</v>
      </c>
      <c r="AC36" s="52">
        <f>ROUND(IF(AQ36="1",BI36,0),2)</f>
        <v>0</v>
      </c>
      <c r="AD36" s="52">
        <f>ROUND(IF(AQ36="7",BH36,0),2)</f>
        <v>0</v>
      </c>
      <c r="AE36" s="52">
        <f>ROUND(IF(AQ36="7",BI36,0),2)</f>
        <v>0</v>
      </c>
      <c r="AF36" s="52">
        <f>ROUND(IF(AQ36="2",BH36,0),2)</f>
        <v>0</v>
      </c>
      <c r="AG36" s="52">
        <f>ROUND(IF(AQ36="2",BI36,0),2)</f>
        <v>0</v>
      </c>
      <c r="AH36" s="52">
        <f>ROUND(IF(AQ36="0",BJ36,0),2)</f>
        <v>0</v>
      </c>
      <c r="AI36" s="39"/>
      <c r="AJ36" s="52">
        <f>IF(AN36=0,J36,0)</f>
        <v>0</v>
      </c>
      <c r="AK36" s="52">
        <f>IF(AN36=12,J36,0)</f>
        <v>0</v>
      </c>
      <c r="AL36" s="52">
        <f>IF(AN36=21,J36,0)</f>
        <v>0</v>
      </c>
      <c r="AN36" s="52">
        <v>21</v>
      </c>
      <c r="AO36" s="52">
        <f>G36*1</f>
        <v>0</v>
      </c>
      <c r="AP36" s="52">
        <f>G36*(1-1)</f>
        <v>0</v>
      </c>
      <c r="AQ36" s="54" t="s">
        <v>167</v>
      </c>
      <c r="AV36" s="52">
        <f>ROUND(AW36+AX36,2)</f>
        <v>0</v>
      </c>
      <c r="AW36" s="52">
        <f>ROUND(F36*AO36,2)</f>
        <v>0</v>
      </c>
      <c r="AX36" s="52">
        <f>ROUND(F36*AP36,2)</f>
        <v>0</v>
      </c>
      <c r="AY36" s="54" t="s">
        <v>168</v>
      </c>
      <c r="AZ36" s="54" t="s">
        <v>169</v>
      </c>
      <c r="BA36" s="39" t="s">
        <v>103</v>
      </c>
      <c r="BC36" s="52">
        <f>AW36+AX36</f>
        <v>0</v>
      </c>
      <c r="BD36" s="52">
        <f>G36/(100-BE36)*100</f>
        <v>0</v>
      </c>
      <c r="BE36" s="52">
        <v>0</v>
      </c>
      <c r="BF36" s="52">
        <f>36</f>
        <v>36</v>
      </c>
      <c r="BH36" s="52">
        <f>F36*AO36</f>
        <v>0</v>
      </c>
      <c r="BI36" s="52">
        <f>F36*AP36</f>
        <v>0</v>
      </c>
      <c r="BJ36" s="52">
        <f>F36*G36</f>
        <v>0</v>
      </c>
      <c r="BK36" s="54" t="s">
        <v>162</v>
      </c>
      <c r="BL36" s="52"/>
      <c r="BW36" s="52">
        <v>21</v>
      </c>
      <c r="BX36" s="16" t="s">
        <v>172</v>
      </c>
    </row>
    <row r="37" spans="1:76" ht="15" customHeight="1" x14ac:dyDescent="0.25">
      <c r="A37" s="51" t="s">
        <v>173</v>
      </c>
      <c r="B37" s="18" t="s">
        <v>174</v>
      </c>
      <c r="C37" s="8" t="s">
        <v>175</v>
      </c>
      <c r="D37" s="8"/>
      <c r="E37" s="18" t="s">
        <v>166</v>
      </c>
      <c r="F37" s="52">
        <v>16</v>
      </c>
      <c r="G37" s="52">
        <v>0</v>
      </c>
      <c r="H37" s="52">
        <f>ROUND(F37*AO37,2)</f>
        <v>0</v>
      </c>
      <c r="I37" s="52">
        <f>ROUND(F37*AP37,2)</f>
        <v>0</v>
      </c>
      <c r="J37" s="52">
        <f>ROUND(F37*G37,2)</f>
        <v>0</v>
      </c>
      <c r="K37" s="53"/>
      <c r="Z37" s="52">
        <f>ROUND(IF(AQ37="5",BJ37,0),2)</f>
        <v>0</v>
      </c>
      <c r="AB37" s="52">
        <f>ROUND(IF(AQ37="1",BH37,0),2)</f>
        <v>0</v>
      </c>
      <c r="AC37" s="52">
        <f>ROUND(IF(AQ37="1",BI37,0),2)</f>
        <v>0</v>
      </c>
      <c r="AD37" s="52">
        <f>ROUND(IF(AQ37="7",BH37,0),2)</f>
        <v>0</v>
      </c>
      <c r="AE37" s="52">
        <f>ROUND(IF(AQ37="7",BI37,0),2)</f>
        <v>0</v>
      </c>
      <c r="AF37" s="52">
        <f>ROUND(IF(AQ37="2",BH37,0),2)</f>
        <v>0</v>
      </c>
      <c r="AG37" s="52">
        <f>ROUND(IF(AQ37="2",BI37,0),2)</f>
        <v>0</v>
      </c>
      <c r="AH37" s="52">
        <f>ROUND(IF(AQ37="0",BJ37,0),2)</f>
        <v>0</v>
      </c>
      <c r="AI37" s="39"/>
      <c r="AJ37" s="52">
        <f>IF(AN37=0,J37,0)</f>
        <v>0</v>
      </c>
      <c r="AK37" s="52">
        <f>IF(AN37=12,J37,0)</f>
        <v>0</v>
      </c>
      <c r="AL37" s="52">
        <f>IF(AN37=21,J37,0)</f>
        <v>0</v>
      </c>
      <c r="AN37" s="52">
        <v>21</v>
      </c>
      <c r="AO37" s="52">
        <f>G37*1</f>
        <v>0</v>
      </c>
      <c r="AP37" s="52">
        <f>G37*(1-1)</f>
        <v>0</v>
      </c>
      <c r="AQ37" s="54" t="s">
        <v>167</v>
      </c>
      <c r="AV37" s="52">
        <f>ROUND(AW37+AX37,2)</f>
        <v>0</v>
      </c>
      <c r="AW37" s="52">
        <f>ROUND(F37*AO37,2)</f>
        <v>0</v>
      </c>
      <c r="AX37" s="52">
        <f>ROUND(F37*AP37,2)</f>
        <v>0</v>
      </c>
      <c r="AY37" s="54" t="s">
        <v>168</v>
      </c>
      <c r="AZ37" s="54" t="s">
        <v>169</v>
      </c>
      <c r="BA37" s="39" t="s">
        <v>103</v>
      </c>
      <c r="BC37" s="52">
        <f>AW37+AX37</f>
        <v>0</v>
      </c>
      <c r="BD37" s="52">
        <f>G37/(100-BE37)*100</f>
        <v>0</v>
      </c>
      <c r="BE37" s="52">
        <v>0</v>
      </c>
      <c r="BF37" s="52">
        <f>37</f>
        <v>37</v>
      </c>
      <c r="BH37" s="52">
        <f>F37*AO37</f>
        <v>0</v>
      </c>
      <c r="BI37" s="52">
        <f>F37*AP37</f>
        <v>0</v>
      </c>
      <c r="BJ37" s="52">
        <f>F37*G37</f>
        <v>0</v>
      </c>
      <c r="BK37" s="54" t="s">
        <v>162</v>
      </c>
      <c r="BL37" s="52"/>
      <c r="BW37" s="52">
        <v>21</v>
      </c>
      <c r="BX37" s="16" t="s">
        <v>175</v>
      </c>
    </row>
    <row r="38" spans="1:76" ht="24.75" customHeight="1" x14ac:dyDescent="0.25">
      <c r="A38" s="51" t="s">
        <v>176</v>
      </c>
      <c r="B38" s="18" t="s">
        <v>177</v>
      </c>
      <c r="C38" s="8" t="s">
        <v>178</v>
      </c>
      <c r="D38" s="8"/>
      <c r="E38" s="18" t="s">
        <v>166</v>
      </c>
      <c r="F38" s="52">
        <v>6</v>
      </c>
      <c r="G38" s="52">
        <v>0</v>
      </c>
      <c r="H38" s="52">
        <f>ROUND(F38*AO38,2)</f>
        <v>0</v>
      </c>
      <c r="I38" s="52">
        <f>ROUND(F38*AP38,2)</f>
        <v>0</v>
      </c>
      <c r="J38" s="52">
        <f>ROUND(F38*G38,2)</f>
        <v>0</v>
      </c>
      <c r="K38" s="53"/>
      <c r="Z38" s="52">
        <f>ROUND(IF(AQ38="5",BJ38,0),2)</f>
        <v>0</v>
      </c>
      <c r="AB38" s="52">
        <f>ROUND(IF(AQ38="1",BH38,0),2)</f>
        <v>0</v>
      </c>
      <c r="AC38" s="52">
        <f>ROUND(IF(AQ38="1",BI38,0),2)</f>
        <v>0</v>
      </c>
      <c r="AD38" s="52">
        <f>ROUND(IF(AQ38="7",BH38,0),2)</f>
        <v>0</v>
      </c>
      <c r="AE38" s="52">
        <f>ROUND(IF(AQ38="7",BI38,0),2)</f>
        <v>0</v>
      </c>
      <c r="AF38" s="52">
        <f>ROUND(IF(AQ38="2",BH38,0),2)</f>
        <v>0</v>
      </c>
      <c r="AG38" s="52">
        <f>ROUND(IF(AQ38="2",BI38,0),2)</f>
        <v>0</v>
      </c>
      <c r="AH38" s="52">
        <f>ROUND(IF(AQ38="0",BJ38,0),2)</f>
        <v>0</v>
      </c>
      <c r="AI38" s="39"/>
      <c r="AJ38" s="52">
        <f>IF(AN38=0,J38,0)</f>
        <v>0</v>
      </c>
      <c r="AK38" s="52">
        <f>IF(AN38=12,J38,0)</f>
        <v>0</v>
      </c>
      <c r="AL38" s="52">
        <f>IF(AN38=21,J38,0)</f>
        <v>0</v>
      </c>
      <c r="AN38" s="52">
        <v>21</v>
      </c>
      <c r="AO38" s="52">
        <f>G38*1</f>
        <v>0</v>
      </c>
      <c r="AP38" s="52">
        <f>G38*(1-1)</f>
        <v>0</v>
      </c>
      <c r="AQ38" s="54" t="s">
        <v>167</v>
      </c>
      <c r="AV38" s="52">
        <f>ROUND(AW38+AX38,2)</f>
        <v>0</v>
      </c>
      <c r="AW38" s="52">
        <f>ROUND(F38*AO38,2)</f>
        <v>0</v>
      </c>
      <c r="AX38" s="52">
        <f>ROUND(F38*AP38,2)</f>
        <v>0</v>
      </c>
      <c r="AY38" s="54" t="s">
        <v>168</v>
      </c>
      <c r="AZ38" s="54" t="s">
        <v>169</v>
      </c>
      <c r="BA38" s="39" t="s">
        <v>103</v>
      </c>
      <c r="BC38" s="52">
        <f>AW38+AX38</f>
        <v>0</v>
      </c>
      <c r="BD38" s="52">
        <f>G38/(100-BE38)*100</f>
        <v>0</v>
      </c>
      <c r="BE38" s="52">
        <v>0</v>
      </c>
      <c r="BF38" s="52">
        <f>38</f>
        <v>38</v>
      </c>
      <c r="BH38" s="52">
        <f>F38*AO38</f>
        <v>0</v>
      </c>
      <c r="BI38" s="52">
        <f>F38*AP38</f>
        <v>0</v>
      </c>
      <c r="BJ38" s="52">
        <f>F38*G38</f>
        <v>0</v>
      </c>
      <c r="BK38" s="54" t="s">
        <v>162</v>
      </c>
      <c r="BL38" s="52"/>
      <c r="BW38" s="52">
        <v>21</v>
      </c>
      <c r="BX38" s="16" t="s">
        <v>178</v>
      </c>
    </row>
    <row r="39" spans="1:76" ht="15" customHeight="1" x14ac:dyDescent="0.25">
      <c r="A39" s="51" t="s">
        <v>179</v>
      </c>
      <c r="B39" s="18" t="s">
        <v>180</v>
      </c>
      <c r="C39" s="8" t="s">
        <v>181</v>
      </c>
      <c r="D39" s="8"/>
      <c r="E39" s="18" t="s">
        <v>122</v>
      </c>
      <c r="F39" s="52">
        <v>3</v>
      </c>
      <c r="G39" s="52">
        <v>0</v>
      </c>
      <c r="H39" s="52">
        <f>ROUND(F39*AO39,2)</f>
        <v>0</v>
      </c>
      <c r="I39" s="52">
        <f>ROUND(F39*AP39,2)</f>
        <v>0</v>
      </c>
      <c r="J39" s="52">
        <f>ROUND(F39*G39,2)</f>
        <v>0</v>
      </c>
      <c r="K39" s="53" t="s">
        <v>100</v>
      </c>
      <c r="Z39" s="52">
        <f>ROUND(IF(AQ39="5",BJ39,0),2)</f>
        <v>0</v>
      </c>
      <c r="AB39" s="52">
        <f>ROUND(IF(AQ39="1",BH39,0),2)</f>
        <v>0</v>
      </c>
      <c r="AC39" s="52">
        <f>ROUND(IF(AQ39="1",BI39,0),2)</f>
        <v>0</v>
      </c>
      <c r="AD39" s="52">
        <f>ROUND(IF(AQ39="7",BH39,0),2)</f>
        <v>0</v>
      </c>
      <c r="AE39" s="52">
        <f>ROUND(IF(AQ39="7",BI39,0),2)</f>
        <v>0</v>
      </c>
      <c r="AF39" s="52">
        <f>ROUND(IF(AQ39="2",BH39,0),2)</f>
        <v>0</v>
      </c>
      <c r="AG39" s="52">
        <f>ROUND(IF(AQ39="2",BI39,0),2)</f>
        <v>0</v>
      </c>
      <c r="AH39" s="52">
        <f>ROUND(IF(AQ39="0",BJ39,0),2)</f>
        <v>0</v>
      </c>
      <c r="AI39" s="39"/>
      <c r="AJ39" s="52">
        <f>IF(AN39=0,J39,0)</f>
        <v>0</v>
      </c>
      <c r="AK39" s="52">
        <f>IF(AN39=12,J39,0)</f>
        <v>0</v>
      </c>
      <c r="AL39" s="52">
        <f>IF(AN39=21,J39,0)</f>
        <v>0</v>
      </c>
      <c r="AN39" s="52">
        <v>21</v>
      </c>
      <c r="AO39" s="52">
        <f>G39*1</f>
        <v>0</v>
      </c>
      <c r="AP39" s="52">
        <f>G39*(1-1)</f>
        <v>0</v>
      </c>
      <c r="AQ39" s="54" t="s">
        <v>167</v>
      </c>
      <c r="AV39" s="52">
        <f>ROUND(AW39+AX39,2)</f>
        <v>0</v>
      </c>
      <c r="AW39" s="52">
        <f>ROUND(F39*AO39,2)</f>
        <v>0</v>
      </c>
      <c r="AX39" s="52">
        <f>ROUND(F39*AP39,2)</f>
        <v>0</v>
      </c>
      <c r="AY39" s="54" t="s">
        <v>168</v>
      </c>
      <c r="AZ39" s="54" t="s">
        <v>169</v>
      </c>
      <c r="BA39" s="39" t="s">
        <v>103</v>
      </c>
      <c r="BC39" s="52">
        <f>AW39+AX39</f>
        <v>0</v>
      </c>
      <c r="BD39" s="52">
        <f>G39/(100-BE39)*100</f>
        <v>0</v>
      </c>
      <c r="BE39" s="52">
        <v>0</v>
      </c>
      <c r="BF39" s="52">
        <f>39</f>
        <v>39</v>
      </c>
      <c r="BH39" s="52">
        <f>F39*AO39</f>
        <v>0</v>
      </c>
      <c r="BI39" s="52">
        <f>F39*AP39</f>
        <v>0</v>
      </c>
      <c r="BJ39" s="52">
        <f>F39*G39</f>
        <v>0</v>
      </c>
      <c r="BK39" s="54" t="s">
        <v>162</v>
      </c>
      <c r="BL39" s="52"/>
      <c r="BW39" s="52">
        <v>21</v>
      </c>
      <c r="BX39" s="16" t="s">
        <v>181</v>
      </c>
    </row>
    <row r="40" spans="1:76" ht="15" customHeight="1" x14ac:dyDescent="0.25">
      <c r="A40" s="55"/>
      <c r="B40" s="56" t="s">
        <v>153</v>
      </c>
      <c r="C40" s="95" t="s">
        <v>182</v>
      </c>
      <c r="D40" s="95"/>
      <c r="E40" s="95"/>
      <c r="F40" s="95"/>
      <c r="G40" s="95"/>
      <c r="H40" s="95"/>
      <c r="I40" s="95"/>
      <c r="J40" s="95"/>
      <c r="K40" s="95"/>
      <c r="BX40" s="57" t="s">
        <v>182</v>
      </c>
    </row>
    <row r="41" spans="1:76" ht="15" customHeight="1" x14ac:dyDescent="0.25">
      <c r="A41" s="51" t="s">
        <v>183</v>
      </c>
      <c r="B41" s="18" t="s">
        <v>184</v>
      </c>
      <c r="C41" s="8" t="s">
        <v>185</v>
      </c>
      <c r="D41" s="8"/>
      <c r="E41" s="18" t="s">
        <v>166</v>
      </c>
      <c r="F41" s="52">
        <v>16</v>
      </c>
      <c r="G41" s="52">
        <v>0</v>
      </c>
      <c r="H41" s="52">
        <f>ROUND(F41*AO41,2)</f>
        <v>0</v>
      </c>
      <c r="I41" s="52">
        <f>ROUND(F41*AP41,2)</f>
        <v>0</v>
      </c>
      <c r="J41" s="52">
        <f>ROUND(F41*G41,2)</f>
        <v>0</v>
      </c>
      <c r="K41" s="53"/>
      <c r="Z41" s="52">
        <f>ROUND(IF(AQ41="5",BJ41,0),2)</f>
        <v>0</v>
      </c>
      <c r="AB41" s="52">
        <f>ROUND(IF(AQ41="1",BH41,0),2)</f>
        <v>0</v>
      </c>
      <c r="AC41" s="52">
        <f>ROUND(IF(AQ41="1",BI41,0),2)</f>
        <v>0</v>
      </c>
      <c r="AD41" s="52">
        <f>ROUND(IF(AQ41="7",BH41,0),2)</f>
        <v>0</v>
      </c>
      <c r="AE41" s="52">
        <f>ROUND(IF(AQ41="7",BI41,0),2)</f>
        <v>0</v>
      </c>
      <c r="AF41" s="52">
        <f>ROUND(IF(AQ41="2",BH41,0),2)</f>
        <v>0</v>
      </c>
      <c r="AG41" s="52">
        <f>ROUND(IF(AQ41="2",BI41,0),2)</f>
        <v>0</v>
      </c>
      <c r="AH41" s="52">
        <f>ROUND(IF(AQ41="0",BJ41,0),2)</f>
        <v>0</v>
      </c>
      <c r="AI41" s="39"/>
      <c r="AJ41" s="52">
        <f>IF(AN41=0,J41,0)</f>
        <v>0</v>
      </c>
      <c r="AK41" s="52">
        <f>IF(AN41=12,J41,0)</f>
        <v>0</v>
      </c>
      <c r="AL41" s="52">
        <f>IF(AN41=21,J41,0)</f>
        <v>0</v>
      </c>
      <c r="AN41" s="52">
        <v>21</v>
      </c>
      <c r="AO41" s="52">
        <f>G41*1</f>
        <v>0</v>
      </c>
      <c r="AP41" s="52">
        <f>G41*(1-1)</f>
        <v>0</v>
      </c>
      <c r="AQ41" s="54" t="s">
        <v>167</v>
      </c>
      <c r="AV41" s="52">
        <f>ROUND(AW41+AX41,2)</f>
        <v>0</v>
      </c>
      <c r="AW41" s="52">
        <f>ROUND(F41*AO41,2)</f>
        <v>0</v>
      </c>
      <c r="AX41" s="52">
        <f>ROUND(F41*AP41,2)</f>
        <v>0</v>
      </c>
      <c r="AY41" s="54" t="s">
        <v>168</v>
      </c>
      <c r="AZ41" s="54" t="s">
        <v>169</v>
      </c>
      <c r="BA41" s="39" t="s">
        <v>103</v>
      </c>
      <c r="BC41" s="52">
        <f>AW41+AX41</f>
        <v>0</v>
      </c>
      <c r="BD41" s="52">
        <f>G41/(100-BE41)*100</f>
        <v>0</v>
      </c>
      <c r="BE41" s="52">
        <v>0</v>
      </c>
      <c r="BF41" s="52">
        <f>41</f>
        <v>41</v>
      </c>
      <c r="BH41" s="52">
        <f>F41*AO41</f>
        <v>0</v>
      </c>
      <c r="BI41" s="52">
        <f>F41*AP41</f>
        <v>0</v>
      </c>
      <c r="BJ41" s="52">
        <f>F41*G41</f>
        <v>0</v>
      </c>
      <c r="BK41" s="54" t="s">
        <v>162</v>
      </c>
      <c r="BL41" s="52"/>
      <c r="BW41" s="52">
        <v>21</v>
      </c>
      <c r="BX41" s="16" t="s">
        <v>185</v>
      </c>
    </row>
    <row r="42" spans="1:76" ht="15" customHeight="1" x14ac:dyDescent="0.25">
      <c r="A42" s="51" t="s">
        <v>186</v>
      </c>
      <c r="B42" s="18" t="s">
        <v>187</v>
      </c>
      <c r="C42" s="8" t="s">
        <v>188</v>
      </c>
      <c r="D42" s="8"/>
      <c r="E42" s="18" t="s">
        <v>166</v>
      </c>
      <c r="F42" s="52">
        <v>4</v>
      </c>
      <c r="G42" s="52">
        <v>0</v>
      </c>
      <c r="H42" s="52">
        <f>ROUND(F42*AO42,2)</f>
        <v>0</v>
      </c>
      <c r="I42" s="52">
        <f>ROUND(F42*AP42,2)</f>
        <v>0</v>
      </c>
      <c r="J42" s="52">
        <f>ROUND(F42*G42,2)</f>
        <v>0</v>
      </c>
      <c r="K42" s="53"/>
      <c r="Z42" s="52">
        <f>ROUND(IF(AQ42="5",BJ42,0),2)</f>
        <v>0</v>
      </c>
      <c r="AB42" s="52">
        <f>ROUND(IF(AQ42="1",BH42,0),2)</f>
        <v>0</v>
      </c>
      <c r="AC42" s="52">
        <f>ROUND(IF(AQ42="1",BI42,0),2)</f>
        <v>0</v>
      </c>
      <c r="AD42" s="52">
        <f>ROUND(IF(AQ42="7",BH42,0),2)</f>
        <v>0</v>
      </c>
      <c r="AE42" s="52">
        <f>ROUND(IF(AQ42="7",BI42,0),2)</f>
        <v>0</v>
      </c>
      <c r="AF42" s="52">
        <f>ROUND(IF(AQ42="2",BH42,0),2)</f>
        <v>0</v>
      </c>
      <c r="AG42" s="52">
        <f>ROUND(IF(AQ42="2",BI42,0),2)</f>
        <v>0</v>
      </c>
      <c r="AH42" s="52">
        <f>ROUND(IF(AQ42="0",BJ42,0),2)</f>
        <v>0</v>
      </c>
      <c r="AI42" s="39"/>
      <c r="AJ42" s="52">
        <f>IF(AN42=0,J42,0)</f>
        <v>0</v>
      </c>
      <c r="AK42" s="52">
        <f>IF(AN42=12,J42,0)</f>
        <v>0</v>
      </c>
      <c r="AL42" s="52">
        <f>IF(AN42=21,J42,0)</f>
        <v>0</v>
      </c>
      <c r="AN42" s="52">
        <v>21</v>
      </c>
      <c r="AO42" s="52">
        <f>G42*1</f>
        <v>0</v>
      </c>
      <c r="AP42" s="52">
        <f>G42*(1-1)</f>
        <v>0</v>
      </c>
      <c r="AQ42" s="54" t="s">
        <v>167</v>
      </c>
      <c r="AV42" s="52">
        <f>ROUND(AW42+AX42,2)</f>
        <v>0</v>
      </c>
      <c r="AW42" s="52">
        <f>ROUND(F42*AO42,2)</f>
        <v>0</v>
      </c>
      <c r="AX42" s="52">
        <f>ROUND(F42*AP42,2)</f>
        <v>0</v>
      </c>
      <c r="AY42" s="54" t="s">
        <v>168</v>
      </c>
      <c r="AZ42" s="54" t="s">
        <v>169</v>
      </c>
      <c r="BA42" s="39" t="s">
        <v>103</v>
      </c>
      <c r="BC42" s="52">
        <f>AW42+AX42</f>
        <v>0</v>
      </c>
      <c r="BD42" s="52">
        <f>G42/(100-BE42)*100</f>
        <v>0</v>
      </c>
      <c r="BE42" s="52">
        <v>0</v>
      </c>
      <c r="BF42" s="52">
        <f>42</f>
        <v>42</v>
      </c>
      <c r="BH42" s="52">
        <f>F42*AO42</f>
        <v>0</v>
      </c>
      <c r="BI42" s="52">
        <f>F42*AP42</f>
        <v>0</v>
      </c>
      <c r="BJ42" s="52">
        <f>F42*G42</f>
        <v>0</v>
      </c>
      <c r="BK42" s="54" t="s">
        <v>162</v>
      </c>
      <c r="BL42" s="52"/>
      <c r="BW42" s="52">
        <v>21</v>
      </c>
      <c r="BX42" s="16" t="s">
        <v>188</v>
      </c>
    </row>
    <row r="43" spans="1:76" ht="15" customHeight="1" x14ac:dyDescent="0.25">
      <c r="A43" s="51" t="s">
        <v>189</v>
      </c>
      <c r="B43" s="18" t="s">
        <v>187</v>
      </c>
      <c r="C43" s="8" t="s">
        <v>190</v>
      </c>
      <c r="D43" s="8"/>
      <c r="E43" s="18" t="s">
        <v>166</v>
      </c>
      <c r="F43" s="52">
        <v>2</v>
      </c>
      <c r="G43" s="52">
        <v>0</v>
      </c>
      <c r="H43" s="52">
        <f>ROUND(F43*AO43,2)</f>
        <v>0</v>
      </c>
      <c r="I43" s="52">
        <f>ROUND(F43*AP43,2)</f>
        <v>0</v>
      </c>
      <c r="J43" s="52">
        <f>ROUND(F43*G43,2)</f>
        <v>0</v>
      </c>
      <c r="K43" s="53"/>
      <c r="Z43" s="52">
        <f>ROUND(IF(AQ43="5",BJ43,0),2)</f>
        <v>0</v>
      </c>
      <c r="AB43" s="52">
        <f>ROUND(IF(AQ43="1",BH43,0),2)</f>
        <v>0</v>
      </c>
      <c r="AC43" s="52">
        <f>ROUND(IF(AQ43="1",BI43,0),2)</f>
        <v>0</v>
      </c>
      <c r="AD43" s="52">
        <f>ROUND(IF(AQ43="7",BH43,0),2)</f>
        <v>0</v>
      </c>
      <c r="AE43" s="52">
        <f>ROUND(IF(AQ43="7",BI43,0),2)</f>
        <v>0</v>
      </c>
      <c r="AF43" s="52">
        <f>ROUND(IF(AQ43="2",BH43,0),2)</f>
        <v>0</v>
      </c>
      <c r="AG43" s="52">
        <f>ROUND(IF(AQ43="2",BI43,0),2)</f>
        <v>0</v>
      </c>
      <c r="AH43" s="52">
        <f>ROUND(IF(AQ43="0",BJ43,0),2)</f>
        <v>0</v>
      </c>
      <c r="AI43" s="39"/>
      <c r="AJ43" s="52">
        <f>IF(AN43=0,J43,0)</f>
        <v>0</v>
      </c>
      <c r="AK43" s="52">
        <f>IF(AN43=12,J43,0)</f>
        <v>0</v>
      </c>
      <c r="AL43" s="52">
        <f>IF(AN43=21,J43,0)</f>
        <v>0</v>
      </c>
      <c r="AN43" s="52">
        <v>21</v>
      </c>
      <c r="AO43" s="52">
        <f>G43*1</f>
        <v>0</v>
      </c>
      <c r="AP43" s="52">
        <f>G43*(1-1)</f>
        <v>0</v>
      </c>
      <c r="AQ43" s="54" t="s">
        <v>167</v>
      </c>
      <c r="AV43" s="52">
        <f>ROUND(AW43+AX43,2)</f>
        <v>0</v>
      </c>
      <c r="AW43" s="52">
        <f>ROUND(F43*AO43,2)</f>
        <v>0</v>
      </c>
      <c r="AX43" s="52">
        <f>ROUND(F43*AP43,2)</f>
        <v>0</v>
      </c>
      <c r="AY43" s="54" t="s">
        <v>168</v>
      </c>
      <c r="AZ43" s="54" t="s">
        <v>169</v>
      </c>
      <c r="BA43" s="39" t="s">
        <v>103</v>
      </c>
      <c r="BC43" s="52">
        <f>AW43+AX43</f>
        <v>0</v>
      </c>
      <c r="BD43" s="52">
        <f>G43/(100-BE43)*100</f>
        <v>0</v>
      </c>
      <c r="BE43" s="52">
        <v>0</v>
      </c>
      <c r="BF43" s="52">
        <f>43</f>
        <v>43</v>
      </c>
      <c r="BH43" s="52">
        <f>F43*AO43</f>
        <v>0</v>
      </c>
      <c r="BI43" s="52">
        <f>F43*AP43</f>
        <v>0</v>
      </c>
      <c r="BJ43" s="52">
        <f>F43*G43</f>
        <v>0</v>
      </c>
      <c r="BK43" s="54" t="s">
        <v>162</v>
      </c>
      <c r="BL43" s="52"/>
      <c r="BW43" s="52">
        <v>21</v>
      </c>
      <c r="BX43" s="16" t="s">
        <v>190</v>
      </c>
    </row>
    <row r="44" spans="1:76" ht="15" customHeight="1" x14ac:dyDescent="0.25">
      <c r="A44" s="51" t="s">
        <v>191</v>
      </c>
      <c r="B44" s="18" t="s">
        <v>192</v>
      </c>
      <c r="C44" s="8" t="s">
        <v>193</v>
      </c>
      <c r="D44" s="8"/>
      <c r="E44" s="18" t="s">
        <v>122</v>
      </c>
      <c r="F44" s="52">
        <v>300</v>
      </c>
      <c r="G44" s="52">
        <v>0</v>
      </c>
      <c r="H44" s="52">
        <f>ROUND(F44*AO44,2)</f>
        <v>0</v>
      </c>
      <c r="I44" s="52">
        <f>ROUND(F44*AP44,2)</f>
        <v>0</v>
      </c>
      <c r="J44" s="52">
        <f>ROUND(F44*G44,2)</f>
        <v>0</v>
      </c>
      <c r="K44" s="53" t="s">
        <v>100</v>
      </c>
      <c r="Z44" s="52">
        <f>ROUND(IF(AQ44="5",BJ44,0),2)</f>
        <v>0</v>
      </c>
      <c r="AB44" s="52">
        <f>ROUND(IF(AQ44="1",BH44,0),2)</f>
        <v>0</v>
      </c>
      <c r="AC44" s="52">
        <f>ROUND(IF(AQ44="1",BI44,0),2)</f>
        <v>0</v>
      </c>
      <c r="AD44" s="52">
        <f>ROUND(IF(AQ44="7",BH44,0),2)</f>
        <v>0</v>
      </c>
      <c r="AE44" s="52">
        <f>ROUND(IF(AQ44="7",BI44,0),2)</f>
        <v>0</v>
      </c>
      <c r="AF44" s="52">
        <f>ROUND(IF(AQ44="2",BH44,0),2)</f>
        <v>0</v>
      </c>
      <c r="AG44" s="52">
        <f>ROUND(IF(AQ44="2",BI44,0),2)</f>
        <v>0</v>
      </c>
      <c r="AH44" s="52">
        <f>ROUND(IF(AQ44="0",BJ44,0),2)</f>
        <v>0</v>
      </c>
      <c r="AI44" s="39"/>
      <c r="AJ44" s="52">
        <f>IF(AN44=0,J44,0)</f>
        <v>0</v>
      </c>
      <c r="AK44" s="52">
        <f>IF(AN44=12,J44,0)</f>
        <v>0</v>
      </c>
      <c r="AL44" s="52">
        <f>IF(AN44=21,J44,0)</f>
        <v>0</v>
      </c>
      <c r="AN44" s="52">
        <v>21</v>
      </c>
      <c r="AO44" s="52">
        <f>G44*1</f>
        <v>0</v>
      </c>
      <c r="AP44" s="52">
        <f>G44*(1-1)</f>
        <v>0</v>
      </c>
      <c r="AQ44" s="54" t="s">
        <v>167</v>
      </c>
      <c r="AV44" s="52">
        <f>ROUND(AW44+AX44,2)</f>
        <v>0</v>
      </c>
      <c r="AW44" s="52">
        <f>ROUND(F44*AO44,2)</f>
        <v>0</v>
      </c>
      <c r="AX44" s="52">
        <f>ROUND(F44*AP44,2)</f>
        <v>0</v>
      </c>
      <c r="AY44" s="54" t="s">
        <v>168</v>
      </c>
      <c r="AZ44" s="54" t="s">
        <v>169</v>
      </c>
      <c r="BA44" s="39" t="s">
        <v>103</v>
      </c>
      <c r="BC44" s="52">
        <f>AW44+AX44</f>
        <v>0</v>
      </c>
      <c r="BD44" s="52">
        <f>G44/(100-BE44)*100</f>
        <v>0</v>
      </c>
      <c r="BE44" s="52">
        <v>0</v>
      </c>
      <c r="BF44" s="52">
        <f>44</f>
        <v>44</v>
      </c>
      <c r="BH44" s="52">
        <f>F44*AO44</f>
        <v>0</v>
      </c>
      <c r="BI44" s="52">
        <f>F44*AP44</f>
        <v>0</v>
      </c>
      <c r="BJ44" s="52">
        <f>F44*G44</f>
        <v>0</v>
      </c>
      <c r="BK44" s="54" t="s">
        <v>162</v>
      </c>
      <c r="BL44" s="52"/>
      <c r="BW44" s="52">
        <v>21</v>
      </c>
      <c r="BX44" s="16" t="s">
        <v>193</v>
      </c>
    </row>
    <row r="45" spans="1:76" ht="24.75" customHeight="1" x14ac:dyDescent="0.25">
      <c r="A45" s="55"/>
      <c r="B45" s="56" t="s">
        <v>153</v>
      </c>
      <c r="C45" s="95" t="s">
        <v>194</v>
      </c>
      <c r="D45" s="95"/>
      <c r="E45" s="95"/>
      <c r="F45" s="95"/>
      <c r="G45" s="95"/>
      <c r="H45" s="95"/>
      <c r="I45" s="95"/>
      <c r="J45" s="95"/>
      <c r="K45" s="95"/>
      <c r="BX45" s="57" t="s">
        <v>194</v>
      </c>
    </row>
    <row r="46" spans="1:76" ht="15" customHeight="1" x14ac:dyDescent="0.25">
      <c r="A46" s="58" t="s">
        <v>195</v>
      </c>
      <c r="B46" s="19" t="s">
        <v>196</v>
      </c>
      <c r="C46" s="3" t="s">
        <v>197</v>
      </c>
      <c r="D46" s="3"/>
      <c r="E46" s="19" t="s">
        <v>198</v>
      </c>
      <c r="F46" s="59">
        <v>1</v>
      </c>
      <c r="G46" s="59">
        <v>0</v>
      </c>
      <c r="H46" s="59">
        <f>ROUND(F46*AO46,2)</f>
        <v>0</v>
      </c>
      <c r="I46" s="59">
        <f>ROUND(F46*AP46,2)</f>
        <v>0</v>
      </c>
      <c r="J46" s="59">
        <f>ROUND(F46*G46,2)</f>
        <v>0</v>
      </c>
      <c r="K46" s="60"/>
      <c r="Z46" s="52">
        <f>ROUND(IF(AQ46="5",BJ46,0),2)</f>
        <v>0</v>
      </c>
      <c r="AB46" s="52">
        <f>ROUND(IF(AQ46="1",BH46,0),2)</f>
        <v>0</v>
      </c>
      <c r="AC46" s="52">
        <f>ROUND(IF(AQ46="1",BI46,0),2)</f>
        <v>0</v>
      </c>
      <c r="AD46" s="52">
        <f>ROUND(IF(AQ46="7",BH46,0),2)</f>
        <v>0</v>
      </c>
      <c r="AE46" s="52">
        <f>ROUND(IF(AQ46="7",BI46,0),2)</f>
        <v>0</v>
      </c>
      <c r="AF46" s="52">
        <f>ROUND(IF(AQ46="2",BH46,0),2)</f>
        <v>0</v>
      </c>
      <c r="AG46" s="52">
        <f>ROUND(IF(AQ46="2",BI46,0),2)</f>
        <v>0</v>
      </c>
      <c r="AH46" s="52">
        <f>ROUND(IF(AQ46="0",BJ46,0),2)</f>
        <v>0</v>
      </c>
      <c r="AI46" s="39"/>
      <c r="AJ46" s="52">
        <f>IF(AN46=0,J46,0)</f>
        <v>0</v>
      </c>
      <c r="AK46" s="52">
        <f>IF(AN46=12,J46,0)</f>
        <v>0</v>
      </c>
      <c r="AL46" s="52">
        <f>IF(AN46=21,J46,0)</f>
        <v>0</v>
      </c>
      <c r="AN46" s="52">
        <v>21</v>
      </c>
      <c r="AO46" s="52">
        <f>G46*1</f>
        <v>0</v>
      </c>
      <c r="AP46" s="52">
        <f>G46*(1-1)</f>
        <v>0</v>
      </c>
      <c r="AQ46" s="54" t="s">
        <v>167</v>
      </c>
      <c r="AV46" s="52">
        <f>ROUND(AW46+AX46,2)</f>
        <v>0</v>
      </c>
      <c r="AW46" s="52">
        <f>ROUND(F46*AO46,2)</f>
        <v>0</v>
      </c>
      <c r="AX46" s="52">
        <f>ROUND(F46*AP46,2)</f>
        <v>0</v>
      </c>
      <c r="AY46" s="54" t="s">
        <v>168</v>
      </c>
      <c r="AZ46" s="54" t="s">
        <v>169</v>
      </c>
      <c r="BA46" s="39" t="s">
        <v>103</v>
      </c>
      <c r="BC46" s="52">
        <f>AW46+AX46</f>
        <v>0</v>
      </c>
      <c r="BD46" s="52">
        <f>G46/(100-BE46)*100</f>
        <v>0</v>
      </c>
      <c r="BE46" s="52">
        <v>0</v>
      </c>
      <c r="BF46" s="52">
        <f>46</f>
        <v>46</v>
      </c>
      <c r="BH46" s="52">
        <f>F46*AO46</f>
        <v>0</v>
      </c>
      <c r="BI46" s="52">
        <f>F46*AP46</f>
        <v>0</v>
      </c>
      <c r="BJ46" s="52">
        <f>F46*G46</f>
        <v>0</v>
      </c>
      <c r="BK46" s="54" t="s">
        <v>162</v>
      </c>
      <c r="BL46" s="52"/>
      <c r="BW46" s="52">
        <v>21</v>
      </c>
      <c r="BX46" s="16" t="s">
        <v>197</v>
      </c>
    </row>
    <row r="47" spans="1:76" x14ac:dyDescent="0.25">
      <c r="H47" s="96" t="s">
        <v>199</v>
      </c>
      <c r="I47" s="96"/>
      <c r="J47" s="61">
        <f>ROUND(J12+J14+J28+J34,2)</f>
        <v>0</v>
      </c>
    </row>
    <row r="48" spans="1:76" x14ac:dyDescent="0.25">
      <c r="A48" s="33" t="s">
        <v>55</v>
      </c>
    </row>
    <row r="49" spans="1:11" ht="12.7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</sheetData>
  <mergeCells count="65">
    <mergeCell ref="A49:K49"/>
    <mergeCell ref="C43:D43"/>
    <mergeCell ref="C44:D44"/>
    <mergeCell ref="C45:K45"/>
    <mergeCell ref="C46:D46"/>
    <mergeCell ref="H47:I47"/>
    <mergeCell ref="C38:D38"/>
    <mergeCell ref="C39:D39"/>
    <mergeCell ref="C40:K40"/>
    <mergeCell ref="C41:D41"/>
    <mergeCell ref="C42:D42"/>
    <mergeCell ref="C33:K33"/>
    <mergeCell ref="C34:D34"/>
    <mergeCell ref="C35:D35"/>
    <mergeCell ref="C36:D36"/>
    <mergeCell ref="C37:D37"/>
    <mergeCell ref="C28:D28"/>
    <mergeCell ref="C29:D29"/>
    <mergeCell ref="C30:K30"/>
    <mergeCell ref="C31:D31"/>
    <mergeCell ref="C32:D32"/>
    <mergeCell ref="C23:D23"/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I8:K9"/>
    <mergeCell ref="C10:D10"/>
    <mergeCell ref="H10:J10"/>
    <mergeCell ref="C11:D11"/>
    <mergeCell ref="C12:D12"/>
    <mergeCell ref="A8:B9"/>
    <mergeCell ref="C8:D9"/>
    <mergeCell ref="E8:F9"/>
    <mergeCell ref="G8:G9"/>
    <mergeCell ref="H8:H9"/>
    <mergeCell ref="I4:K5"/>
    <mergeCell ref="A6:B7"/>
    <mergeCell ref="C6:D7"/>
    <mergeCell ref="E6:F7"/>
    <mergeCell ref="G6:G7"/>
    <mergeCell ref="H6:H7"/>
    <mergeCell ref="I6:K7"/>
    <mergeCell ref="A4:B5"/>
    <mergeCell ref="C4:D5"/>
    <mergeCell ref="E4:F5"/>
    <mergeCell ref="G4:G5"/>
    <mergeCell ref="H4:H5"/>
    <mergeCell ref="A1:K1"/>
    <mergeCell ref="A2:B3"/>
    <mergeCell ref="C2:D3"/>
    <mergeCell ref="E2:F3"/>
    <mergeCell ref="G2:G3"/>
    <mergeCell ref="H2:H3"/>
    <mergeCell ref="I2:K3"/>
  </mergeCells>
  <pageMargins left="0.39374999999999999" right="0.39374999999999999" top="0.59097222222222201" bottom="0.59097222222222201" header="0.51180555555555496" footer="0.51180555555555496"/>
  <pageSetup firstPageNumber="0" fitToHeight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zoomScaleNormal="100" workbookViewId="0">
      <selection activeCell="A36" sqref="A36"/>
    </sheetView>
  </sheetViews>
  <sheetFormatPr defaultRowHeight="15" x14ac:dyDescent="0.25"/>
  <cols>
    <col min="1" max="1" width="9.140625" style="15" customWidth="1"/>
    <col min="2" max="2" width="12.85546875" style="15" customWidth="1"/>
    <col min="3" max="3" width="22.85546875" style="15" customWidth="1"/>
    <col min="4" max="4" width="10" style="15" customWidth="1"/>
    <col min="5" max="5" width="14" style="15" customWidth="1"/>
    <col min="6" max="6" width="22.85546875" style="15" customWidth="1"/>
    <col min="7" max="7" width="9.140625" style="15" customWidth="1"/>
    <col min="8" max="8" width="17.140625" style="15" customWidth="1"/>
    <col min="9" max="9" width="22.85546875" style="15" customWidth="1"/>
    <col min="10" max="1025" width="12.140625" customWidth="1"/>
  </cols>
  <sheetData>
    <row r="1" spans="1:9" ht="54.75" customHeight="1" x14ac:dyDescent="0.2">
      <c r="A1" s="14" t="s">
        <v>200</v>
      </c>
      <c r="B1" s="14"/>
      <c r="C1" s="14"/>
      <c r="D1" s="14"/>
      <c r="E1" s="14"/>
      <c r="F1" s="14"/>
      <c r="G1" s="14"/>
      <c r="H1" s="14"/>
      <c r="I1" s="14"/>
    </row>
    <row r="2" spans="1:9" ht="15" customHeight="1" x14ac:dyDescent="0.2">
      <c r="A2" s="13" t="s">
        <v>1</v>
      </c>
      <c r="B2" s="13"/>
      <c r="C2" s="12" t="str">
        <f>'Stavební rozpočet'!C2</f>
        <v>Město Varnsdorf</v>
      </c>
      <c r="D2" s="12"/>
      <c r="E2" s="11" t="s">
        <v>2</v>
      </c>
      <c r="F2" s="11" t="str">
        <f>'Stavební rozpočet'!I2</f>
        <v> </v>
      </c>
      <c r="G2" s="11"/>
      <c r="H2" s="11" t="s">
        <v>3</v>
      </c>
      <c r="I2" s="10"/>
    </row>
    <row r="3" spans="1:9" ht="15" customHeight="1" x14ac:dyDescent="0.2">
      <c r="A3" s="13"/>
      <c r="B3" s="13"/>
      <c r="C3" s="12"/>
      <c r="D3" s="12"/>
      <c r="E3" s="11"/>
      <c r="F3" s="11"/>
      <c r="G3" s="11"/>
      <c r="H3" s="11"/>
      <c r="I3" s="10"/>
    </row>
    <row r="4" spans="1:9" ht="15" customHeight="1" x14ac:dyDescent="0.2">
      <c r="A4" s="9" t="s">
        <v>4</v>
      </c>
      <c r="B4" s="9"/>
      <c r="C4" s="8" t="str">
        <f>'Stavební rozpočet'!C4</f>
        <v>Výměna svítidel na fotbalovém hřišti - umělá tráva</v>
      </c>
      <c r="D4" s="8"/>
      <c r="E4" s="8" t="s">
        <v>5</v>
      </c>
      <c r="F4" s="8" t="str">
        <f>'Stavební rozpočet'!I4</f>
        <v> </v>
      </c>
      <c r="G4" s="8"/>
      <c r="H4" s="8" t="s">
        <v>3</v>
      </c>
      <c r="I4" s="7"/>
    </row>
    <row r="5" spans="1:9" ht="15" customHeight="1" x14ac:dyDescent="0.2">
      <c r="A5" s="9"/>
      <c r="B5" s="9"/>
      <c r="C5" s="8"/>
      <c r="D5" s="8"/>
      <c r="E5" s="8"/>
      <c r="F5" s="8"/>
      <c r="G5" s="8"/>
      <c r="H5" s="8"/>
      <c r="I5" s="7"/>
    </row>
    <row r="6" spans="1:9" ht="15" customHeight="1" x14ac:dyDescent="0.2">
      <c r="A6" s="9" t="s">
        <v>6</v>
      </c>
      <c r="B6" s="9"/>
      <c r="C6" s="8" t="str">
        <f>'Stavební rozpočet'!C6</f>
        <v>p.č. 347/1, 347/2, 347/10 a 339 v k.ú. Varnsdorf</v>
      </c>
      <c r="D6" s="8"/>
      <c r="E6" s="8" t="s">
        <v>7</v>
      </c>
      <c r="F6" s="8" t="str">
        <f>'Stavební rozpočet'!I6</f>
        <v> </v>
      </c>
      <c r="G6" s="8"/>
      <c r="H6" s="8" t="s">
        <v>3</v>
      </c>
      <c r="I6" s="7"/>
    </row>
    <row r="7" spans="1:9" ht="15" customHeight="1" x14ac:dyDescent="0.2">
      <c r="A7" s="9"/>
      <c r="B7" s="9"/>
      <c r="C7" s="8"/>
      <c r="D7" s="8"/>
      <c r="E7" s="8"/>
      <c r="F7" s="8"/>
      <c r="G7" s="8"/>
      <c r="H7" s="8"/>
      <c r="I7" s="7"/>
    </row>
    <row r="8" spans="1:9" ht="15" customHeight="1" x14ac:dyDescent="0.2">
      <c r="A8" s="9" t="s">
        <v>8</v>
      </c>
      <c r="B8" s="9"/>
      <c r="C8" s="8" t="str">
        <f>'Stavební rozpočet'!G4</f>
        <v>29.06.2025</v>
      </c>
      <c r="D8" s="8"/>
      <c r="E8" s="8" t="s">
        <v>9</v>
      </c>
      <c r="F8" s="8" t="str">
        <f>'Stavební rozpočet'!G6</f>
        <v xml:space="preserve"> </v>
      </c>
      <c r="G8" s="8"/>
      <c r="H8" s="6" t="s">
        <v>10</v>
      </c>
      <c r="I8" s="5">
        <v>27</v>
      </c>
    </row>
    <row r="9" spans="1:9" ht="12.75" x14ac:dyDescent="0.2">
      <c r="A9" s="9"/>
      <c r="B9" s="9"/>
      <c r="C9" s="8"/>
      <c r="D9" s="8"/>
      <c r="E9" s="8"/>
      <c r="F9" s="8"/>
      <c r="G9" s="8"/>
      <c r="H9" s="6"/>
      <c r="I9" s="5"/>
    </row>
    <row r="10" spans="1:9" ht="15" customHeight="1" x14ac:dyDescent="0.2">
      <c r="A10" s="4" t="s">
        <v>11</v>
      </c>
      <c r="B10" s="4"/>
      <c r="C10" s="3" t="str">
        <f>'Stavební rozpočet'!C8</f>
        <v xml:space="preserve"> </v>
      </c>
      <c r="D10" s="3"/>
      <c r="E10" s="3" t="s">
        <v>12</v>
      </c>
      <c r="F10" s="3" t="str">
        <f>'Stavební rozpočet'!I8</f>
        <v>Johana Poláková</v>
      </c>
      <c r="G10" s="3"/>
      <c r="H10" s="2" t="s">
        <v>13</v>
      </c>
      <c r="I10" s="1" t="str">
        <f>'Stavební rozpočet'!G8</f>
        <v>29.06.2025</v>
      </c>
    </row>
    <row r="11" spans="1:9" ht="12.75" x14ac:dyDescent="0.2">
      <c r="A11" s="4"/>
      <c r="B11" s="4"/>
      <c r="C11" s="3"/>
      <c r="D11" s="3"/>
      <c r="E11" s="3"/>
      <c r="F11" s="3"/>
      <c r="G11" s="3"/>
      <c r="H11" s="2"/>
      <c r="I11" s="1"/>
    </row>
    <row r="13" spans="1:9" ht="15.75" x14ac:dyDescent="0.25">
      <c r="A13" s="97" t="s">
        <v>201</v>
      </c>
      <c r="B13" s="97"/>
      <c r="C13" s="97"/>
      <c r="D13" s="97"/>
      <c r="E13" s="97"/>
    </row>
    <row r="14" spans="1:9" ht="12.75" x14ac:dyDescent="0.2">
      <c r="A14" s="98" t="s">
        <v>202</v>
      </c>
      <c r="B14" s="98"/>
      <c r="C14" s="98"/>
      <c r="D14" s="98"/>
      <c r="E14" s="98"/>
      <c r="F14" s="62" t="s">
        <v>203</v>
      </c>
      <c r="G14" s="62" t="s">
        <v>204</v>
      </c>
      <c r="H14" s="62" t="s">
        <v>205</v>
      </c>
      <c r="I14" s="62" t="s">
        <v>203</v>
      </c>
    </row>
    <row r="15" spans="1:9" ht="12.75" x14ac:dyDescent="0.2">
      <c r="A15" s="99" t="s">
        <v>23</v>
      </c>
      <c r="B15" s="99"/>
      <c r="C15" s="99"/>
      <c r="D15" s="99"/>
      <c r="E15" s="99"/>
      <c r="F15" s="63"/>
      <c r="G15" s="64">
        <v>1</v>
      </c>
      <c r="H15" s="64">
        <f>'Krycí list rozpočtu'!C22</f>
        <v>0</v>
      </c>
      <c r="I15" s="64">
        <f>ROUND((G15/100)*H15,2)</f>
        <v>0</v>
      </c>
    </row>
    <row r="16" spans="1:9" ht="12.75" x14ac:dyDescent="0.2">
      <c r="A16" s="99" t="s">
        <v>26</v>
      </c>
      <c r="B16" s="99"/>
      <c r="C16" s="99"/>
      <c r="D16" s="99"/>
      <c r="E16" s="99"/>
      <c r="F16" s="63"/>
      <c r="G16" s="64">
        <v>2</v>
      </c>
      <c r="H16" s="64">
        <f>'Krycí list rozpočtu'!C22</f>
        <v>0</v>
      </c>
      <c r="I16" s="64">
        <f>ROUND((G16/100)*H16,2)</f>
        <v>0</v>
      </c>
    </row>
    <row r="17" spans="1:9" ht="12.75" x14ac:dyDescent="0.2">
      <c r="A17" s="100" t="s">
        <v>29</v>
      </c>
      <c r="B17" s="100"/>
      <c r="C17" s="100"/>
      <c r="D17" s="100"/>
      <c r="E17" s="100"/>
      <c r="F17" s="17"/>
      <c r="G17" s="65">
        <v>1.5</v>
      </c>
      <c r="H17" s="65">
        <f>'Krycí list rozpočtu'!C22</f>
        <v>0</v>
      </c>
      <c r="I17" s="65">
        <f>ROUND((G17/100)*H17,2)</f>
        <v>0</v>
      </c>
    </row>
    <row r="18" spans="1:9" ht="12.75" x14ac:dyDescent="0.2">
      <c r="A18" s="101" t="s">
        <v>206</v>
      </c>
      <c r="B18" s="101"/>
      <c r="C18" s="101"/>
      <c r="D18" s="101"/>
      <c r="E18" s="101"/>
      <c r="F18" s="66"/>
      <c r="G18" s="67"/>
      <c r="H18" s="67"/>
      <c r="I18" s="68">
        <f>SUM(I15:I17)</f>
        <v>0</v>
      </c>
    </row>
    <row r="20" spans="1:9" ht="12.75" x14ac:dyDescent="0.2">
      <c r="A20" s="98" t="s">
        <v>20</v>
      </c>
      <c r="B20" s="98"/>
      <c r="C20" s="98"/>
      <c r="D20" s="98"/>
      <c r="E20" s="98"/>
      <c r="F20" s="62" t="s">
        <v>203</v>
      </c>
      <c r="G20" s="62" t="s">
        <v>204</v>
      </c>
      <c r="H20" s="62" t="s">
        <v>205</v>
      </c>
      <c r="I20" s="62" t="s">
        <v>203</v>
      </c>
    </row>
    <row r="21" spans="1:9" ht="12.75" x14ac:dyDescent="0.2">
      <c r="A21" s="99" t="s">
        <v>24</v>
      </c>
      <c r="B21" s="99"/>
      <c r="C21" s="99"/>
      <c r="D21" s="99"/>
      <c r="E21" s="99"/>
      <c r="F21" s="64">
        <v>0</v>
      </c>
      <c r="G21" s="63"/>
      <c r="H21" s="63"/>
      <c r="I21" s="64">
        <f t="shared" ref="I21:I26" si="0">F21</f>
        <v>0</v>
      </c>
    </row>
    <row r="22" spans="1:9" ht="12.75" x14ac:dyDescent="0.2">
      <c r="A22" s="99" t="s">
        <v>27</v>
      </c>
      <c r="B22" s="99"/>
      <c r="C22" s="99"/>
      <c r="D22" s="99"/>
      <c r="E22" s="99"/>
      <c r="F22" s="64">
        <v>0</v>
      </c>
      <c r="G22" s="63"/>
      <c r="H22" s="63"/>
      <c r="I22" s="64">
        <f t="shared" si="0"/>
        <v>0</v>
      </c>
    </row>
    <row r="23" spans="1:9" ht="12.75" x14ac:dyDescent="0.2">
      <c r="A23" s="99" t="s">
        <v>30</v>
      </c>
      <c r="B23" s="99"/>
      <c r="C23" s="99"/>
      <c r="D23" s="99"/>
      <c r="E23" s="99"/>
      <c r="F23" s="64">
        <v>0</v>
      </c>
      <c r="G23" s="63"/>
      <c r="H23" s="63"/>
      <c r="I23" s="64">
        <f t="shared" si="0"/>
        <v>0</v>
      </c>
    </row>
    <row r="24" spans="1:9" ht="12.75" x14ac:dyDescent="0.2">
      <c r="A24" s="99" t="s">
        <v>31</v>
      </c>
      <c r="B24" s="99"/>
      <c r="C24" s="99"/>
      <c r="D24" s="99"/>
      <c r="E24" s="99"/>
      <c r="F24" s="64">
        <v>0</v>
      </c>
      <c r="G24" s="63"/>
      <c r="H24" s="63"/>
      <c r="I24" s="64">
        <f t="shared" si="0"/>
        <v>0</v>
      </c>
    </row>
    <row r="25" spans="1:9" ht="12.75" x14ac:dyDescent="0.2">
      <c r="A25" s="99" t="s">
        <v>33</v>
      </c>
      <c r="B25" s="99"/>
      <c r="C25" s="99"/>
      <c r="D25" s="99"/>
      <c r="E25" s="99"/>
      <c r="F25" s="64">
        <v>0</v>
      </c>
      <c r="G25" s="63"/>
      <c r="H25" s="63"/>
      <c r="I25" s="64">
        <f t="shared" si="0"/>
        <v>0</v>
      </c>
    </row>
    <row r="26" spans="1:9" ht="12.75" x14ac:dyDescent="0.2">
      <c r="A26" s="100" t="s">
        <v>34</v>
      </c>
      <c r="B26" s="100"/>
      <c r="C26" s="100"/>
      <c r="D26" s="100"/>
      <c r="E26" s="100"/>
      <c r="F26" s="65">
        <v>0</v>
      </c>
      <c r="G26" s="17"/>
      <c r="H26" s="17"/>
      <c r="I26" s="65">
        <f t="shared" si="0"/>
        <v>0</v>
      </c>
    </row>
    <row r="27" spans="1:9" ht="12.75" x14ac:dyDescent="0.2">
      <c r="A27" s="101" t="s">
        <v>207</v>
      </c>
      <c r="B27" s="101"/>
      <c r="C27" s="101"/>
      <c r="D27" s="101"/>
      <c r="E27" s="101"/>
      <c r="F27" s="66"/>
      <c r="G27" s="67"/>
      <c r="H27" s="67"/>
      <c r="I27" s="68">
        <f>SUM(I21:I26)</f>
        <v>0</v>
      </c>
    </row>
    <row r="29" spans="1:9" ht="15.75" x14ac:dyDescent="0.2">
      <c r="A29" s="102" t="s">
        <v>208</v>
      </c>
      <c r="B29" s="102"/>
      <c r="C29" s="102"/>
      <c r="D29" s="102"/>
      <c r="E29" s="102"/>
      <c r="F29" s="103">
        <f>I18+I27</f>
        <v>0</v>
      </c>
      <c r="G29" s="103"/>
      <c r="H29" s="103"/>
      <c r="I29" s="103"/>
    </row>
    <row r="33" spans="1:9" ht="15.75" x14ac:dyDescent="0.25">
      <c r="A33" s="97" t="s">
        <v>209</v>
      </c>
      <c r="B33" s="97"/>
      <c r="C33" s="97"/>
      <c r="D33" s="97"/>
      <c r="E33" s="97"/>
    </row>
    <row r="34" spans="1:9" ht="12.75" x14ac:dyDescent="0.2">
      <c r="A34" s="98" t="s">
        <v>210</v>
      </c>
      <c r="B34" s="98"/>
      <c r="C34" s="98"/>
      <c r="D34" s="98"/>
      <c r="E34" s="98"/>
      <c r="F34" s="62" t="s">
        <v>203</v>
      </c>
      <c r="G34" s="62" t="s">
        <v>204</v>
      </c>
      <c r="H34" s="62" t="s">
        <v>205</v>
      </c>
      <c r="I34" s="62" t="s">
        <v>203</v>
      </c>
    </row>
    <row r="35" spans="1:9" ht="12.75" x14ac:dyDescent="0.2">
      <c r="A35" s="100"/>
      <c r="B35" s="100"/>
      <c r="C35" s="100"/>
      <c r="D35" s="100"/>
      <c r="E35" s="100"/>
      <c r="F35" s="65">
        <v>0</v>
      </c>
      <c r="G35" s="17"/>
      <c r="H35" s="17"/>
      <c r="I35" s="65">
        <f>F35</f>
        <v>0</v>
      </c>
    </row>
    <row r="36" spans="1:9" ht="12.75" x14ac:dyDescent="0.2">
      <c r="A36" s="101" t="s">
        <v>211</v>
      </c>
      <c r="B36" s="101"/>
      <c r="C36" s="101"/>
      <c r="D36" s="101"/>
      <c r="E36" s="101"/>
      <c r="F36" s="66"/>
      <c r="G36" s="67"/>
      <c r="H36" s="67"/>
      <c r="I36" s="68">
        <f>SUM(I35:I35)</f>
        <v>0</v>
      </c>
    </row>
  </sheetData>
  <mergeCells count="51">
    <mergeCell ref="F29:I29"/>
    <mergeCell ref="A33:E33"/>
    <mergeCell ref="A34:E34"/>
    <mergeCell ref="A35:E35"/>
    <mergeCell ref="A36:E36"/>
    <mergeCell ref="A24:E24"/>
    <mergeCell ref="A25:E25"/>
    <mergeCell ref="A26:E26"/>
    <mergeCell ref="A27:E27"/>
    <mergeCell ref="A29:E29"/>
    <mergeCell ref="A18:E18"/>
    <mergeCell ref="A20:E20"/>
    <mergeCell ref="A21:E21"/>
    <mergeCell ref="A22:E22"/>
    <mergeCell ref="A23:E23"/>
    <mergeCell ref="A13:E13"/>
    <mergeCell ref="A14:E14"/>
    <mergeCell ref="A15:E15"/>
    <mergeCell ref="A16:E16"/>
    <mergeCell ref="A17:E17"/>
    <mergeCell ref="I8:I9"/>
    <mergeCell ref="A10:B11"/>
    <mergeCell ref="C10:D11"/>
    <mergeCell ref="E10:E11"/>
    <mergeCell ref="F10:G11"/>
    <mergeCell ref="H10:H11"/>
    <mergeCell ref="I10:I11"/>
    <mergeCell ref="A8:B9"/>
    <mergeCell ref="C8:D9"/>
    <mergeCell ref="E8:E9"/>
    <mergeCell ref="F8:G9"/>
    <mergeCell ref="H8:H9"/>
    <mergeCell ref="I4:I5"/>
    <mergeCell ref="A6:B7"/>
    <mergeCell ref="C6:D7"/>
    <mergeCell ref="E6:E7"/>
    <mergeCell ref="F6:G7"/>
    <mergeCell ref="H6:H7"/>
    <mergeCell ref="I6:I7"/>
    <mergeCell ref="A4:B5"/>
    <mergeCell ref="C4:D5"/>
    <mergeCell ref="E4:E5"/>
    <mergeCell ref="F4:G5"/>
    <mergeCell ref="H4:H5"/>
    <mergeCell ref="A1:I1"/>
    <mergeCell ref="A2:B3"/>
    <mergeCell ref="C2:D3"/>
    <mergeCell ref="E2:E3"/>
    <mergeCell ref="F2:G3"/>
    <mergeCell ref="H2:H3"/>
    <mergeCell ref="I2:I3"/>
  </mergeCells>
  <pageMargins left="0.39374999999999999" right="0.39374999999999999" top="0.59097222222222201" bottom="0.59097222222222201" header="0.51180555555555496" footer="0.51180555555555496"/>
  <pageSetup firstPageNumber="0"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 rozpočtu</vt:lpstr>
      <vt:lpstr>Stavební rozpočet</vt:lpstr>
      <vt:lpstr>VORN</vt:lpstr>
      <vt:lpstr>vorn_sum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dc:description/>
  <cp:lastModifiedBy>Johana Polakova</cp:lastModifiedBy>
  <cp:revision>1</cp:revision>
  <dcterms:created xsi:type="dcterms:W3CDTF">2021-06-10T20:06:38Z</dcterms:created>
  <dcterms:modified xsi:type="dcterms:W3CDTF">2025-07-03T08:20:21Z</dcterms:modified>
  <dc:language>cs-CZ</dc:language>
</cp:coreProperties>
</file>