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_rels/.rels" ContentType="application/vnd.openxmlformats-package.relationships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 showHorizontalScroll="true" showVerticalScroll="true" showSheetTabs="true"/>
  </bookViews>
  <sheets>
    <sheet name="Stavební rozpočet" sheetId="1" r:id="rId1"/>
    <sheet name="Krycí list rozpočtu" sheetId="2" r:id="rId2"/>
    <sheet name="VORN" sheetId="3" state="hidden" r:id="rId3"/>
  </sheets>
  <definedNames>
    <definedName name="vorn_sum">VORN!$I$36</definedName>
  </definedNames>
  <calcPr refMode="A1"/>
</workbook>
</file>

<file path=xl/sharedStrings.xml><?xml version="1.0" encoding="utf-8"?>
<sst xmlns="http://schemas.openxmlformats.org/spreadsheetml/2006/main" count="228" uniqueCount="228">
  <si>
    <t>Slepý stavební rozpočet</t>
  </si>
  <si>
    <t>Investor:</t>
  </si>
  <si>
    <t>Město Varnsdorf</t>
  </si>
  <si>
    <t>Doba výstavby:</t>
  </si>
  <si>
    <t xml:space="preserve"> </t>
  </si>
  <si>
    <t>Objednatel:</t>
  </si>
  <si>
    <t> </t>
  </si>
  <si>
    <t>Druh stavby:</t>
  </si>
  <si>
    <t>Výměna osvětlení ledové plochy zimního stadionu Varnsdorf</t>
  </si>
  <si>
    <t>Začátek výstavby:</t>
  </si>
  <si>
    <t>Projektant:</t>
  </si>
  <si>
    <t>Lokalita:</t>
  </si>
  <si>
    <t>Otavská 2931, Varnsdorf</t>
  </si>
  <si>
    <t>Konec výstavby:</t>
  </si>
  <si>
    <t>Zhotovitel:</t>
  </si>
  <si>
    <t>JKSO:</t>
  </si>
  <si>
    <t>Zpracováno dne:</t>
  </si>
  <si>
    <t>30.06.2025</t>
  </si>
  <si>
    <t>Zpracoval:</t>
  </si>
  <si>
    <t>Johana Poláková</t>
  </si>
  <si>
    <t>Č</t>
  </si>
  <si>
    <t>Kód</t>
  </si>
  <si>
    <t>Zkrácený popis / Varianta</t>
  </si>
  <si>
    <t>MJ</t>
  </si>
  <si>
    <t>Množství</t>
  </si>
  <si>
    <t>Cena/MJ</t>
  </si>
  <si>
    <t>Náklady (Kč)</t>
  </si>
  <si>
    <t>Cenová</t>
  </si>
  <si>
    <t>ISWORK</t>
  </si>
  <si>
    <t>GROUPCODE</t>
  </si>
  <si>
    <t>VATTAX</t>
  </si>
  <si>
    <t>Rozměry</t>
  </si>
  <si>
    <t>(Kč)</t>
  </si>
  <si>
    <t>Dodávka</t>
  </si>
  <si>
    <t>Montáž</t>
  </si>
  <si>
    <t>Celkem</t>
  </si>
  <si>
    <t>soustava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</si>
  <si>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</si>
  <si>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</si>
  <si>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</si>
  <si>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</si>
  <si>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</si>
  <si>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</si>
  <si>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</si>
  <si>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</si>
  <si>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</si>
  <si>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MAT</t>
  </si>
  <si>
    <t>WORK</t>
  </si>
  <si>
    <t>CELK</t>
  </si>
  <si>
    <t/>
  </si>
  <si>
    <t>94</t>
  </si>
  <si>
    <t>Lešení a stavební výtahy</t>
  </si>
  <si>
    <t>1</t>
  </si>
  <si>
    <t>949941101R00</t>
  </si>
  <si>
    <t>Výsuvná šplhací plošina, motorický zdvih, H 80 m</t>
  </si>
  <si>
    <t>den</t>
  </si>
  <si>
    <t>RTS I / 2025</t>
  </si>
  <si>
    <t>94_</t>
  </si>
  <si>
    <t>9_</t>
  </si>
  <si>
    <t>_</t>
  </si>
  <si>
    <t>P</t>
  </si>
  <si>
    <t>M21</t>
  </si>
  <si>
    <t>Elektromontáže</t>
  </si>
  <si>
    <t>2</t>
  </si>
  <si>
    <t>210201528R00</t>
  </si>
  <si>
    <t>Demontáž - svítidlo LED světlomet venkovní</t>
  </si>
  <si>
    <t>kus</t>
  </si>
  <si>
    <t>M21_</t>
  </si>
  <si>
    <t>3</t>
  </si>
  <si>
    <t>Svítidlo LED světlomet venkovní</t>
  </si>
  <si>
    <t>4</t>
  </si>
  <si>
    <t>650124141R00</t>
  </si>
  <si>
    <t>Uložení kabelu Cu 3 x 1,5 mm2 pevně</t>
  </si>
  <si>
    <t>m</t>
  </si>
  <si>
    <t>5</t>
  </si>
  <si>
    <t>650031122R00</t>
  </si>
  <si>
    <t>Osazení rozvodnice na zeď, pl. do 0,3 m2</t>
  </si>
  <si>
    <t>6</t>
  </si>
  <si>
    <t>650061611R00</t>
  </si>
  <si>
    <t>Montáž jističe modulárního jednopólového do 25 A</t>
  </si>
  <si>
    <t>7</t>
  </si>
  <si>
    <t>220410001R00</t>
  </si>
  <si>
    <t>Montáž síťového transformátoru 7,5 - 500 VA</t>
  </si>
  <si>
    <t>M22</t>
  </si>
  <si>
    <t>Montáže sdělovací a zabezpečovací techniky</t>
  </si>
  <si>
    <t>8</t>
  </si>
  <si>
    <t>222280102R00</t>
  </si>
  <si>
    <t>JYSTY do 2x2x0.8 mm pevně</t>
  </si>
  <si>
    <t>M22_</t>
  </si>
  <si>
    <t>9</t>
  </si>
  <si>
    <t>210110601R00</t>
  </si>
  <si>
    <t>Ovladač LED</t>
  </si>
  <si>
    <t>10</t>
  </si>
  <si>
    <t>650072621R00</t>
  </si>
  <si>
    <t>Montáž čidla pohybu stropního přisazeného</t>
  </si>
  <si>
    <t>11</t>
  </si>
  <si>
    <t>222330195R00</t>
  </si>
  <si>
    <t>Ústředna na připravené body nebo konstrukci</t>
  </si>
  <si>
    <t>12</t>
  </si>
  <si>
    <t>222330801R00</t>
  </si>
  <si>
    <t>Tablo OPPO na připravené úchytné body</t>
  </si>
  <si>
    <t>13</t>
  </si>
  <si>
    <t>222730161R00</t>
  </si>
  <si>
    <t>Kompletace a montáž par.antény</t>
  </si>
  <si>
    <t>RTS komentář:</t>
  </si>
  <si>
    <t>Vč.svodu a nasměrování</t>
  </si>
  <si>
    <t>14</t>
  </si>
  <si>
    <t>20001</t>
  </si>
  <si>
    <t>Nastavení systému bezdrátového ovládání</t>
  </si>
  <si>
    <t>obj.</t>
  </si>
  <si>
    <t>S</t>
  </si>
  <si>
    <t>Přesuny sutí</t>
  </si>
  <si>
    <t>15</t>
  </si>
  <si>
    <t>979083117R00</t>
  </si>
  <si>
    <t>Vodorovné přemístění suti na skládku do 6000 m</t>
  </si>
  <si>
    <t>t</t>
  </si>
  <si>
    <t>S_</t>
  </si>
  <si>
    <t>Pro volbu položky je rozhodující dopravní vzdálenost těžiště skládky a těžiště půdorysné plochy objektu. V položce jsou zakalkulovány i náklady na naložení suti na dopravní prostředek a složení</t>
  </si>
  <si>
    <t>16</t>
  </si>
  <si>
    <t>979084212R00</t>
  </si>
  <si>
    <t>Vodorovná doprava vybour. hmot po suchu do 50 m</t>
  </si>
  <si>
    <t>17</t>
  </si>
  <si>
    <t>979990163R00</t>
  </si>
  <si>
    <t>Poplatek za uložení suti - plast + sklo, skupina odpadu 170904</t>
  </si>
  <si>
    <t>Okna, dveře atd. FCC Česká republika, s.r.o., provozovna Žabčice  Líšeňská 35, 636 00  Brno Tel: +420 518 311 499, Fax: +420 518 311 499 Mobil: +420 602 240 639 e-mail: Jaroslav.Konecny@fcc-group.cz, www.fcc-group.e</t>
  </si>
  <si>
    <t>M</t>
  </si>
  <si>
    <t>Ostatní materiál</t>
  </si>
  <si>
    <t>18</t>
  </si>
  <si>
    <t>006-025VD</t>
  </si>
  <si>
    <t>LED reflektor 195W, 28 685lm, 4000K, 70Ra, IP66, 10,121 kg, 411x528x95mm</t>
  </si>
  <si>
    <t>ks</t>
  </si>
  <si>
    <t>0</t>
  </si>
  <si>
    <t>Z99999_</t>
  </si>
  <si>
    <t>Z_</t>
  </si>
  <si>
    <t>vč. rec. poplatku</t>
  </si>
  <si>
    <t>19</t>
  </si>
  <si>
    <t>1055322</t>
  </si>
  <si>
    <t>Regulační snímač osvětlení a pohybu</t>
  </si>
  <si>
    <t>20</t>
  </si>
  <si>
    <t>1054896</t>
  </si>
  <si>
    <t>Přijímač s DALI výstupem v krytí</t>
  </si>
  <si>
    <t>21</t>
  </si>
  <si>
    <t>1045250</t>
  </si>
  <si>
    <t>Ethernetové rozhraní systému</t>
  </si>
  <si>
    <t>22</t>
  </si>
  <si>
    <t>Programovatelný terminál s displejem</t>
  </si>
  <si>
    <t>23</t>
  </si>
  <si>
    <t>1043696</t>
  </si>
  <si>
    <t>Externí anténa</t>
  </si>
  <si>
    <t>24</t>
  </si>
  <si>
    <t>Spínaný zdroj 24V</t>
  </si>
  <si>
    <t>25</t>
  </si>
  <si>
    <t>1041534</t>
  </si>
  <si>
    <t>Mobilní čtyřkanálový vysílač se zvýšeným kry_x0017_m</t>
  </si>
  <si>
    <t>26</t>
  </si>
  <si>
    <t>112JIMVD</t>
  </si>
  <si>
    <t>Rozvodnice nástěnná 1 řadá, 12 mod. s dvířky</t>
  </si>
  <si>
    <t>27</t>
  </si>
  <si>
    <t>NBN106TIMVD</t>
  </si>
  <si>
    <t>Jistič 1 pól. 6A, char.B, 10 kA</t>
  </si>
  <si>
    <t>28</t>
  </si>
  <si>
    <t>341118515</t>
  </si>
  <si>
    <t>Kabel s Cu jádrem NOPOVIC 1kV 1-CXKH-R 3 x 1,5 mm2</t>
  </si>
  <si>
    <t>NOPOVIC® 1-CXKH-R Kabel pro instalaci do míst s vysokou koncentrací osob nebo k ochraně budov v případě požáru  Konstrukce: 1. Měděné jádro tř.1 nebo 2 2. Zesítěná bezhalogenní izolace 3. HFFR výplň 4. HFFR plášť  Kabely jsou určeny pro pevné uložení v obyčejném popř. vlhkém prostředí dle ČSN 33 2000-3.  Hodnota pH vody při krátkodobém mělkém ponoření 3 - 11.  Jsou vhodné zejména pro použití na hořlavých podkladech a do prostředí s nebezpečím požáru, kde se vyžaduje funkční schopnost při požáru. Pokud je nutné uložit kabel do země, musí být opatřen ochrannou trubkou a uložen v pískovém loži (dle ČSN 33 2000-5-52). Kabely by neměly být dlouhodobě vystaveny přímému slunečnímu záření.  Vhodné do míst s velkou koncentrací lidí - metra. letiště, nemocnice aj., nebo k ochraně technického vybavení budov v případě požáru.</t>
  </si>
  <si>
    <t>29</t>
  </si>
  <si>
    <t>341350212</t>
  </si>
  <si>
    <t>Kabel sdělovací stíněný J-Y(st)Y2x2x0,8 šedá</t>
  </si>
  <si>
    <t xml:space="preserve">Sdělovací kabel stíněný J-Y(st)Y 2x2x0.8.  Konstrukce Plné jádro z holého měděného drátu Izolace žil z PVC Žíly stočeny do párů, páry stočeny společně, ovinutí fólií, statické stínění z hliníkem kašírované plastové fólie s příložným měděným drátem Vnější plášť z PVC Barva vnějšího pláště: křemičitě šedá (RAL 7032) Použití Kabely jsou určeny pro vnitřní rozvody ve sdělovací a komunikační technice. Pomocí těchto kabelů je možné realizovat např. přípojky telefonů, modemy poštovních služeb, poplašná zařízení proti vloupání, požární signalizaci (viz také kabely požární signalizace), interkom, zařízení k vyvolávání osob, kontrolu přístupu, evidence pracovní doby, zjišťování provozních dat. Pro použití v suchých a vlhkých prostorech při pevném uložení na omítku a pod omítku  Výhody Vnitřní telefonní kabely přenášejí analogové nebo digitální signály Statické stínění z hliníkem kašírované plastové fólie s pocínovaným příložným drátem minimalizuje rušivé účinky vysokofrekvenčních elektromagnetických polí Konstrukce TP (stočení žil do párů) minimalizuje přeslechy Technické parametry Počet žil: 2x2  Průřez vodiče: 0,8mm2  baleno po 100 m délky  </t>
  </si>
  <si>
    <t>30</t>
  </si>
  <si>
    <t>0011VD</t>
  </si>
  <si>
    <t>Drobný instalační materiál</t>
  </si>
  <si>
    <t>Celkem:</t>
  </si>
  <si>
    <t>Poznámka:</t>
  </si>
  <si>
    <t>Krycí list slepého rozpočtu</t>
  </si>
  <si>
    <t>IČO/DIČ:</t>
  </si>
  <si>
    <t>Položek: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</si>
  <si>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</si>
  <si>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</si>
  <si>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</si>
  <si>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</si>
  <si>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</si>
  <si>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</si>
  <si>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</si>
  <si>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</si>
  <si>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</si>
  <si>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</si>
  <si>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Revize</t>
  </si>
  <si>
    <t>Zařízení staveniště</t>
  </si>
  <si>
    <t>Práce ve výškách</t>
  </si>
  <si>
    <t>Mimostav. doprava</t>
  </si>
  <si>
    <t>PSV</t>
  </si>
  <si>
    <t>rezerva</t>
  </si>
  <si>
    <t>Územní vlivy</t>
  </si>
  <si>
    <t>Provozní vlivy</t>
  </si>
  <si>
    <t>"M"</t>
  </si>
  <si>
    <t>Ostatní</t>
  </si>
  <si>
    <t>NUS z rozpočtu</t>
  </si>
  <si>
    <t>Přesun hmot a sutí</t>
  </si>
  <si>
    <t>ZRN celkem</t>
  </si>
  <si>
    <t>DN celkem</t>
  </si>
  <si>
    <t>NUS celkem</t>
  </si>
  <si>
    <t>DN celkem z obj.</t>
  </si>
  <si>
    <t>NUS celkem z obj.</t>
  </si>
  <si>
    <t>VORN celkem</t>
  </si>
  <si>
    <t>VORN celkem z obj.</t>
  </si>
  <si>
    <t>Základ 0%</t>
  </si>
  <si>
    <t>Základ 12%</t>
  </si>
  <si>
    <t>DPH 12%</t>
  </si>
  <si>
    <t>Celkem bez DPH</t>
  </si>
  <si>
    <t>Základ 21%</t>
  </si>
  <si>
    <t>DPH 21%</t>
  </si>
  <si>
    <t>Celkem včetně DPH</t>
  </si>
  <si>
    <t>Projektant</t>
  </si>
  <si>
    <t>Objednatel</t>
  </si>
  <si>
    <t>Zhotovitel</t>
  </si>
  <si>
    <t>Datum, razítko a podpis</t>
  </si>
  <si>
    <t>Vedlejší a ostatní rozpočtové náklady</t>
  </si>
  <si>
    <t>Vedlejší rozpočtové náklady VRN</t>
  </si>
  <si>
    <t>Doplňkové náklady DN</t>
  </si>
  <si>
    <t>Kč</t>
  </si>
  <si>
    <t>%</t>
  </si>
  <si>
    <t>Základna</t>
  </si>
  <si>
    <t>Celkem DN</t>
  </si>
  <si>
    <t>Celkem NUS</t>
  </si>
  <si>
    <t>Celkem VRN</t>
  </si>
  <si>
    <t>Ostatní rozpočtové náklady ORN</t>
  </si>
  <si>
    <t>Ostatní rozpočtové náklady (ORN)</t>
  </si>
  <si>
    <t>Celkem ORN</t>
  </si>
</sst>
</file>

<file path=xl/styles.xml><?xml version="1.0" encoding="utf-8"?>
<styleSheet xmlns="http://schemas.openxmlformats.org/spreadsheetml/2006/main">
  <numFmts count="0"/>
  <fonts count="11">
    <font>
      <sz val="11"/>
      <name val="Calibri"/>
      <charset val="1"/>
    </font>
    <font>
      <color rgb="FF000000"/>
      <sz val="18"/>
      <name val="Arial"/>
      <charset val="238"/>
    </font>
    <font>
      <color rgb="FF000000"/>
      <sz val="10"/>
      <name val="Arial"/>
      <charset val="238"/>
      <b/>
    </font>
    <font>
      <color rgb="FF000000"/>
      <sz val="10"/>
      <name val="Arial"/>
      <charset val="238"/>
    </font>
    <font>
      <color rgb="FF000000"/>
      <sz val="10"/>
      <name val="Arial"/>
      <charset val="238"/>
      <i/>
    </font>
    <font>
      <color rgb="FF000000"/>
      <sz val="8"/>
      <name val="Arial"/>
      <charset val="238"/>
      <i/>
    </font>
    <font>
      <color rgb="FF000000"/>
      <sz val="18"/>
      <name val="Arial"/>
      <charset val="238"/>
      <b/>
    </font>
    <font>
      <color rgb="FF000000"/>
      <sz val="20"/>
      <name val="Arial"/>
      <charset val="238"/>
      <b/>
    </font>
    <font>
      <color rgb="FF000000"/>
      <sz val="11"/>
      <name val="Arial"/>
      <charset val="238"/>
      <b/>
    </font>
    <font>
      <color rgb="FF000000"/>
      <sz val="12"/>
      <name val="Arial"/>
      <charset val="238"/>
      <b/>
    </font>
    <font>
      <color rgb="FF000000"/>
      <sz val="12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7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borderId="0" fillId="0" fontId="0" numFmtId="0"/>
  </cellStyleXfs>
  <cellXfs count="144">
    <xf applyAlignment="true" applyBorder="true" applyFill="true" applyNumberFormat="true" applyFont="true" applyProtection="true" borderId="0" fillId="0" fontId="0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1" fillId="0" fontId="1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0" fillId="2" fontId="2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2" fillId="0" fontId="3" numFmtId="0" xfId="0">
      <alignment horizontal="left" vertical="center" textRotation="0" shrinkToFit="false" wrapText="true"/>
      <protection hidden="false" locked="true"/>
    </xf>
    <xf applyAlignment="true" applyBorder="true" applyFill="true" applyNumberFormat="true" applyFont="true" applyProtection="true" borderId="3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3" fillId="0" fontId="2" numFmtId="0" xfId="0">
      <alignment horizontal="left" vertical="center" textRotation="0" shrinkToFit="false" wrapText="true"/>
      <protection hidden="false" locked="true"/>
    </xf>
    <xf applyAlignment="true" applyBorder="true" applyFill="true" applyNumberFormat="true" applyFont="true" applyProtection="true" borderId="3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3" fillId="0" fontId="3" numFmtId="0" xfId="0">
      <alignment horizontal="left" vertical="center" textRotation="0" shrinkToFit="false" wrapText="true"/>
      <protection hidden="false" locked="true"/>
    </xf>
    <xf applyAlignment="true" applyBorder="true" applyFill="true" applyNumberFormat="true" applyFont="true" applyProtection="true" borderId="4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5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6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5" fillId="0" fontId="3" numFmtId="0" xfId="0">
      <alignment horizontal="left" vertical="center" textRotation="0" shrinkToFit="false" wrapText="true"/>
      <protection hidden="false" locked="true"/>
    </xf>
    <xf applyAlignment="true" applyBorder="true" applyFill="true" applyNumberFormat="true" applyFont="true" applyProtection="true" borderId="0" fillId="0" fontId="3" numFmtId="0" xfId="0">
      <alignment horizontal="left" vertical="center" textRotation="0" shrinkToFit="false" wrapText="true"/>
      <protection hidden="false" locked="true"/>
    </xf>
    <xf applyAlignment="true" applyBorder="true" applyFill="true" applyNumberFormat="true" applyFont="true" applyProtection="true" borderId="7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8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9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10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11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12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13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11" fillId="0" fontId="2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14" fillId="0" fontId="2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15" fillId="0" fontId="2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16" fillId="0" fontId="2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17" fillId="0" fontId="2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18" fillId="0" fontId="2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0" fillId="2" fontId="2" numFmtId="0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2" numFmtId="0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19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20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21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22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23" fillId="0" fontId="2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24" fillId="0" fontId="2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25" fillId="0" fontId="2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26" fillId="0" fontId="2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27" fillId="0" fontId="2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28" fillId="2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29" fillId="2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29" fillId="2" fontId="2" numFmtId="0" xfId="0">
      <alignment horizontal="left" vertical="center" textRotation="0" shrinkToFit="false" wrapText="true"/>
      <protection hidden="false" locked="true"/>
    </xf>
    <xf applyAlignment="true" applyBorder="true" applyFill="true" applyNumberFormat="true" applyFont="true" applyProtection="true" borderId="29" fillId="2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29" fillId="2" fontId="2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30" fillId="2" fontId="2" numFmtId="0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3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6" fillId="0" fontId="3" numFmtId="0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3" numFmtId="0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5" fillId="2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0" fillId="2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0" fillId="2" fontId="2" numFmtId="0" xfId="0">
      <alignment horizontal="left" vertical="center" textRotation="0" shrinkToFit="false" wrapText="true"/>
      <protection hidden="false" locked="true"/>
    </xf>
    <xf applyAlignment="true" applyBorder="true" applyFill="true" applyNumberFormat="true" applyFont="true" applyProtection="true" borderId="0" fillId="2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6" fillId="2" fontId="2" numFmtId="0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5" fillId="0" fontId="0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4" numFmtId="0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4" numFmtId="0" xfId="0">
      <alignment horizontal="left" vertical="center" textRotation="0" shrinkToFit="false" wrapText="true"/>
      <protection hidden="false" locked="true"/>
    </xf>
    <xf applyAlignment="true" applyBorder="true" applyFill="true" applyNumberFormat="true" applyFont="true" applyProtection="true" borderId="0" fillId="0" fontId="4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6" fillId="0" fontId="4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31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32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32" fillId="0" fontId="3" numFmtId="0" xfId="0">
      <alignment horizontal="left" vertical="center" textRotation="0" shrinkToFit="false" wrapText="true"/>
      <protection hidden="false" locked="true"/>
    </xf>
    <xf applyAlignment="true" applyBorder="true" applyFill="true" applyNumberFormat="true" applyFont="true" applyProtection="true" borderId="32" fillId="0" fontId="3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33" fillId="0" fontId="3" numFmtId="0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34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34" fillId="0" fontId="2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5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1" fillId="0" fontId="1" numFmtId="0" xfId="0">
      <alignment horizontal="center" vertical="center" textRotation="0" shrinkToFit="false" wrapText="true"/>
      <protection hidden="false" locked="true"/>
    </xf>
    <xf applyAlignment="true" applyBorder="true" applyFill="true" applyNumberFormat="true" applyFont="true" applyProtection="true" borderId="6" fillId="0" fontId="3" numFmtId="1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6" fillId="0" fontId="3" numFmtId="0" xfId="0">
      <alignment horizontal="left" vertical="center" textRotation="0" shrinkToFit="false" wrapText="true"/>
      <protection hidden="false" locked="true"/>
    </xf>
    <xf applyAlignment="true" applyBorder="true" applyFill="true" applyNumberFormat="true" applyFont="true" applyProtection="true" borderId="33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35" fillId="0" fontId="6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36" fillId="2" fontId="7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37" fillId="0" fontId="8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38" fillId="0" fontId="8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39" fillId="2" fontId="7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40" fillId="0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1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1" fillId="0" fontId="10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42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3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1" fillId="0" fontId="10" numFmtId="0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44" fillId="0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5" fillId="0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3" fillId="0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6" fillId="0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7" fillId="0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8" fillId="0" fontId="10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49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7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8" fillId="0" fontId="10" numFmtId="0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50" fillId="0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38" fillId="0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39" fillId="0" fontId="10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37" fillId="0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25" fillId="0" fontId="10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42" fillId="0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50" fillId="2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51" fillId="2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38" fillId="2" fontId="9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45" fillId="2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52" fillId="2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3" fillId="2" fontId="9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37" fillId="2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2" fillId="2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53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54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55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56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57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58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59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60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61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62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63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29" fillId="0" fontId="5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8" fillId="0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15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16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17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64" fillId="0" fontId="2" numFmtId="0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45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52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3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1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1" fillId="0" fontId="3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65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66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67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68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68" fillId="0" fontId="3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69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70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71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72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72" fillId="0" fontId="2" numFmtId="0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72" fillId="0" fontId="2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69" fillId="0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70" fillId="0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71" fillId="0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73" fillId="0" fontId="9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70" fillId="0" fontId="9" numFmtId="0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71" fillId="0" fontId="9" numFmtId="0" xfId="0">
      <alignment horizontal="right" vertical="center" textRotation="0" shrinkToFit="false" wrapText="false"/>
      <protection hidden="false" locked="true"/>
    </xf>
  </cellXfs>
  <dxfs count="0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/xl/media/image1.jpeg" /></Relationships>
</file>

<file path=xl/drawings/_rels/drawing2.xml.rels><?xml version="1.0" encoding="utf-8"?><Relationships xmlns="http://schemas.openxmlformats.org/package/2006/relationships"><Relationship Id="rId1" Type="http://schemas.openxmlformats.org/officeDocument/2006/relationships/image" Target="/xl/media/image1.jpeg" /></Relationships>
</file>

<file path=xl/drawings/_rels/drawing3.xml.rels><?xml version="1.0" encoding="utf-8"?><Relationships xmlns="http://schemas.openxmlformats.org/package/2006/relationships"><Relationship Id="rId1" Type="http://schemas.openxmlformats.org/officeDocument/2006/relationships/image" Target="/xl/media/image1.jpeg" /></Relationships>
</file>

<file path=xl/drawings/drawing1.xml><?xml version="1.0" encoding="utf-8"?>
<xdr:wsDr xmlns:a="http://schemas.openxmlformats.org/drawingml/2006/main" xmlns:xdr="http://schemas.openxmlformats.org/drawingml/2006/spreadsheetDrawing">
  <xdr:absoluteAnchor>
    <xdr:pos x="0" y="0"/>
    <xdr:ext cx="666750" cy="666750"/>
    <xdr:pic>
      <xdr:nvPicPr>
        <xdr:cNvPr id="1" name=""/>
        <xdr:cNvPicPr>
          <a:picLocks noChangeAspect="true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2.xml><?xml version="1.0" encoding="utf-8"?>
<xdr:wsDr xmlns:a="http://schemas.openxmlformats.org/drawingml/2006/main" xmlns:xdr="http://schemas.openxmlformats.org/drawingml/2006/spreadsheetDrawing">
  <xdr:absoluteAnchor>
    <xdr:pos x="0" y="0"/>
    <xdr:ext cx="666750" cy="666750"/>
    <xdr:pic>
      <xdr:nvPicPr>
        <xdr:cNvPr id="1" name=""/>
        <xdr:cNvPicPr>
          <a:picLocks noChangeAspect="true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3.xml><?xml version="1.0" encoding="utf-8"?>
<xdr:wsDr xmlns:a="http://schemas.openxmlformats.org/drawingml/2006/main" xmlns:xdr="http://schemas.openxmlformats.org/drawingml/2006/spreadsheetDrawing">
  <xdr:absoluteAnchor>
    <xdr:pos x="0" y="0"/>
    <xdr:ext cx="666750" cy="666750"/>
    <xdr:pic>
      <xdr:nvPicPr>
        <xdr:cNvPr id="1" name=""/>
        <xdr:cNvPicPr>
          <a:picLocks noChangeAspect="true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worksheets/_rels/sheet1.xml.rels>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outlinePr summaryBelow="true" summaryRight="true"/>
    <pageSetUpPr fitToPage="true"/>
  </sheetPr>
  <dimension ref="A1:BX55"/>
  <sheetViews>
    <sheetView workbookViewId="0" tabSelected="true" showZeros="true" showFormulas="false" showGridLines="true" showRowColHeaders="true">
      <pane topLeftCell="A12" state="frozen" activePane="bottomLeft" ySplit="11"/>
      <selection pane="bottomLeft" sqref="A55:K55" activeCell="A55"/>
    </sheetView>
  </sheetViews>
  <sheetFormatPr defaultColWidth="12.140625" customHeight="true" defaultRowHeight="15"/>
  <cols>
    <col max="1" min="1" style="0" width="3.99609375" customWidth="true"/>
    <col max="2" min="2" style="0" width="17.85546875" customWidth="true"/>
    <col max="3" min="3" style="0" width="42.85546875" customWidth="true"/>
    <col max="4" min="4" style="0" width="35.7109375" customWidth="true"/>
    <col max="5" min="5" style="0" width="4.7109375" customWidth="true"/>
    <col max="6" min="6" style="0" width="12.85546875" customWidth="true"/>
    <col max="7" min="7" style="0" width="12" customWidth="true"/>
    <col max="10" min="8" style="0" width="15.7109375" customWidth="true"/>
    <col max="11" min="11" style="0" width="14" customWidth="true"/>
    <col max="75" min="25" style="0" width="12.140625" hidden="true"/>
    <col max="76" min="76" style="0" width="78.5703125" customWidth="true" hidden="true"/>
    <col max="78" min="77" style="0" width="12.140625" hidden="true"/>
  </cols>
  <sheetData>
    <row r="1" customHeight="true" ht="54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AS1" s="2">
        <f>SUM(AJ1:AJ2)</f>
      </c>
      <c r="AT1" s="2">
        <f>SUM(AK1:AK2)</f>
      </c>
      <c r="AU1" s="2">
        <f>SUM(AL1:AL2)</f>
      </c>
    </row>
    <row r="2">
      <c r="A2" s="3" t="s">
        <v>1</v>
      </c>
      <c r="B2" s="4"/>
      <c r="C2" s="5" t="s">
        <v>2</v>
      </c>
      <c r="D2" s="6"/>
      <c r="E2" s="4" t="s">
        <v>3</v>
      </c>
      <c r="F2" s="4"/>
      <c r="G2" s="4" t="s">
        <v>4</v>
      </c>
      <c r="H2" s="7" t="s">
        <v>5</v>
      </c>
      <c r="I2" s="4" t="s">
        <v>6</v>
      </c>
      <c r="J2" s="4"/>
      <c r="K2" s="8"/>
    </row>
    <row r="3">
      <c r="A3" s="9"/>
      <c r="B3" s="10"/>
      <c r="C3" s="11"/>
      <c r="D3" s="11"/>
      <c r="E3" s="10"/>
      <c r="F3" s="10"/>
      <c r="G3" s="10"/>
      <c r="H3" s="10"/>
      <c r="I3" s="10"/>
      <c r="J3" s="10"/>
      <c r="K3" s="12"/>
    </row>
    <row r="4">
      <c r="A4" s="13" t="s">
        <v>7</v>
      </c>
      <c r="B4" s="10"/>
      <c r="C4" s="14" t="s">
        <v>8</v>
      </c>
      <c r="D4" s="10"/>
      <c r="E4" s="10" t="s">
        <v>9</v>
      </c>
      <c r="F4" s="10"/>
      <c r="G4" s="10" t="s">
        <v>4</v>
      </c>
      <c r="H4" s="14" t="s">
        <v>10</v>
      </c>
      <c r="I4" s="10" t="s">
        <v>6</v>
      </c>
      <c r="J4" s="10"/>
      <c r="K4" s="12"/>
    </row>
    <row r="5">
      <c r="A5" s="9"/>
      <c r="B5" s="10"/>
      <c r="C5" s="10"/>
      <c r="D5" s="10"/>
      <c r="E5" s="10"/>
      <c r="F5" s="10"/>
      <c r="G5" s="10"/>
      <c r="H5" s="10"/>
      <c r="I5" s="10"/>
      <c r="J5" s="10"/>
      <c r="K5" s="12"/>
    </row>
    <row r="6">
      <c r="A6" s="13" t="s">
        <v>11</v>
      </c>
      <c r="B6" s="10"/>
      <c r="C6" s="14" t="s">
        <v>12</v>
      </c>
      <c r="D6" s="10"/>
      <c r="E6" s="10" t="s">
        <v>13</v>
      </c>
      <c r="F6" s="10"/>
      <c r="G6" s="10" t="s">
        <v>4</v>
      </c>
      <c r="H6" s="14" t="s">
        <v>14</v>
      </c>
      <c r="I6" s="10" t="s">
        <v>6</v>
      </c>
      <c r="J6" s="10"/>
      <c r="K6" s="12"/>
    </row>
    <row r="7">
      <c r="A7" s="9"/>
      <c r="B7" s="10"/>
      <c r="C7" s="10"/>
      <c r="D7" s="10"/>
      <c r="E7" s="10"/>
      <c r="F7" s="10"/>
      <c r="G7" s="10"/>
      <c r="H7" s="10"/>
      <c r="I7" s="10"/>
      <c r="J7" s="10"/>
      <c r="K7" s="12"/>
    </row>
    <row r="8">
      <c r="A8" s="13" t="s">
        <v>15</v>
      </c>
      <c r="B8" s="10"/>
      <c r="C8" s="14" t="s">
        <v>4</v>
      </c>
      <c r="D8" s="10"/>
      <c r="E8" s="10" t="s">
        <v>16</v>
      </c>
      <c r="F8" s="10"/>
      <c r="G8" s="10" t="s">
        <v>17</v>
      </c>
      <c r="H8" s="14" t="s">
        <v>18</v>
      </c>
      <c r="I8" s="14" t="s">
        <v>19</v>
      </c>
      <c r="J8" s="10"/>
      <c r="K8" s="12"/>
    </row>
    <row r="9">
      <c r="A9" s="15"/>
      <c r="B9" s="16"/>
      <c r="C9" s="16"/>
      <c r="D9" s="16"/>
      <c r="E9" s="16"/>
      <c r="F9" s="16"/>
      <c r="G9" s="16"/>
      <c r="H9" s="16"/>
      <c r="I9" s="16"/>
      <c r="J9" s="16"/>
      <c r="K9" s="17"/>
    </row>
    <row r="10">
      <c r="A10" s="18" t="s">
        <v>20</v>
      </c>
      <c r="B10" s="19" t="s">
        <v>21</v>
      </c>
      <c r="C10" s="20" t="s">
        <v>22</v>
      </c>
      <c r="D10" s="21"/>
      <c r="E10" s="19" t="s">
        <v>23</v>
      </c>
      <c r="F10" s="22" t="s">
        <v>24</v>
      </c>
      <c r="G10" s="23" t="s">
        <v>25</v>
      </c>
      <c r="H10" s="24" t="s">
        <v>26</v>
      </c>
      <c r="I10" s="25"/>
      <c r="J10" s="26"/>
      <c r="K10" s="27" t="s">
        <v>27</v>
      </c>
      <c r="BK10" s="28" t="s">
        <v>28</v>
      </c>
      <c r="BL10" s="29" t="s">
        <v>29</v>
      </c>
      <c r="BW10" s="29" t="s">
        <v>30</v>
      </c>
    </row>
    <row r="11">
      <c r="A11" s="30" t="s">
        <v>4</v>
      </c>
      <c r="B11" s="31" t="s">
        <v>4</v>
      </c>
      <c r="C11" s="32" t="s">
        <v>31</v>
      </c>
      <c r="D11" s="33"/>
      <c r="E11" s="31" t="s">
        <v>4</v>
      </c>
      <c r="F11" s="31" t="s">
        <v>4</v>
      </c>
      <c r="G11" s="34" t="s">
        <v>32</v>
      </c>
      <c r="H11" s="35" t="s">
        <v>33</v>
      </c>
      <c r="I11" s="36" t="s">
        <v>34</v>
      </c>
      <c r="J11" s="37" t="s">
        <v>35</v>
      </c>
      <c r="K11" s="38" t="s">
        <v>36</v>
      </c>
      <c r="Z11" s="28" t="s">
        <v>37</v>
      </c>
      <c r="AA11" s="28" t="s">
        <v>38</v>
      </c>
      <c r="AB11" s="28" t="s">
        <v>39</v>
      </c>
      <c r="AC11" s="28" t="s">
        <v>40</v>
      </c>
      <c r="AD11" s="28" t="s">
        <v>41</v>
      </c>
      <c r="AE11" s="28" t="s">
        <v>42</v>
      </c>
      <c r="AF11" s="28" t="s">
        <v>43</v>
      </c>
      <c r="AG11" s="28" t="s">
        <v>44</v>
      </c>
      <c r="AH11" s="28" t="s">
        <v>45</v>
      </c>
      <c r="BH11" s="28" t="s">
        <v>46</v>
      </c>
      <c r="BI11" s="28" t="s">
        <v>47</v>
      </c>
      <c r="BJ11" s="28" t="s">
        <v>48</v>
      </c>
    </row>
    <row r="12">
      <c r="A12" s="39" t="s">
        <v>49</v>
      </c>
      <c r="B12" s="40" t="s">
        <v>50</v>
      </c>
      <c r="C12" s="41" t="s">
        <v>51</v>
      </c>
      <c r="D12" s="40"/>
      <c r="E12" s="42" t="s">
        <v>4</v>
      </c>
      <c r="F12" s="42" t="s">
        <v>4</v>
      </c>
      <c r="G12" s="42" t="s">
        <v>4</v>
      </c>
      <c r="H12" s="43">
        <f>SUM(H13:H13)</f>
      </c>
      <c r="I12" s="43">
        <f>SUM(I13:I13)</f>
      </c>
      <c r="J12" s="43">
        <f>SUM(J13:J13)</f>
      </c>
      <c r="K12" s="44" t="s">
        <v>49</v>
      </c>
      <c r="AI12" s="28" t="s">
        <v>49</v>
      </c>
      <c r="AS12" s="2">
        <f>SUM(AJ13:AJ13)</f>
      </c>
      <c r="AT12" s="2">
        <f>SUM(AK13:AK13)</f>
      </c>
      <c r="AU12" s="2">
        <f>SUM(AL13:AL13)</f>
      </c>
    </row>
    <row r="13">
      <c r="A13" s="9" t="s">
        <v>52</v>
      </c>
      <c r="B13" s="10" t="s">
        <v>53</v>
      </c>
      <c r="C13" s="14" t="s">
        <v>54</v>
      </c>
      <c r="D13" s="10"/>
      <c r="E13" s="10" t="s">
        <v>55</v>
      </c>
      <c r="F13" s="45" t="n">
        <v>20</v>
      </c>
      <c r="G13" s="45" t="n">
        <v>0</v>
      </c>
      <c r="H13" s="45">
        <f>ROUND(F13*AO13,2)</f>
      </c>
      <c r="I13" s="45">
        <f>ROUND(F13*AP13,2)</f>
      </c>
      <c r="J13" s="45">
        <f>ROUND(F13*G13,2)</f>
      </c>
      <c r="K13" s="46" t="s">
        <v>56</v>
      </c>
      <c r="Z13" s="45">
        <f>ROUND(IF(AQ13="5",BJ13,0),2)</f>
      </c>
      <c r="AB13" s="45">
        <f>ROUND(IF(AQ13="1",BH13,0),2)</f>
      </c>
      <c r="AC13" s="45">
        <f>ROUND(IF(AQ13="1",BI13,0),2)</f>
      </c>
      <c r="AD13" s="45">
        <f>ROUND(IF(AQ13="7",BH13,0),2)</f>
      </c>
      <c r="AE13" s="45">
        <f>ROUND(IF(AQ13="7",BI13,0),2)</f>
      </c>
      <c r="AF13" s="45">
        <f>ROUND(IF(AQ13="2",BH13,0),2)</f>
      </c>
      <c r="AG13" s="45">
        <f>ROUND(IF(AQ13="2",BI13,0),2)</f>
      </c>
      <c r="AH13" s="45">
        <f>ROUND(IF(AQ13="0",BJ13,0),2)</f>
      </c>
      <c r="AI13" s="28" t="s">
        <v>49</v>
      </c>
      <c r="AJ13" s="45">
        <f>IF(AN13=0,J13,0)</f>
      </c>
      <c r="AK13" s="45">
        <f>IF(AN13=12,J13,0)</f>
      </c>
      <c r="AL13" s="45">
        <f>IF(AN13=21,J13,0)</f>
      </c>
      <c r="AN13" s="45" t="n">
        <v>21</v>
      </c>
      <c r="AO13" s="45">
        <f>G13*0</f>
      </c>
      <c r="AP13" s="45">
        <f>G13*(1-0)</f>
      </c>
      <c r="AQ13" s="47" t="s">
        <v>52</v>
      </c>
      <c r="AV13" s="45">
        <f>ROUND(AW13+AX13,2)</f>
      </c>
      <c r="AW13" s="45">
        <f>ROUND(F13*AO13,2)</f>
      </c>
      <c r="AX13" s="45">
        <f>ROUND(F13*AP13,2)</f>
      </c>
      <c r="AY13" s="47" t="s">
        <v>57</v>
      </c>
      <c r="AZ13" s="47" t="s">
        <v>58</v>
      </c>
      <c r="BA13" s="28" t="s">
        <v>59</v>
      </c>
      <c r="BC13" s="45">
        <f>AW13+AX13</f>
      </c>
      <c r="BD13" s="45">
        <f>G13/(100-BE13)*100</f>
      </c>
      <c r="BE13" s="45" t="n">
        <v>0</v>
      </c>
      <c r="BF13" s="45">
        <f>13</f>
      </c>
      <c r="BH13" s="45">
        <f>F13*AO13</f>
      </c>
      <c r="BI13" s="45">
        <f>F13*AP13</f>
      </c>
      <c r="BJ13" s="45">
        <f>F13*G13</f>
      </c>
      <c r="BK13" s="47" t="s">
        <v>60</v>
      </c>
      <c r="BL13" s="45" t="n">
        <v>94</v>
      </c>
      <c r="BW13" s="45" t="n">
        <v>21</v>
      </c>
      <c r="BX13" s="14" t="s">
        <v>54</v>
      </c>
    </row>
    <row r="14">
      <c r="A14" s="48" t="s">
        <v>49</v>
      </c>
      <c r="B14" s="49" t="s">
        <v>61</v>
      </c>
      <c r="C14" s="50" t="s">
        <v>62</v>
      </c>
      <c r="D14" s="49"/>
      <c r="E14" s="51" t="s">
        <v>4</v>
      </c>
      <c r="F14" s="51" t="s">
        <v>4</v>
      </c>
      <c r="G14" s="51" t="s">
        <v>4</v>
      </c>
      <c r="H14" s="2">
        <f>SUM(H15:H20)</f>
      </c>
      <c r="I14" s="2">
        <f>SUM(I15:I20)</f>
      </c>
      <c r="J14" s="2">
        <f>SUM(J15:J20)</f>
      </c>
      <c r="K14" s="52" t="s">
        <v>49</v>
      </c>
      <c r="AI14" s="28" t="s">
        <v>49</v>
      </c>
      <c r="AS14" s="2">
        <f>SUM(AJ15:AJ20)</f>
      </c>
      <c r="AT14" s="2">
        <f>SUM(AK15:AK20)</f>
      </c>
      <c r="AU14" s="2">
        <f>SUM(AL15:AL20)</f>
      </c>
    </row>
    <row r="15">
      <c r="A15" s="9" t="s">
        <v>63</v>
      </c>
      <c r="B15" s="10" t="s">
        <v>64</v>
      </c>
      <c r="C15" s="14" t="s">
        <v>65</v>
      </c>
      <c r="D15" s="10"/>
      <c r="E15" s="10" t="s">
        <v>66</v>
      </c>
      <c r="F15" s="45" t="n">
        <v>58</v>
      </c>
      <c r="G15" s="45" t="n">
        <v>0</v>
      </c>
      <c r="H15" s="45">
        <f>ROUND(F15*AO15,2)</f>
      </c>
      <c r="I15" s="45">
        <f>ROUND(F15*AP15,2)</f>
      </c>
      <c r="J15" s="45">
        <f>ROUND(F15*G15,2)</f>
      </c>
      <c r="K15" s="46" t="s">
        <v>56</v>
      </c>
      <c r="Z15" s="45">
        <f>ROUND(IF(AQ15="5",BJ15,0),2)</f>
      </c>
      <c r="AB15" s="45">
        <f>ROUND(IF(AQ15="1",BH15,0),2)</f>
      </c>
      <c r="AC15" s="45">
        <f>ROUND(IF(AQ15="1",BI15,0),2)</f>
      </c>
      <c r="AD15" s="45">
        <f>ROUND(IF(AQ15="7",BH15,0),2)</f>
      </c>
      <c r="AE15" s="45">
        <f>ROUND(IF(AQ15="7",BI15,0),2)</f>
      </c>
      <c r="AF15" s="45">
        <f>ROUND(IF(AQ15="2",BH15,0),2)</f>
      </c>
      <c r="AG15" s="45">
        <f>ROUND(IF(AQ15="2",BI15,0),2)</f>
      </c>
      <c r="AH15" s="45">
        <f>ROUND(IF(AQ15="0",BJ15,0),2)</f>
      </c>
      <c r="AI15" s="28" t="s">
        <v>49</v>
      </c>
      <c r="AJ15" s="45">
        <f>IF(AN15=0,J15,0)</f>
      </c>
      <c r="AK15" s="45">
        <f>IF(AN15=12,J15,0)</f>
      </c>
      <c r="AL15" s="45">
        <f>IF(AN15=21,J15,0)</f>
      </c>
      <c r="AN15" s="45" t="n">
        <v>21</v>
      </c>
      <c r="AO15" s="45">
        <f>G15*0</f>
      </c>
      <c r="AP15" s="45">
        <f>G15*(1-0)</f>
      </c>
      <c r="AQ15" s="47" t="s">
        <v>63</v>
      </c>
      <c r="AV15" s="45">
        <f>ROUND(AW15+AX15,2)</f>
      </c>
      <c r="AW15" s="45">
        <f>ROUND(F15*AO15,2)</f>
      </c>
      <c r="AX15" s="45">
        <f>ROUND(F15*AP15,2)</f>
      </c>
      <c r="AY15" s="47" t="s">
        <v>67</v>
      </c>
      <c r="AZ15" s="47" t="s">
        <v>58</v>
      </c>
      <c r="BA15" s="28" t="s">
        <v>59</v>
      </c>
      <c r="BC15" s="45">
        <f>AW15+AX15</f>
      </c>
      <c r="BD15" s="45">
        <f>G15/(100-BE15)*100</f>
      </c>
      <c r="BE15" s="45" t="n">
        <v>0</v>
      </c>
      <c r="BF15" s="45">
        <f>15</f>
      </c>
      <c r="BH15" s="45">
        <f>F15*AO15</f>
      </c>
      <c r="BI15" s="45">
        <f>F15*AP15</f>
      </c>
      <c r="BJ15" s="45">
        <f>F15*G15</f>
      </c>
      <c r="BK15" s="47" t="s">
        <v>60</v>
      </c>
      <c r="BL15" s="45"/>
      <c r="BW15" s="45" t="n">
        <v>21</v>
      </c>
      <c r="BX15" s="14" t="s">
        <v>65</v>
      </c>
    </row>
    <row r="16">
      <c r="A16" s="9" t="s">
        <v>68</v>
      </c>
      <c r="B16" s="10" t="s">
        <v>64</v>
      </c>
      <c r="C16" s="14" t="s">
        <v>69</v>
      </c>
      <c r="D16" s="10"/>
      <c r="E16" s="10" t="s">
        <v>66</v>
      </c>
      <c r="F16" s="45" t="n">
        <v>58</v>
      </c>
      <c r="G16" s="45" t="n">
        <v>0</v>
      </c>
      <c r="H16" s="45">
        <f>ROUND(F16*AO16,2)</f>
      </c>
      <c r="I16" s="45">
        <f>ROUND(F16*AP16,2)</f>
      </c>
      <c r="J16" s="45">
        <f>ROUND(F16*G16,2)</f>
      </c>
      <c r="K16" s="46" t="s">
        <v>56</v>
      </c>
      <c r="Z16" s="45">
        <f>ROUND(IF(AQ16="5",BJ16,0),2)</f>
      </c>
      <c r="AB16" s="45">
        <f>ROUND(IF(AQ16="1",BH16,0),2)</f>
      </c>
      <c r="AC16" s="45">
        <f>ROUND(IF(AQ16="1",BI16,0),2)</f>
      </c>
      <c r="AD16" s="45">
        <f>ROUND(IF(AQ16="7",BH16,0),2)</f>
      </c>
      <c r="AE16" s="45">
        <f>ROUND(IF(AQ16="7",BI16,0),2)</f>
      </c>
      <c r="AF16" s="45">
        <f>ROUND(IF(AQ16="2",BH16,0),2)</f>
      </c>
      <c r="AG16" s="45">
        <f>ROUND(IF(AQ16="2",BI16,0),2)</f>
      </c>
      <c r="AH16" s="45">
        <f>ROUND(IF(AQ16="0",BJ16,0),2)</f>
      </c>
      <c r="AI16" s="28" t="s">
        <v>49</v>
      </c>
      <c r="AJ16" s="45">
        <f>IF(AN16=0,J16,0)</f>
      </c>
      <c r="AK16" s="45">
        <f>IF(AN16=12,J16,0)</f>
      </c>
      <c r="AL16" s="45">
        <f>IF(AN16=21,J16,0)</f>
      </c>
      <c r="AN16" s="45" t="n">
        <v>21</v>
      </c>
      <c r="AO16" s="45">
        <f>G16*0</f>
      </c>
      <c r="AP16" s="45">
        <f>G16*(1-0)</f>
      </c>
      <c r="AQ16" s="47" t="s">
        <v>63</v>
      </c>
      <c r="AV16" s="45">
        <f>ROUND(AW16+AX16,2)</f>
      </c>
      <c r="AW16" s="45">
        <f>ROUND(F16*AO16,2)</f>
      </c>
      <c r="AX16" s="45">
        <f>ROUND(F16*AP16,2)</f>
      </c>
      <c r="AY16" s="47" t="s">
        <v>67</v>
      </c>
      <c r="AZ16" s="47" t="s">
        <v>58</v>
      </c>
      <c r="BA16" s="28" t="s">
        <v>59</v>
      </c>
      <c r="BC16" s="45">
        <f>AW16+AX16</f>
      </c>
      <c r="BD16" s="45">
        <f>G16/(100-BE16)*100</f>
      </c>
      <c r="BE16" s="45" t="n">
        <v>0</v>
      </c>
      <c r="BF16" s="45">
        <f>16</f>
      </c>
      <c r="BH16" s="45">
        <f>F16*AO16</f>
      </c>
      <c r="BI16" s="45">
        <f>F16*AP16</f>
      </c>
      <c r="BJ16" s="45">
        <f>F16*G16</f>
      </c>
      <c r="BK16" s="47" t="s">
        <v>60</v>
      </c>
      <c r="BL16" s="45"/>
      <c r="BW16" s="45" t="n">
        <v>21</v>
      </c>
      <c r="BX16" s="14" t="s">
        <v>69</v>
      </c>
    </row>
    <row r="17">
      <c r="A17" s="9" t="s">
        <v>70</v>
      </c>
      <c r="B17" s="10" t="s">
        <v>71</v>
      </c>
      <c r="C17" s="14" t="s">
        <v>72</v>
      </c>
      <c r="D17" s="10"/>
      <c r="E17" s="10" t="s">
        <v>73</v>
      </c>
      <c r="F17" s="45" t="n">
        <v>50</v>
      </c>
      <c r="G17" s="45" t="n">
        <v>0</v>
      </c>
      <c r="H17" s="45">
        <f>ROUND(F17*AO17,2)</f>
      </c>
      <c r="I17" s="45">
        <f>ROUND(F17*AP17,2)</f>
      </c>
      <c r="J17" s="45">
        <f>ROUND(F17*G17,2)</f>
      </c>
      <c r="K17" s="46" t="s">
        <v>56</v>
      </c>
      <c r="Z17" s="45">
        <f>ROUND(IF(AQ17="5",BJ17,0),2)</f>
      </c>
      <c r="AB17" s="45">
        <f>ROUND(IF(AQ17="1",BH17,0),2)</f>
      </c>
      <c r="AC17" s="45">
        <f>ROUND(IF(AQ17="1",BI17,0),2)</f>
      </c>
      <c r="AD17" s="45">
        <f>ROUND(IF(AQ17="7",BH17,0),2)</f>
      </c>
      <c r="AE17" s="45">
        <f>ROUND(IF(AQ17="7",BI17,0),2)</f>
      </c>
      <c r="AF17" s="45">
        <f>ROUND(IF(AQ17="2",BH17,0),2)</f>
      </c>
      <c r="AG17" s="45">
        <f>ROUND(IF(AQ17="2",BI17,0),2)</f>
      </c>
      <c r="AH17" s="45">
        <f>ROUND(IF(AQ17="0",BJ17,0),2)</f>
      </c>
      <c r="AI17" s="28" t="s">
        <v>49</v>
      </c>
      <c r="AJ17" s="45">
        <f>IF(AN17=0,J17,0)</f>
      </c>
      <c r="AK17" s="45">
        <f>IF(AN17=12,J17,0)</f>
      </c>
      <c r="AL17" s="45">
        <f>IF(AN17=21,J17,0)</f>
      </c>
      <c r="AN17" s="45" t="n">
        <v>21</v>
      </c>
      <c r="AO17" s="45">
        <f>G17*0</f>
      </c>
      <c r="AP17" s="45">
        <f>G17*(1-0)</f>
      </c>
      <c r="AQ17" s="47" t="s">
        <v>63</v>
      </c>
      <c r="AV17" s="45">
        <f>ROUND(AW17+AX17,2)</f>
      </c>
      <c r="AW17" s="45">
        <f>ROUND(F17*AO17,2)</f>
      </c>
      <c r="AX17" s="45">
        <f>ROUND(F17*AP17,2)</f>
      </c>
      <c r="AY17" s="47" t="s">
        <v>67</v>
      </c>
      <c r="AZ17" s="47" t="s">
        <v>58</v>
      </c>
      <c r="BA17" s="28" t="s">
        <v>59</v>
      </c>
      <c r="BC17" s="45">
        <f>AW17+AX17</f>
      </c>
      <c r="BD17" s="45">
        <f>G17/(100-BE17)*100</f>
      </c>
      <c r="BE17" s="45" t="n">
        <v>0</v>
      </c>
      <c r="BF17" s="45">
        <f>17</f>
      </c>
      <c r="BH17" s="45">
        <f>F17*AO17</f>
      </c>
      <c r="BI17" s="45">
        <f>F17*AP17</f>
      </c>
      <c r="BJ17" s="45">
        <f>F17*G17</f>
      </c>
      <c r="BK17" s="47" t="s">
        <v>60</v>
      </c>
      <c r="BL17" s="45"/>
      <c r="BW17" s="45" t="n">
        <v>21</v>
      </c>
      <c r="BX17" s="14" t="s">
        <v>72</v>
      </c>
    </row>
    <row r="18">
      <c r="A18" s="9" t="s">
        <v>74</v>
      </c>
      <c r="B18" s="10" t="s">
        <v>75</v>
      </c>
      <c r="C18" s="14" t="s">
        <v>76</v>
      </c>
      <c r="D18" s="10"/>
      <c r="E18" s="10" t="s">
        <v>66</v>
      </c>
      <c r="F18" s="45" t="n">
        <v>1</v>
      </c>
      <c r="G18" s="45" t="n">
        <v>0</v>
      </c>
      <c r="H18" s="45">
        <f>ROUND(F18*AO18,2)</f>
      </c>
      <c r="I18" s="45">
        <f>ROUND(F18*AP18,2)</f>
      </c>
      <c r="J18" s="45">
        <f>ROUND(F18*G18,2)</f>
      </c>
      <c r="K18" s="46" t="s">
        <v>56</v>
      </c>
      <c r="Z18" s="45">
        <f>ROUND(IF(AQ18="5",BJ18,0),2)</f>
      </c>
      <c r="AB18" s="45">
        <f>ROUND(IF(AQ18="1",BH18,0),2)</f>
      </c>
      <c r="AC18" s="45">
        <f>ROUND(IF(AQ18="1",BI18,0),2)</f>
      </c>
      <c r="AD18" s="45">
        <f>ROUND(IF(AQ18="7",BH18,0),2)</f>
      </c>
      <c r="AE18" s="45">
        <f>ROUND(IF(AQ18="7",BI18,0),2)</f>
      </c>
      <c r="AF18" s="45">
        <f>ROUND(IF(AQ18="2",BH18,0),2)</f>
      </c>
      <c r="AG18" s="45">
        <f>ROUND(IF(AQ18="2",BI18,0),2)</f>
      </c>
      <c r="AH18" s="45">
        <f>ROUND(IF(AQ18="0",BJ18,0),2)</f>
      </c>
      <c r="AI18" s="28" t="s">
        <v>49</v>
      </c>
      <c r="AJ18" s="45">
        <f>IF(AN18=0,J18,0)</f>
      </c>
      <c r="AK18" s="45">
        <f>IF(AN18=12,J18,0)</f>
      </c>
      <c r="AL18" s="45">
        <f>IF(AN18=21,J18,0)</f>
      </c>
      <c r="AN18" s="45" t="n">
        <v>21</v>
      </c>
      <c r="AO18" s="45">
        <f>G18*0</f>
      </c>
      <c r="AP18" s="45">
        <f>G18*(1-0)</f>
      </c>
      <c r="AQ18" s="47" t="s">
        <v>63</v>
      </c>
      <c r="AV18" s="45">
        <f>ROUND(AW18+AX18,2)</f>
      </c>
      <c r="AW18" s="45">
        <f>ROUND(F18*AO18,2)</f>
      </c>
      <c r="AX18" s="45">
        <f>ROUND(F18*AP18,2)</f>
      </c>
      <c r="AY18" s="47" t="s">
        <v>67</v>
      </c>
      <c r="AZ18" s="47" t="s">
        <v>58</v>
      </c>
      <c r="BA18" s="28" t="s">
        <v>59</v>
      </c>
      <c r="BC18" s="45">
        <f>AW18+AX18</f>
      </c>
      <c r="BD18" s="45">
        <f>G18/(100-BE18)*100</f>
      </c>
      <c r="BE18" s="45" t="n">
        <v>0</v>
      </c>
      <c r="BF18" s="45">
        <f>18</f>
      </c>
      <c r="BH18" s="45">
        <f>F18*AO18</f>
      </c>
      <c r="BI18" s="45">
        <f>F18*AP18</f>
      </c>
      <c r="BJ18" s="45">
        <f>F18*G18</f>
      </c>
      <c r="BK18" s="47" t="s">
        <v>60</v>
      </c>
      <c r="BL18" s="45"/>
      <c r="BW18" s="45" t="n">
        <v>21</v>
      </c>
      <c r="BX18" s="14" t="s">
        <v>76</v>
      </c>
    </row>
    <row r="19">
      <c r="A19" s="9" t="s">
        <v>77</v>
      </c>
      <c r="B19" s="10" t="s">
        <v>78</v>
      </c>
      <c r="C19" s="14" t="s">
        <v>79</v>
      </c>
      <c r="D19" s="10"/>
      <c r="E19" s="10" t="s">
        <v>66</v>
      </c>
      <c r="F19" s="45" t="n">
        <v>1</v>
      </c>
      <c r="G19" s="45" t="n">
        <v>0</v>
      </c>
      <c r="H19" s="45">
        <f>ROUND(F19*AO19,2)</f>
      </c>
      <c r="I19" s="45">
        <f>ROUND(F19*AP19,2)</f>
      </c>
      <c r="J19" s="45">
        <f>ROUND(F19*G19,2)</f>
      </c>
      <c r="K19" s="46" t="s">
        <v>56</v>
      </c>
      <c r="Z19" s="45">
        <f>ROUND(IF(AQ19="5",BJ19,0),2)</f>
      </c>
      <c r="AB19" s="45">
        <f>ROUND(IF(AQ19="1",BH19,0),2)</f>
      </c>
      <c r="AC19" s="45">
        <f>ROUND(IF(AQ19="1",BI19,0),2)</f>
      </c>
      <c r="AD19" s="45">
        <f>ROUND(IF(AQ19="7",BH19,0),2)</f>
      </c>
      <c r="AE19" s="45">
        <f>ROUND(IF(AQ19="7",BI19,0),2)</f>
      </c>
      <c r="AF19" s="45">
        <f>ROUND(IF(AQ19="2",BH19,0),2)</f>
      </c>
      <c r="AG19" s="45">
        <f>ROUND(IF(AQ19="2",BI19,0),2)</f>
      </c>
      <c r="AH19" s="45">
        <f>ROUND(IF(AQ19="0",BJ19,0),2)</f>
      </c>
      <c r="AI19" s="28" t="s">
        <v>49</v>
      </c>
      <c r="AJ19" s="45">
        <f>IF(AN19=0,J19,0)</f>
      </c>
      <c r="AK19" s="45">
        <f>IF(AN19=12,J19,0)</f>
      </c>
      <c r="AL19" s="45">
        <f>IF(AN19=21,J19,0)</f>
      </c>
      <c r="AN19" s="45" t="n">
        <v>21</v>
      </c>
      <c r="AO19" s="45">
        <f>G19*0</f>
      </c>
      <c r="AP19" s="45">
        <f>G19*(1-0)</f>
      </c>
      <c r="AQ19" s="47" t="s">
        <v>63</v>
      </c>
      <c r="AV19" s="45">
        <f>ROUND(AW19+AX19,2)</f>
      </c>
      <c r="AW19" s="45">
        <f>ROUND(F19*AO19,2)</f>
      </c>
      <c r="AX19" s="45">
        <f>ROUND(F19*AP19,2)</f>
      </c>
      <c r="AY19" s="47" t="s">
        <v>67</v>
      </c>
      <c r="AZ19" s="47" t="s">
        <v>58</v>
      </c>
      <c r="BA19" s="28" t="s">
        <v>59</v>
      </c>
      <c r="BC19" s="45">
        <f>AW19+AX19</f>
      </c>
      <c r="BD19" s="45">
        <f>G19/(100-BE19)*100</f>
      </c>
      <c r="BE19" s="45" t="n">
        <v>0</v>
      </c>
      <c r="BF19" s="45">
        <f>19</f>
      </c>
      <c r="BH19" s="45">
        <f>F19*AO19</f>
      </c>
      <c r="BI19" s="45">
        <f>F19*AP19</f>
      </c>
      <c r="BJ19" s="45">
        <f>F19*G19</f>
      </c>
      <c r="BK19" s="47" t="s">
        <v>60</v>
      </c>
      <c r="BL19" s="45"/>
      <c r="BW19" s="45" t="n">
        <v>21</v>
      </c>
      <c r="BX19" s="14" t="s">
        <v>79</v>
      </c>
    </row>
    <row r="20">
      <c r="A20" s="9" t="s">
        <v>80</v>
      </c>
      <c r="B20" s="10" t="s">
        <v>81</v>
      </c>
      <c r="C20" s="14" t="s">
        <v>82</v>
      </c>
      <c r="D20" s="10"/>
      <c r="E20" s="10" t="s">
        <v>66</v>
      </c>
      <c r="F20" s="45" t="n">
        <v>1</v>
      </c>
      <c r="G20" s="45" t="n">
        <v>0</v>
      </c>
      <c r="H20" s="45">
        <f>ROUND(F20*AO20,2)</f>
      </c>
      <c r="I20" s="45">
        <f>ROUND(F20*AP20,2)</f>
      </c>
      <c r="J20" s="45">
        <f>ROUND(F20*G20,2)</f>
      </c>
      <c r="K20" s="46" t="s">
        <v>56</v>
      </c>
      <c r="Z20" s="45">
        <f>ROUND(IF(AQ20="5",BJ20,0),2)</f>
      </c>
      <c r="AB20" s="45">
        <f>ROUND(IF(AQ20="1",BH20,0),2)</f>
      </c>
      <c r="AC20" s="45">
        <f>ROUND(IF(AQ20="1",BI20,0),2)</f>
      </c>
      <c r="AD20" s="45">
        <f>ROUND(IF(AQ20="7",BH20,0),2)</f>
      </c>
      <c r="AE20" s="45">
        <f>ROUND(IF(AQ20="7",BI20,0),2)</f>
      </c>
      <c r="AF20" s="45">
        <f>ROUND(IF(AQ20="2",BH20,0),2)</f>
      </c>
      <c r="AG20" s="45">
        <f>ROUND(IF(AQ20="2",BI20,0),2)</f>
      </c>
      <c r="AH20" s="45">
        <f>ROUND(IF(AQ20="0",BJ20,0),2)</f>
      </c>
      <c r="AI20" s="28" t="s">
        <v>49</v>
      </c>
      <c r="AJ20" s="45">
        <f>IF(AN20=0,J20,0)</f>
      </c>
      <c r="AK20" s="45">
        <f>IF(AN20=12,J20,0)</f>
      </c>
      <c r="AL20" s="45">
        <f>IF(AN20=21,J20,0)</f>
      </c>
      <c r="AN20" s="45" t="n">
        <v>21</v>
      </c>
      <c r="AO20" s="45">
        <f>G20*0</f>
      </c>
      <c r="AP20" s="45">
        <f>G20*(1-0)</f>
      </c>
      <c r="AQ20" s="47" t="s">
        <v>63</v>
      </c>
      <c r="AV20" s="45">
        <f>ROUND(AW20+AX20,2)</f>
      </c>
      <c r="AW20" s="45">
        <f>ROUND(F20*AO20,2)</f>
      </c>
      <c r="AX20" s="45">
        <f>ROUND(F20*AP20,2)</f>
      </c>
      <c r="AY20" s="47" t="s">
        <v>67</v>
      </c>
      <c r="AZ20" s="47" t="s">
        <v>58</v>
      </c>
      <c r="BA20" s="28" t="s">
        <v>59</v>
      </c>
      <c r="BC20" s="45">
        <f>AW20+AX20</f>
      </c>
      <c r="BD20" s="45">
        <f>G20/(100-BE20)*100</f>
      </c>
      <c r="BE20" s="45" t="n">
        <v>0</v>
      </c>
      <c r="BF20" s="45">
        <f>20</f>
      </c>
      <c r="BH20" s="45">
        <f>F20*AO20</f>
      </c>
      <c r="BI20" s="45">
        <f>F20*AP20</f>
      </c>
      <c r="BJ20" s="45">
        <f>F20*G20</f>
      </c>
      <c r="BK20" s="47" t="s">
        <v>60</v>
      </c>
      <c r="BL20" s="45"/>
      <c r="BW20" s="45" t="n">
        <v>21</v>
      </c>
      <c r="BX20" s="14" t="s">
        <v>82</v>
      </c>
    </row>
    <row r="21">
      <c r="A21" s="48" t="s">
        <v>49</v>
      </c>
      <c r="B21" s="49" t="s">
        <v>83</v>
      </c>
      <c r="C21" s="50" t="s">
        <v>84</v>
      </c>
      <c r="D21" s="49"/>
      <c r="E21" s="51" t="s">
        <v>4</v>
      </c>
      <c r="F21" s="51" t="s">
        <v>4</v>
      </c>
      <c r="G21" s="51" t="s">
        <v>4</v>
      </c>
      <c r="H21" s="2">
        <f>SUM(H22:H29)</f>
      </c>
      <c r="I21" s="2">
        <f>SUM(I22:I29)</f>
      </c>
      <c r="J21" s="2">
        <f>SUM(J22:J29)</f>
      </c>
      <c r="K21" s="52" t="s">
        <v>49</v>
      </c>
      <c r="AI21" s="28" t="s">
        <v>49</v>
      </c>
      <c r="AS21" s="2">
        <f>SUM(AJ22:AJ29)</f>
      </c>
      <c r="AT21" s="2">
        <f>SUM(AK22:AK29)</f>
      </c>
      <c r="AU21" s="2">
        <f>SUM(AL22:AL29)</f>
      </c>
    </row>
    <row r="22">
      <c r="A22" s="9" t="s">
        <v>85</v>
      </c>
      <c r="B22" s="10" t="s">
        <v>86</v>
      </c>
      <c r="C22" s="14" t="s">
        <v>87</v>
      </c>
      <c r="D22" s="10"/>
      <c r="E22" s="10" t="s">
        <v>73</v>
      </c>
      <c r="F22" s="45" t="n">
        <v>200</v>
      </c>
      <c r="G22" s="45" t="n">
        <v>0</v>
      </c>
      <c r="H22" s="45">
        <f>ROUND(F22*AO22,2)</f>
      </c>
      <c r="I22" s="45">
        <f>ROUND(F22*AP22,2)</f>
      </c>
      <c r="J22" s="45">
        <f>ROUND(F22*G22,2)</f>
      </c>
      <c r="K22" s="46" t="s">
        <v>56</v>
      </c>
      <c r="Z22" s="45">
        <f>ROUND(IF(AQ22="5",BJ22,0),2)</f>
      </c>
      <c r="AB22" s="45">
        <f>ROUND(IF(AQ22="1",BH22,0),2)</f>
      </c>
      <c r="AC22" s="45">
        <f>ROUND(IF(AQ22="1",BI22,0),2)</f>
      </c>
      <c r="AD22" s="45">
        <f>ROUND(IF(AQ22="7",BH22,0),2)</f>
      </c>
      <c r="AE22" s="45">
        <f>ROUND(IF(AQ22="7",BI22,0),2)</f>
      </c>
      <c r="AF22" s="45">
        <f>ROUND(IF(AQ22="2",BH22,0),2)</f>
      </c>
      <c r="AG22" s="45">
        <f>ROUND(IF(AQ22="2",BI22,0),2)</f>
      </c>
      <c r="AH22" s="45">
        <f>ROUND(IF(AQ22="0",BJ22,0),2)</f>
      </c>
      <c r="AI22" s="28" t="s">
        <v>49</v>
      </c>
      <c r="AJ22" s="45">
        <f>IF(AN22=0,J22,0)</f>
      </c>
      <c r="AK22" s="45">
        <f>IF(AN22=12,J22,0)</f>
      </c>
      <c r="AL22" s="45">
        <f>IF(AN22=21,J22,0)</f>
      </c>
      <c r="AN22" s="45" t="n">
        <v>21</v>
      </c>
      <c r="AO22" s="45">
        <f>G22*0</f>
      </c>
      <c r="AP22" s="45">
        <f>G22*(1-0)</f>
      </c>
      <c r="AQ22" s="47" t="s">
        <v>63</v>
      </c>
      <c r="AV22" s="45">
        <f>ROUND(AW22+AX22,2)</f>
      </c>
      <c r="AW22" s="45">
        <f>ROUND(F22*AO22,2)</f>
      </c>
      <c r="AX22" s="45">
        <f>ROUND(F22*AP22,2)</f>
      </c>
      <c r="AY22" s="47" t="s">
        <v>88</v>
      </c>
      <c r="AZ22" s="47" t="s">
        <v>58</v>
      </c>
      <c r="BA22" s="28" t="s">
        <v>59</v>
      </c>
      <c r="BC22" s="45">
        <f>AW22+AX22</f>
      </c>
      <c r="BD22" s="45">
        <f>G22/(100-BE22)*100</f>
      </c>
      <c r="BE22" s="45" t="n">
        <v>0</v>
      </c>
      <c r="BF22" s="45">
        <f>22</f>
      </c>
      <c r="BH22" s="45">
        <f>F22*AO22</f>
      </c>
      <c r="BI22" s="45">
        <f>F22*AP22</f>
      </c>
      <c r="BJ22" s="45">
        <f>F22*G22</f>
      </c>
      <c r="BK22" s="47" t="s">
        <v>60</v>
      </c>
      <c r="BL22" s="45"/>
      <c r="BW22" s="45" t="n">
        <v>21</v>
      </c>
      <c r="BX22" s="14" t="s">
        <v>87</v>
      </c>
    </row>
    <row r="23">
      <c r="A23" s="9" t="s">
        <v>89</v>
      </c>
      <c r="B23" s="10" t="s">
        <v>90</v>
      </c>
      <c r="C23" s="14" t="s">
        <v>91</v>
      </c>
      <c r="D23" s="10"/>
      <c r="E23" s="10" t="s">
        <v>66</v>
      </c>
      <c r="F23" s="45" t="n">
        <v>2</v>
      </c>
      <c r="G23" s="45" t="n">
        <v>0</v>
      </c>
      <c r="H23" s="45">
        <f>ROUND(F23*AO23,2)</f>
      </c>
      <c r="I23" s="45">
        <f>ROUND(F23*AP23,2)</f>
      </c>
      <c r="J23" s="45">
        <f>ROUND(F23*G23,2)</f>
      </c>
      <c r="K23" s="46" t="s">
        <v>56</v>
      </c>
      <c r="Z23" s="45">
        <f>ROUND(IF(AQ23="5",BJ23,0),2)</f>
      </c>
      <c r="AB23" s="45">
        <f>ROUND(IF(AQ23="1",BH23,0),2)</f>
      </c>
      <c r="AC23" s="45">
        <f>ROUND(IF(AQ23="1",BI23,0),2)</f>
      </c>
      <c r="AD23" s="45">
        <f>ROUND(IF(AQ23="7",BH23,0),2)</f>
      </c>
      <c r="AE23" s="45">
        <f>ROUND(IF(AQ23="7",BI23,0),2)</f>
      </c>
      <c r="AF23" s="45">
        <f>ROUND(IF(AQ23="2",BH23,0),2)</f>
      </c>
      <c r="AG23" s="45">
        <f>ROUND(IF(AQ23="2",BI23,0),2)</f>
      </c>
      <c r="AH23" s="45">
        <f>ROUND(IF(AQ23="0",BJ23,0),2)</f>
      </c>
      <c r="AI23" s="28" t="s">
        <v>49</v>
      </c>
      <c r="AJ23" s="45">
        <f>IF(AN23=0,J23,0)</f>
      </c>
      <c r="AK23" s="45">
        <f>IF(AN23=12,J23,0)</f>
      </c>
      <c r="AL23" s="45">
        <f>IF(AN23=21,J23,0)</f>
      </c>
      <c r="AN23" s="45" t="n">
        <v>21</v>
      </c>
      <c r="AO23" s="45">
        <f>G23*0</f>
      </c>
      <c r="AP23" s="45">
        <f>G23*(1-0)</f>
      </c>
      <c r="AQ23" s="47" t="s">
        <v>63</v>
      </c>
      <c r="AV23" s="45">
        <f>ROUND(AW23+AX23,2)</f>
      </c>
      <c r="AW23" s="45">
        <f>ROUND(F23*AO23,2)</f>
      </c>
      <c r="AX23" s="45">
        <f>ROUND(F23*AP23,2)</f>
      </c>
      <c r="AY23" s="47" t="s">
        <v>88</v>
      </c>
      <c r="AZ23" s="47" t="s">
        <v>58</v>
      </c>
      <c r="BA23" s="28" t="s">
        <v>59</v>
      </c>
      <c r="BC23" s="45">
        <f>AW23+AX23</f>
      </c>
      <c r="BD23" s="45">
        <f>G23/(100-BE23)*100</f>
      </c>
      <c r="BE23" s="45" t="n">
        <v>0</v>
      </c>
      <c r="BF23" s="45">
        <f>23</f>
      </c>
      <c r="BH23" s="45">
        <f>F23*AO23</f>
      </c>
      <c r="BI23" s="45">
        <f>F23*AP23</f>
      </c>
      <c r="BJ23" s="45">
        <f>F23*G23</f>
      </c>
      <c r="BK23" s="47" t="s">
        <v>60</v>
      </c>
      <c r="BL23" s="45"/>
      <c r="BW23" s="45" t="n">
        <v>21</v>
      </c>
      <c r="BX23" s="14" t="s">
        <v>91</v>
      </c>
    </row>
    <row r="24">
      <c r="A24" s="9" t="s">
        <v>92</v>
      </c>
      <c r="B24" s="10" t="s">
        <v>93</v>
      </c>
      <c r="C24" s="14" t="s">
        <v>94</v>
      </c>
      <c r="D24" s="10"/>
      <c r="E24" s="10" t="s">
        <v>66</v>
      </c>
      <c r="F24" s="45" t="n">
        <v>1</v>
      </c>
      <c r="G24" s="45" t="n">
        <v>0</v>
      </c>
      <c r="H24" s="45">
        <f>ROUND(F24*AO24,2)</f>
      </c>
      <c r="I24" s="45">
        <f>ROUND(F24*AP24,2)</f>
      </c>
      <c r="J24" s="45">
        <f>ROUND(F24*G24,2)</f>
      </c>
      <c r="K24" s="46" t="s">
        <v>56</v>
      </c>
      <c r="Z24" s="45">
        <f>ROUND(IF(AQ24="5",BJ24,0),2)</f>
      </c>
      <c r="AB24" s="45">
        <f>ROUND(IF(AQ24="1",BH24,0),2)</f>
      </c>
      <c r="AC24" s="45">
        <f>ROUND(IF(AQ24="1",BI24,0),2)</f>
      </c>
      <c r="AD24" s="45">
        <f>ROUND(IF(AQ24="7",BH24,0),2)</f>
      </c>
      <c r="AE24" s="45">
        <f>ROUND(IF(AQ24="7",BI24,0),2)</f>
      </c>
      <c r="AF24" s="45">
        <f>ROUND(IF(AQ24="2",BH24,0),2)</f>
      </c>
      <c r="AG24" s="45">
        <f>ROUND(IF(AQ24="2",BI24,0),2)</f>
      </c>
      <c r="AH24" s="45">
        <f>ROUND(IF(AQ24="0",BJ24,0),2)</f>
      </c>
      <c r="AI24" s="28" t="s">
        <v>49</v>
      </c>
      <c r="AJ24" s="45">
        <f>IF(AN24=0,J24,0)</f>
      </c>
      <c r="AK24" s="45">
        <f>IF(AN24=12,J24,0)</f>
      </c>
      <c r="AL24" s="45">
        <f>IF(AN24=21,J24,0)</f>
      </c>
      <c r="AN24" s="45" t="n">
        <v>21</v>
      </c>
      <c r="AO24" s="45">
        <f>G24*0</f>
      </c>
      <c r="AP24" s="45">
        <f>G24*(1-0)</f>
      </c>
      <c r="AQ24" s="47" t="s">
        <v>63</v>
      </c>
      <c r="AV24" s="45">
        <f>ROUND(AW24+AX24,2)</f>
      </c>
      <c r="AW24" s="45">
        <f>ROUND(F24*AO24,2)</f>
      </c>
      <c r="AX24" s="45">
        <f>ROUND(F24*AP24,2)</f>
      </c>
      <c r="AY24" s="47" t="s">
        <v>88</v>
      </c>
      <c r="AZ24" s="47" t="s">
        <v>58</v>
      </c>
      <c r="BA24" s="28" t="s">
        <v>59</v>
      </c>
      <c r="BC24" s="45">
        <f>AW24+AX24</f>
      </c>
      <c r="BD24" s="45">
        <f>G24/(100-BE24)*100</f>
      </c>
      <c r="BE24" s="45" t="n">
        <v>0</v>
      </c>
      <c r="BF24" s="45">
        <f>24</f>
      </c>
      <c r="BH24" s="45">
        <f>F24*AO24</f>
      </c>
      <c r="BI24" s="45">
        <f>F24*AP24</f>
      </c>
      <c r="BJ24" s="45">
        <f>F24*G24</f>
      </c>
      <c r="BK24" s="47" t="s">
        <v>60</v>
      </c>
      <c r="BL24" s="45"/>
      <c r="BW24" s="45" t="n">
        <v>21</v>
      </c>
      <c r="BX24" s="14" t="s">
        <v>94</v>
      </c>
    </row>
    <row r="25">
      <c r="A25" s="9" t="s">
        <v>95</v>
      </c>
      <c r="B25" s="10" t="s">
        <v>96</v>
      </c>
      <c r="C25" s="14" t="s">
        <v>97</v>
      </c>
      <c r="D25" s="10"/>
      <c r="E25" s="10" t="s">
        <v>66</v>
      </c>
      <c r="F25" s="45" t="n">
        <v>1</v>
      </c>
      <c r="G25" s="45" t="n">
        <v>0</v>
      </c>
      <c r="H25" s="45">
        <f>ROUND(F25*AO25,2)</f>
      </c>
      <c r="I25" s="45">
        <f>ROUND(F25*AP25,2)</f>
      </c>
      <c r="J25" s="45">
        <f>ROUND(F25*G25,2)</f>
      </c>
      <c r="K25" s="46" t="s">
        <v>56</v>
      </c>
      <c r="Z25" s="45">
        <f>ROUND(IF(AQ25="5",BJ25,0),2)</f>
      </c>
      <c r="AB25" s="45">
        <f>ROUND(IF(AQ25="1",BH25,0),2)</f>
      </c>
      <c r="AC25" s="45">
        <f>ROUND(IF(AQ25="1",BI25,0),2)</f>
      </c>
      <c r="AD25" s="45">
        <f>ROUND(IF(AQ25="7",BH25,0),2)</f>
      </c>
      <c r="AE25" s="45">
        <f>ROUND(IF(AQ25="7",BI25,0),2)</f>
      </c>
      <c r="AF25" s="45">
        <f>ROUND(IF(AQ25="2",BH25,0),2)</f>
      </c>
      <c r="AG25" s="45">
        <f>ROUND(IF(AQ25="2",BI25,0),2)</f>
      </c>
      <c r="AH25" s="45">
        <f>ROUND(IF(AQ25="0",BJ25,0),2)</f>
      </c>
      <c r="AI25" s="28" t="s">
        <v>49</v>
      </c>
      <c r="AJ25" s="45">
        <f>IF(AN25=0,J25,0)</f>
      </c>
      <c r="AK25" s="45">
        <f>IF(AN25=12,J25,0)</f>
      </c>
      <c r="AL25" s="45">
        <f>IF(AN25=21,J25,0)</f>
      </c>
      <c r="AN25" s="45" t="n">
        <v>21</v>
      </c>
      <c r="AO25" s="45">
        <f>G25*0</f>
      </c>
      <c r="AP25" s="45">
        <f>G25*(1-0)</f>
      </c>
      <c r="AQ25" s="47" t="s">
        <v>63</v>
      </c>
      <c r="AV25" s="45">
        <f>ROUND(AW25+AX25,2)</f>
      </c>
      <c r="AW25" s="45">
        <f>ROUND(F25*AO25,2)</f>
      </c>
      <c r="AX25" s="45">
        <f>ROUND(F25*AP25,2)</f>
      </c>
      <c r="AY25" s="47" t="s">
        <v>88</v>
      </c>
      <c r="AZ25" s="47" t="s">
        <v>58</v>
      </c>
      <c r="BA25" s="28" t="s">
        <v>59</v>
      </c>
      <c r="BC25" s="45">
        <f>AW25+AX25</f>
      </c>
      <c r="BD25" s="45">
        <f>G25/(100-BE25)*100</f>
      </c>
      <c r="BE25" s="45" t="n">
        <v>0</v>
      </c>
      <c r="BF25" s="45">
        <f>25</f>
      </c>
      <c r="BH25" s="45">
        <f>F25*AO25</f>
      </c>
      <c r="BI25" s="45">
        <f>F25*AP25</f>
      </c>
      <c r="BJ25" s="45">
        <f>F25*G25</f>
      </c>
      <c r="BK25" s="47" t="s">
        <v>60</v>
      </c>
      <c r="BL25" s="45"/>
      <c r="BW25" s="45" t="n">
        <v>21</v>
      </c>
      <c r="BX25" s="14" t="s">
        <v>97</v>
      </c>
    </row>
    <row r="26">
      <c r="A26" s="9" t="s">
        <v>98</v>
      </c>
      <c r="B26" s="10" t="s">
        <v>99</v>
      </c>
      <c r="C26" s="14" t="s">
        <v>100</v>
      </c>
      <c r="D26" s="10"/>
      <c r="E26" s="10" t="s">
        <v>66</v>
      </c>
      <c r="F26" s="45" t="n">
        <v>1</v>
      </c>
      <c r="G26" s="45" t="n">
        <v>0</v>
      </c>
      <c r="H26" s="45">
        <f>ROUND(F26*AO26,2)</f>
      </c>
      <c r="I26" s="45">
        <f>ROUND(F26*AP26,2)</f>
      </c>
      <c r="J26" s="45">
        <f>ROUND(F26*G26,2)</f>
      </c>
      <c r="K26" s="46" t="s">
        <v>56</v>
      </c>
      <c r="Z26" s="45">
        <f>ROUND(IF(AQ26="5",BJ26,0),2)</f>
      </c>
      <c r="AB26" s="45">
        <f>ROUND(IF(AQ26="1",BH26,0),2)</f>
      </c>
      <c r="AC26" s="45">
        <f>ROUND(IF(AQ26="1",BI26,0),2)</f>
      </c>
      <c r="AD26" s="45">
        <f>ROUND(IF(AQ26="7",BH26,0),2)</f>
      </c>
      <c r="AE26" s="45">
        <f>ROUND(IF(AQ26="7",BI26,0),2)</f>
      </c>
      <c r="AF26" s="45">
        <f>ROUND(IF(AQ26="2",BH26,0),2)</f>
      </c>
      <c r="AG26" s="45">
        <f>ROUND(IF(AQ26="2",BI26,0),2)</f>
      </c>
      <c r="AH26" s="45">
        <f>ROUND(IF(AQ26="0",BJ26,0),2)</f>
      </c>
      <c r="AI26" s="28" t="s">
        <v>49</v>
      </c>
      <c r="AJ26" s="45">
        <f>IF(AN26=0,J26,0)</f>
      </c>
      <c r="AK26" s="45">
        <f>IF(AN26=12,J26,0)</f>
      </c>
      <c r="AL26" s="45">
        <f>IF(AN26=21,J26,0)</f>
      </c>
      <c r="AN26" s="45" t="n">
        <v>21</v>
      </c>
      <c r="AO26" s="45">
        <f>G26*0</f>
      </c>
      <c r="AP26" s="45">
        <f>G26*(1-0)</f>
      </c>
      <c r="AQ26" s="47" t="s">
        <v>63</v>
      </c>
      <c r="AV26" s="45">
        <f>ROUND(AW26+AX26,2)</f>
      </c>
      <c r="AW26" s="45">
        <f>ROUND(F26*AO26,2)</f>
      </c>
      <c r="AX26" s="45">
        <f>ROUND(F26*AP26,2)</f>
      </c>
      <c r="AY26" s="47" t="s">
        <v>88</v>
      </c>
      <c r="AZ26" s="47" t="s">
        <v>58</v>
      </c>
      <c r="BA26" s="28" t="s">
        <v>59</v>
      </c>
      <c r="BC26" s="45">
        <f>AW26+AX26</f>
      </c>
      <c r="BD26" s="45">
        <f>G26/(100-BE26)*100</f>
      </c>
      <c r="BE26" s="45" t="n">
        <v>0</v>
      </c>
      <c r="BF26" s="45">
        <f>26</f>
      </c>
      <c r="BH26" s="45">
        <f>F26*AO26</f>
      </c>
      <c r="BI26" s="45">
        <f>F26*AP26</f>
      </c>
      <c r="BJ26" s="45">
        <f>F26*G26</f>
      </c>
      <c r="BK26" s="47" t="s">
        <v>60</v>
      </c>
      <c r="BL26" s="45"/>
      <c r="BW26" s="45" t="n">
        <v>21</v>
      </c>
      <c r="BX26" s="14" t="s">
        <v>100</v>
      </c>
    </row>
    <row r="27">
      <c r="A27" s="9" t="s">
        <v>101</v>
      </c>
      <c r="B27" s="10" t="s">
        <v>102</v>
      </c>
      <c r="C27" s="14" t="s">
        <v>103</v>
      </c>
      <c r="D27" s="10"/>
      <c r="E27" s="10" t="s">
        <v>66</v>
      </c>
      <c r="F27" s="45" t="n">
        <v>1</v>
      </c>
      <c r="G27" s="45" t="n">
        <v>0</v>
      </c>
      <c r="H27" s="45">
        <f>ROUND(F27*AO27,2)</f>
      </c>
      <c r="I27" s="45">
        <f>ROUND(F27*AP27,2)</f>
      </c>
      <c r="J27" s="45">
        <f>ROUND(F27*G27,2)</f>
      </c>
      <c r="K27" s="46" t="s">
        <v>56</v>
      </c>
      <c r="Z27" s="45">
        <f>ROUND(IF(AQ27="5",BJ27,0),2)</f>
      </c>
      <c r="AB27" s="45">
        <f>ROUND(IF(AQ27="1",BH27,0),2)</f>
      </c>
      <c r="AC27" s="45">
        <f>ROUND(IF(AQ27="1",BI27,0),2)</f>
      </c>
      <c r="AD27" s="45">
        <f>ROUND(IF(AQ27="7",BH27,0),2)</f>
      </c>
      <c r="AE27" s="45">
        <f>ROUND(IF(AQ27="7",BI27,0),2)</f>
      </c>
      <c r="AF27" s="45">
        <f>ROUND(IF(AQ27="2",BH27,0),2)</f>
      </c>
      <c r="AG27" s="45">
        <f>ROUND(IF(AQ27="2",BI27,0),2)</f>
      </c>
      <c r="AH27" s="45">
        <f>ROUND(IF(AQ27="0",BJ27,0),2)</f>
      </c>
      <c r="AI27" s="28" t="s">
        <v>49</v>
      </c>
      <c r="AJ27" s="45">
        <f>IF(AN27=0,J27,0)</f>
      </c>
      <c r="AK27" s="45">
        <f>IF(AN27=12,J27,0)</f>
      </c>
      <c r="AL27" s="45">
        <f>IF(AN27=21,J27,0)</f>
      </c>
      <c r="AN27" s="45" t="n">
        <v>21</v>
      </c>
      <c r="AO27" s="45">
        <f>G27*0</f>
      </c>
      <c r="AP27" s="45">
        <f>G27*(1-0)</f>
      </c>
      <c r="AQ27" s="47" t="s">
        <v>63</v>
      </c>
      <c r="AV27" s="45">
        <f>ROUND(AW27+AX27,2)</f>
      </c>
      <c r="AW27" s="45">
        <f>ROUND(F27*AO27,2)</f>
      </c>
      <c r="AX27" s="45">
        <f>ROUND(F27*AP27,2)</f>
      </c>
      <c r="AY27" s="47" t="s">
        <v>88</v>
      </c>
      <c r="AZ27" s="47" t="s">
        <v>58</v>
      </c>
      <c r="BA27" s="28" t="s">
        <v>59</v>
      </c>
      <c r="BC27" s="45">
        <f>AW27+AX27</f>
      </c>
      <c r="BD27" s="45">
        <f>G27/(100-BE27)*100</f>
      </c>
      <c r="BE27" s="45" t="n">
        <v>0</v>
      </c>
      <c r="BF27" s="45">
        <f>27</f>
      </c>
      <c r="BH27" s="45">
        <f>F27*AO27</f>
      </c>
      <c r="BI27" s="45">
        <f>F27*AP27</f>
      </c>
      <c r="BJ27" s="45">
        <f>F27*G27</f>
      </c>
      <c r="BK27" s="47" t="s">
        <v>60</v>
      </c>
      <c r="BL27" s="45"/>
      <c r="BW27" s="45" t="n">
        <v>21</v>
      </c>
      <c r="BX27" s="14" t="s">
        <v>103</v>
      </c>
    </row>
    <row r="28">
      <c r="A28" s="53"/>
      <c r="B28" s="54" t="s">
        <v>104</v>
      </c>
      <c r="C28" s="55" t="s">
        <v>105</v>
      </c>
      <c r="D28" s="56"/>
      <c r="E28" s="56"/>
      <c r="F28" s="56"/>
      <c r="G28" s="56"/>
      <c r="H28" s="56"/>
      <c r="I28" s="56"/>
      <c r="J28" s="56"/>
      <c r="K28" s="57"/>
      <c r="BX28" s="55" t="s">
        <v>105</v>
      </c>
    </row>
    <row r="29">
      <c r="A29" s="9" t="s">
        <v>106</v>
      </c>
      <c r="B29" s="10" t="s">
        <v>107</v>
      </c>
      <c r="C29" s="14" t="s">
        <v>108</v>
      </c>
      <c r="D29" s="10"/>
      <c r="E29" s="10" t="s">
        <v>109</v>
      </c>
      <c r="F29" s="45" t="n">
        <v>1</v>
      </c>
      <c r="G29" s="45" t="n">
        <v>0</v>
      </c>
      <c r="H29" s="45">
        <f>ROUND(F29*AO29,2)</f>
      </c>
      <c r="I29" s="45">
        <f>ROUND(F29*AP29,2)</f>
      </c>
      <c r="J29" s="45">
        <f>ROUND(F29*G29,2)</f>
      </c>
      <c r="K29" s="46" t="s">
        <v>49</v>
      </c>
      <c r="Z29" s="45">
        <f>ROUND(IF(AQ29="5",BJ29,0),2)</f>
      </c>
      <c r="AB29" s="45">
        <f>ROUND(IF(AQ29="1",BH29,0),2)</f>
      </c>
      <c r="AC29" s="45">
        <f>ROUND(IF(AQ29="1",BI29,0),2)</f>
      </c>
      <c r="AD29" s="45">
        <f>ROUND(IF(AQ29="7",BH29,0),2)</f>
      </c>
      <c r="AE29" s="45">
        <f>ROUND(IF(AQ29="7",BI29,0),2)</f>
      </c>
      <c r="AF29" s="45">
        <f>ROUND(IF(AQ29="2",BH29,0),2)</f>
      </c>
      <c r="AG29" s="45">
        <f>ROUND(IF(AQ29="2",BI29,0),2)</f>
      </c>
      <c r="AH29" s="45">
        <f>ROUND(IF(AQ29="0",BJ29,0),2)</f>
      </c>
      <c r="AI29" s="28" t="s">
        <v>49</v>
      </c>
      <c r="AJ29" s="45">
        <f>IF(AN29=0,J29,0)</f>
      </c>
      <c r="AK29" s="45">
        <f>IF(AN29=12,J29,0)</f>
      </c>
      <c r="AL29" s="45">
        <f>IF(AN29=21,J29,0)</f>
      </c>
      <c r="AN29" s="45" t="n">
        <v>21</v>
      </c>
      <c r="AO29" s="45">
        <f>G29*0.25</f>
      </c>
      <c r="AP29" s="45">
        <f>G29*(1-0.25)</f>
      </c>
      <c r="AQ29" s="47" t="s">
        <v>52</v>
      </c>
      <c r="AV29" s="45">
        <f>ROUND(AW29+AX29,2)</f>
      </c>
      <c r="AW29" s="45">
        <f>ROUND(F29*AO29,2)</f>
      </c>
      <c r="AX29" s="45">
        <f>ROUND(F29*AP29,2)</f>
      </c>
      <c r="AY29" s="47" t="s">
        <v>88</v>
      </c>
      <c r="AZ29" s="47" t="s">
        <v>58</v>
      </c>
      <c r="BA29" s="28" t="s">
        <v>59</v>
      </c>
      <c r="BC29" s="45">
        <f>AW29+AX29</f>
      </c>
      <c r="BD29" s="45">
        <f>G29/(100-BE29)*100</f>
      </c>
      <c r="BE29" s="45" t="n">
        <v>0</v>
      </c>
      <c r="BF29" s="45">
        <f>29</f>
      </c>
      <c r="BH29" s="45">
        <f>F29*AO29</f>
      </c>
      <c r="BI29" s="45">
        <f>F29*AP29</f>
      </c>
      <c r="BJ29" s="45">
        <f>F29*G29</f>
      </c>
      <c r="BK29" s="47" t="s">
        <v>60</v>
      </c>
      <c r="BL29" s="45"/>
      <c r="BW29" s="45" t="n">
        <v>21</v>
      </c>
      <c r="BX29" s="14" t="s">
        <v>108</v>
      </c>
    </row>
    <row r="30">
      <c r="A30" s="48" t="s">
        <v>49</v>
      </c>
      <c r="B30" s="49" t="s">
        <v>110</v>
      </c>
      <c r="C30" s="50" t="s">
        <v>111</v>
      </c>
      <c r="D30" s="49"/>
      <c r="E30" s="51" t="s">
        <v>4</v>
      </c>
      <c r="F30" s="51" t="s">
        <v>4</v>
      </c>
      <c r="G30" s="51" t="s">
        <v>4</v>
      </c>
      <c r="H30" s="2">
        <f>SUM(H31:H34)</f>
      </c>
      <c r="I30" s="2">
        <f>SUM(I31:I34)</f>
      </c>
      <c r="J30" s="2">
        <f>SUM(J31:J34)</f>
      </c>
      <c r="K30" s="52" t="s">
        <v>49</v>
      </c>
      <c r="AI30" s="28" t="s">
        <v>49</v>
      </c>
      <c r="AS30" s="2">
        <f>SUM(AJ31:AJ34)</f>
      </c>
      <c r="AT30" s="2">
        <f>SUM(AK31:AK34)</f>
      </c>
      <c r="AU30" s="2">
        <f>SUM(AL31:AL34)</f>
      </c>
    </row>
    <row r="31">
      <c r="A31" s="9" t="s">
        <v>112</v>
      </c>
      <c r="B31" s="10" t="s">
        <v>113</v>
      </c>
      <c r="C31" s="14" t="s">
        <v>114</v>
      </c>
      <c r="D31" s="10"/>
      <c r="E31" s="10" t="s">
        <v>115</v>
      </c>
      <c r="F31" s="45" t="n">
        <v>3</v>
      </c>
      <c r="G31" s="45" t="n">
        <v>0</v>
      </c>
      <c r="H31" s="45">
        <f>ROUND(F31*AO31,2)</f>
      </c>
      <c r="I31" s="45">
        <f>ROUND(F31*AP31,2)</f>
      </c>
      <c r="J31" s="45">
        <f>ROUND(F31*G31,2)</f>
      </c>
      <c r="K31" s="46" t="s">
        <v>56</v>
      </c>
      <c r="Z31" s="45">
        <f>ROUND(IF(AQ31="5",BJ31,0),2)</f>
      </c>
      <c r="AB31" s="45">
        <f>ROUND(IF(AQ31="1",BH31,0),2)</f>
      </c>
      <c r="AC31" s="45">
        <f>ROUND(IF(AQ31="1",BI31,0),2)</f>
      </c>
      <c r="AD31" s="45">
        <f>ROUND(IF(AQ31="7",BH31,0),2)</f>
      </c>
      <c r="AE31" s="45">
        <f>ROUND(IF(AQ31="7",BI31,0),2)</f>
      </c>
      <c r="AF31" s="45">
        <f>ROUND(IF(AQ31="2",BH31,0),2)</f>
      </c>
      <c r="AG31" s="45">
        <f>ROUND(IF(AQ31="2",BI31,0),2)</f>
      </c>
      <c r="AH31" s="45">
        <f>ROUND(IF(AQ31="0",BJ31,0),2)</f>
      </c>
      <c r="AI31" s="28" t="s">
        <v>49</v>
      </c>
      <c r="AJ31" s="45">
        <f>IF(AN31=0,J31,0)</f>
      </c>
      <c r="AK31" s="45">
        <f>IF(AN31=12,J31,0)</f>
      </c>
      <c r="AL31" s="45">
        <f>IF(AN31=21,J31,0)</f>
      </c>
      <c r="AN31" s="45" t="n">
        <v>21</v>
      </c>
      <c r="AO31" s="45">
        <f>G31*0.01062201</f>
      </c>
      <c r="AP31" s="45">
        <f>G31*(1-0.01062201)</f>
      </c>
      <c r="AQ31" s="47" t="s">
        <v>74</v>
      </c>
      <c r="AV31" s="45">
        <f>ROUND(AW31+AX31,2)</f>
      </c>
      <c r="AW31" s="45">
        <f>ROUND(F31*AO31,2)</f>
      </c>
      <c r="AX31" s="45">
        <f>ROUND(F31*AP31,2)</f>
      </c>
      <c r="AY31" s="47" t="s">
        <v>116</v>
      </c>
      <c r="AZ31" s="47" t="s">
        <v>58</v>
      </c>
      <c r="BA31" s="28" t="s">
        <v>59</v>
      </c>
      <c r="BC31" s="45">
        <f>AW31+AX31</f>
      </c>
      <c r="BD31" s="45">
        <f>G31/(100-BE31)*100</f>
      </c>
      <c r="BE31" s="45" t="n">
        <v>0</v>
      </c>
      <c r="BF31" s="45">
        <f>31</f>
      </c>
      <c r="BH31" s="45">
        <f>F31*AO31</f>
      </c>
      <c r="BI31" s="45">
        <f>F31*AP31</f>
      </c>
      <c r="BJ31" s="45">
        <f>F31*G31</f>
      </c>
      <c r="BK31" s="47" t="s">
        <v>60</v>
      </c>
      <c r="BL31" s="45"/>
      <c r="BW31" s="45" t="n">
        <v>21</v>
      </c>
      <c r="BX31" s="14" t="s">
        <v>114</v>
      </c>
    </row>
    <row r="32">
      <c r="A32" s="53"/>
      <c r="B32" s="54" t="s">
        <v>104</v>
      </c>
      <c r="C32" s="55" t="s">
        <v>117</v>
      </c>
      <c r="D32" s="56"/>
      <c r="E32" s="56"/>
      <c r="F32" s="56"/>
      <c r="G32" s="56"/>
      <c r="H32" s="56"/>
      <c r="I32" s="56"/>
      <c r="J32" s="56"/>
      <c r="K32" s="57"/>
      <c r="BX32" s="55" t="s">
        <v>117</v>
      </c>
    </row>
    <row r="33">
      <c r="A33" s="9" t="s">
        <v>118</v>
      </c>
      <c r="B33" s="10" t="s">
        <v>119</v>
      </c>
      <c r="C33" s="14" t="s">
        <v>120</v>
      </c>
      <c r="D33" s="10"/>
      <c r="E33" s="10" t="s">
        <v>115</v>
      </c>
      <c r="F33" s="45" t="n">
        <v>3</v>
      </c>
      <c r="G33" s="45" t="n">
        <v>0</v>
      </c>
      <c r="H33" s="45">
        <f>ROUND(F33*AO33,2)</f>
      </c>
      <c r="I33" s="45">
        <f>ROUND(F33*AP33,2)</f>
      </c>
      <c r="J33" s="45">
        <f>ROUND(F33*G33,2)</f>
      </c>
      <c r="K33" s="46" t="s">
        <v>56</v>
      </c>
      <c r="Z33" s="45">
        <f>ROUND(IF(AQ33="5",BJ33,0),2)</f>
      </c>
      <c r="AB33" s="45">
        <f>ROUND(IF(AQ33="1",BH33,0),2)</f>
      </c>
      <c r="AC33" s="45">
        <f>ROUND(IF(AQ33="1",BI33,0),2)</f>
      </c>
      <c r="AD33" s="45">
        <f>ROUND(IF(AQ33="7",BH33,0),2)</f>
      </c>
      <c r="AE33" s="45">
        <f>ROUND(IF(AQ33="7",BI33,0),2)</f>
      </c>
      <c r="AF33" s="45">
        <f>ROUND(IF(AQ33="2",BH33,0),2)</f>
      </c>
      <c r="AG33" s="45">
        <f>ROUND(IF(AQ33="2",BI33,0),2)</f>
      </c>
      <c r="AH33" s="45">
        <f>ROUND(IF(AQ33="0",BJ33,0),2)</f>
      </c>
      <c r="AI33" s="28" t="s">
        <v>49</v>
      </c>
      <c r="AJ33" s="45">
        <f>IF(AN33=0,J33,0)</f>
      </c>
      <c r="AK33" s="45">
        <f>IF(AN33=12,J33,0)</f>
      </c>
      <c r="AL33" s="45">
        <f>IF(AN33=21,J33,0)</f>
      </c>
      <c r="AN33" s="45" t="n">
        <v>21</v>
      </c>
      <c r="AO33" s="45">
        <f>G33*0</f>
      </c>
      <c r="AP33" s="45">
        <f>G33*(1-0)</f>
      </c>
      <c r="AQ33" s="47" t="s">
        <v>74</v>
      </c>
      <c r="AV33" s="45">
        <f>ROUND(AW33+AX33,2)</f>
      </c>
      <c r="AW33" s="45">
        <f>ROUND(F33*AO33,2)</f>
      </c>
      <c r="AX33" s="45">
        <f>ROUND(F33*AP33,2)</f>
      </c>
      <c r="AY33" s="47" t="s">
        <v>116</v>
      </c>
      <c r="AZ33" s="47" t="s">
        <v>58</v>
      </c>
      <c r="BA33" s="28" t="s">
        <v>59</v>
      </c>
      <c r="BC33" s="45">
        <f>AW33+AX33</f>
      </c>
      <c r="BD33" s="45">
        <f>G33/(100-BE33)*100</f>
      </c>
      <c r="BE33" s="45" t="n">
        <v>0</v>
      </c>
      <c r="BF33" s="45">
        <f>33</f>
      </c>
      <c r="BH33" s="45">
        <f>F33*AO33</f>
      </c>
      <c r="BI33" s="45">
        <f>F33*AP33</f>
      </c>
      <c r="BJ33" s="45">
        <f>F33*G33</f>
      </c>
      <c r="BK33" s="47" t="s">
        <v>60</v>
      </c>
      <c r="BL33" s="45"/>
      <c r="BW33" s="45" t="n">
        <v>21</v>
      </c>
      <c r="BX33" s="14" t="s">
        <v>120</v>
      </c>
    </row>
    <row r="34">
      <c r="A34" s="9" t="s">
        <v>121</v>
      </c>
      <c r="B34" s="10" t="s">
        <v>122</v>
      </c>
      <c r="C34" s="14" t="s">
        <v>123</v>
      </c>
      <c r="D34" s="10"/>
      <c r="E34" s="10" t="s">
        <v>115</v>
      </c>
      <c r="F34" s="45" t="n">
        <v>3</v>
      </c>
      <c r="G34" s="45" t="n">
        <v>0</v>
      </c>
      <c r="H34" s="45">
        <f>ROUND(F34*AO34,2)</f>
      </c>
      <c r="I34" s="45">
        <f>ROUND(F34*AP34,2)</f>
      </c>
      <c r="J34" s="45">
        <f>ROUND(F34*G34,2)</f>
      </c>
      <c r="K34" s="46" t="s">
        <v>56</v>
      </c>
      <c r="Z34" s="45">
        <f>ROUND(IF(AQ34="5",BJ34,0),2)</f>
      </c>
      <c r="AB34" s="45">
        <f>ROUND(IF(AQ34="1",BH34,0),2)</f>
      </c>
      <c r="AC34" s="45">
        <f>ROUND(IF(AQ34="1",BI34,0),2)</f>
      </c>
      <c r="AD34" s="45">
        <f>ROUND(IF(AQ34="7",BH34,0),2)</f>
      </c>
      <c r="AE34" s="45">
        <f>ROUND(IF(AQ34="7",BI34,0),2)</f>
      </c>
      <c r="AF34" s="45">
        <f>ROUND(IF(AQ34="2",BH34,0),2)</f>
      </c>
      <c r="AG34" s="45">
        <f>ROUND(IF(AQ34="2",BI34,0),2)</f>
      </c>
      <c r="AH34" s="45">
        <f>ROUND(IF(AQ34="0",BJ34,0),2)</f>
      </c>
      <c r="AI34" s="28" t="s">
        <v>49</v>
      </c>
      <c r="AJ34" s="45">
        <f>IF(AN34=0,J34,0)</f>
      </c>
      <c r="AK34" s="45">
        <f>IF(AN34=12,J34,0)</f>
      </c>
      <c r="AL34" s="45">
        <f>IF(AN34=21,J34,0)</f>
      </c>
      <c r="AN34" s="45" t="n">
        <v>21</v>
      </c>
      <c r="AO34" s="45">
        <f>G34*0</f>
      </c>
      <c r="AP34" s="45">
        <f>G34*(1-0)</f>
      </c>
      <c r="AQ34" s="47" t="s">
        <v>74</v>
      </c>
      <c r="AV34" s="45">
        <f>ROUND(AW34+AX34,2)</f>
      </c>
      <c r="AW34" s="45">
        <f>ROUND(F34*AO34,2)</f>
      </c>
      <c r="AX34" s="45">
        <f>ROUND(F34*AP34,2)</f>
      </c>
      <c r="AY34" s="47" t="s">
        <v>116</v>
      </c>
      <c r="AZ34" s="47" t="s">
        <v>58</v>
      </c>
      <c r="BA34" s="28" t="s">
        <v>59</v>
      </c>
      <c r="BC34" s="45">
        <f>AW34+AX34</f>
      </c>
      <c r="BD34" s="45">
        <f>G34/(100-BE34)*100</f>
      </c>
      <c r="BE34" s="45" t="n">
        <v>0</v>
      </c>
      <c r="BF34" s="45">
        <f>34</f>
      </c>
      <c r="BH34" s="45">
        <f>F34*AO34</f>
      </c>
      <c r="BI34" s="45">
        <f>F34*AP34</f>
      </c>
      <c r="BJ34" s="45">
        <f>F34*G34</f>
      </c>
      <c r="BK34" s="47" t="s">
        <v>60</v>
      </c>
      <c r="BL34" s="45"/>
      <c r="BW34" s="45" t="n">
        <v>21</v>
      </c>
      <c r="BX34" s="14" t="s">
        <v>123</v>
      </c>
    </row>
    <row r="35" ht="24.75">
      <c r="A35" s="53"/>
      <c r="B35" s="54" t="s">
        <v>104</v>
      </c>
      <c r="C35" s="55" t="s">
        <v>124</v>
      </c>
      <c r="D35" s="56"/>
      <c r="E35" s="56"/>
      <c r="F35" s="56"/>
      <c r="G35" s="56"/>
      <c r="H35" s="56"/>
      <c r="I35" s="56"/>
      <c r="J35" s="56"/>
      <c r="K35" s="57"/>
      <c r="BX35" s="55" t="s">
        <v>124</v>
      </c>
    </row>
    <row r="36">
      <c r="A36" s="48" t="s">
        <v>49</v>
      </c>
      <c r="B36" s="49" t="s">
        <v>125</v>
      </c>
      <c r="C36" s="50" t="s">
        <v>126</v>
      </c>
      <c r="D36" s="49"/>
      <c r="E36" s="51" t="s">
        <v>4</v>
      </c>
      <c r="F36" s="51" t="s">
        <v>4</v>
      </c>
      <c r="G36" s="51" t="s">
        <v>4</v>
      </c>
      <c r="H36" s="2">
        <f>SUM(H37:H52)</f>
      </c>
      <c r="I36" s="2">
        <f>SUM(I37:I52)</f>
      </c>
      <c r="J36" s="2">
        <f>SUM(J37:J52)</f>
      </c>
      <c r="K36" s="52" t="s">
        <v>49</v>
      </c>
      <c r="AI36" s="28" t="s">
        <v>49</v>
      </c>
      <c r="AS36" s="2">
        <f>SUM(AJ37:AJ52)</f>
      </c>
      <c r="AT36" s="2">
        <f>SUM(AK37:AK52)</f>
      </c>
      <c r="AU36" s="2">
        <f>SUM(AL37:AL52)</f>
      </c>
    </row>
    <row r="37">
      <c r="A37" s="9" t="s">
        <v>127</v>
      </c>
      <c r="B37" s="10" t="s">
        <v>128</v>
      </c>
      <c r="C37" s="14" t="s">
        <v>129</v>
      </c>
      <c r="D37" s="10"/>
      <c r="E37" s="10" t="s">
        <v>130</v>
      </c>
      <c r="F37" s="45" t="n">
        <v>58</v>
      </c>
      <c r="G37" s="45" t="n">
        <v>0</v>
      </c>
      <c r="H37" s="45">
        <f>ROUND(F37*AO37,2)</f>
      </c>
      <c r="I37" s="45">
        <f>ROUND(F37*AP37,2)</f>
      </c>
      <c r="J37" s="45">
        <f>ROUND(F37*G37,2)</f>
      </c>
      <c r="K37" s="46" t="s">
        <v>49</v>
      </c>
      <c r="Z37" s="45">
        <f>ROUND(IF(AQ37="5",BJ37,0),2)</f>
      </c>
      <c r="AB37" s="45">
        <f>ROUND(IF(AQ37="1",BH37,0),2)</f>
      </c>
      <c r="AC37" s="45">
        <f>ROUND(IF(AQ37="1",BI37,0),2)</f>
      </c>
      <c r="AD37" s="45">
        <f>ROUND(IF(AQ37="7",BH37,0),2)</f>
      </c>
      <c r="AE37" s="45">
        <f>ROUND(IF(AQ37="7",BI37,0),2)</f>
      </c>
      <c r="AF37" s="45">
        <f>ROUND(IF(AQ37="2",BH37,0),2)</f>
      </c>
      <c r="AG37" s="45">
        <f>ROUND(IF(AQ37="2",BI37,0),2)</f>
      </c>
      <c r="AH37" s="45">
        <f>ROUND(IF(AQ37="0",BJ37,0),2)</f>
      </c>
      <c r="AI37" s="28" t="s">
        <v>49</v>
      </c>
      <c r="AJ37" s="45">
        <f>IF(AN37=0,J37,0)</f>
      </c>
      <c r="AK37" s="45">
        <f>IF(AN37=12,J37,0)</f>
      </c>
      <c r="AL37" s="45">
        <f>IF(AN37=21,J37,0)</f>
      </c>
      <c r="AN37" s="45" t="n">
        <v>21</v>
      </c>
      <c r="AO37" s="45">
        <f>G37*1</f>
      </c>
      <c r="AP37" s="45">
        <f>G37*(1-1)</f>
      </c>
      <c r="AQ37" s="47" t="s">
        <v>131</v>
      </c>
      <c r="AV37" s="45">
        <f>ROUND(AW37+AX37,2)</f>
      </c>
      <c r="AW37" s="45">
        <f>ROUND(F37*AO37,2)</f>
      </c>
      <c r="AX37" s="45">
        <f>ROUND(F37*AP37,2)</f>
      </c>
      <c r="AY37" s="47" t="s">
        <v>132</v>
      </c>
      <c r="AZ37" s="47" t="s">
        <v>133</v>
      </c>
      <c r="BA37" s="28" t="s">
        <v>59</v>
      </c>
      <c r="BC37" s="45">
        <f>AW37+AX37</f>
      </c>
      <c r="BD37" s="45">
        <f>G37/(100-BE37)*100</f>
      </c>
      <c r="BE37" s="45" t="n">
        <v>0</v>
      </c>
      <c r="BF37" s="45">
        <f>37</f>
      </c>
      <c r="BH37" s="45">
        <f>F37*AO37</f>
      </c>
      <c r="BI37" s="45">
        <f>F37*AP37</f>
      </c>
      <c r="BJ37" s="45">
        <f>F37*G37</f>
      </c>
      <c r="BK37" s="47" t="s">
        <v>125</v>
      </c>
      <c r="BL37" s="45"/>
      <c r="BW37" s="45" t="n">
        <v>21</v>
      </c>
      <c r="BX37" s="14" t="s">
        <v>129</v>
      </c>
    </row>
    <row r="38">
      <c r="A38" s="53"/>
      <c r="B38" s="54" t="s">
        <v>104</v>
      </c>
      <c r="C38" s="55" t="s">
        <v>134</v>
      </c>
      <c r="D38" s="56"/>
      <c r="E38" s="56"/>
      <c r="F38" s="56"/>
      <c r="G38" s="56"/>
      <c r="H38" s="56"/>
      <c r="I38" s="56"/>
      <c r="J38" s="56"/>
      <c r="K38" s="57"/>
      <c r="BX38" s="55" t="s">
        <v>134</v>
      </c>
    </row>
    <row r="39">
      <c r="A39" s="9" t="s">
        <v>135</v>
      </c>
      <c r="B39" s="10" t="s">
        <v>136</v>
      </c>
      <c r="C39" s="14" t="s">
        <v>137</v>
      </c>
      <c r="D39" s="10"/>
      <c r="E39" s="10" t="s">
        <v>130</v>
      </c>
      <c r="F39" s="45" t="n">
        <v>1</v>
      </c>
      <c r="G39" s="45" t="n">
        <v>0</v>
      </c>
      <c r="H39" s="45">
        <f>ROUND(F39*AO39,2)</f>
      </c>
      <c r="I39" s="45">
        <f>ROUND(F39*AP39,2)</f>
      </c>
      <c r="J39" s="45">
        <f>ROUND(F39*G39,2)</f>
      </c>
      <c r="K39" s="46" t="s">
        <v>49</v>
      </c>
      <c r="Z39" s="45">
        <f>ROUND(IF(AQ39="5",BJ39,0),2)</f>
      </c>
      <c r="AB39" s="45">
        <f>ROUND(IF(AQ39="1",BH39,0),2)</f>
      </c>
      <c r="AC39" s="45">
        <f>ROUND(IF(AQ39="1",BI39,0),2)</f>
      </c>
      <c r="AD39" s="45">
        <f>ROUND(IF(AQ39="7",BH39,0),2)</f>
      </c>
      <c r="AE39" s="45">
        <f>ROUND(IF(AQ39="7",BI39,0),2)</f>
      </c>
      <c r="AF39" s="45">
        <f>ROUND(IF(AQ39="2",BH39,0),2)</f>
      </c>
      <c r="AG39" s="45">
        <f>ROUND(IF(AQ39="2",BI39,0),2)</f>
      </c>
      <c r="AH39" s="45">
        <f>ROUND(IF(AQ39="0",BJ39,0),2)</f>
      </c>
      <c r="AI39" s="28" t="s">
        <v>49</v>
      </c>
      <c r="AJ39" s="45">
        <f>IF(AN39=0,J39,0)</f>
      </c>
      <c r="AK39" s="45">
        <f>IF(AN39=12,J39,0)</f>
      </c>
      <c r="AL39" s="45">
        <f>IF(AN39=21,J39,0)</f>
      </c>
      <c r="AN39" s="45" t="n">
        <v>21</v>
      </c>
      <c r="AO39" s="45">
        <f>G39*1</f>
      </c>
      <c r="AP39" s="45">
        <f>G39*(1-1)</f>
      </c>
      <c r="AQ39" s="47" t="s">
        <v>131</v>
      </c>
      <c r="AV39" s="45">
        <f>ROUND(AW39+AX39,2)</f>
      </c>
      <c r="AW39" s="45">
        <f>ROUND(F39*AO39,2)</f>
      </c>
      <c r="AX39" s="45">
        <f>ROUND(F39*AP39,2)</f>
      </c>
      <c r="AY39" s="47" t="s">
        <v>132</v>
      </c>
      <c r="AZ39" s="47" t="s">
        <v>133</v>
      </c>
      <c r="BA39" s="28" t="s">
        <v>59</v>
      </c>
      <c r="BC39" s="45">
        <f>AW39+AX39</f>
      </c>
      <c r="BD39" s="45">
        <f>G39/(100-BE39)*100</f>
      </c>
      <c r="BE39" s="45" t="n">
        <v>0</v>
      </c>
      <c r="BF39" s="45">
        <f>39</f>
      </c>
      <c r="BH39" s="45">
        <f>F39*AO39</f>
      </c>
      <c r="BI39" s="45">
        <f>F39*AP39</f>
      </c>
      <c r="BJ39" s="45">
        <f>F39*G39</f>
      </c>
      <c r="BK39" s="47" t="s">
        <v>125</v>
      </c>
      <c r="BL39" s="45"/>
      <c r="BW39" s="45" t="n">
        <v>21</v>
      </c>
      <c r="BX39" s="14" t="s">
        <v>137</v>
      </c>
    </row>
    <row r="40">
      <c r="A40" s="9" t="s">
        <v>138</v>
      </c>
      <c r="B40" s="10" t="s">
        <v>139</v>
      </c>
      <c r="C40" s="14" t="s">
        <v>140</v>
      </c>
      <c r="D40" s="10"/>
      <c r="E40" s="10" t="s">
        <v>130</v>
      </c>
      <c r="F40" s="45" t="n">
        <v>2</v>
      </c>
      <c r="G40" s="45" t="n">
        <v>0</v>
      </c>
      <c r="H40" s="45">
        <f>ROUND(F40*AO40,2)</f>
      </c>
      <c r="I40" s="45">
        <f>ROUND(F40*AP40,2)</f>
      </c>
      <c r="J40" s="45">
        <f>ROUND(F40*G40,2)</f>
      </c>
      <c r="K40" s="46" t="s">
        <v>49</v>
      </c>
      <c r="Z40" s="45">
        <f>ROUND(IF(AQ40="5",BJ40,0),2)</f>
      </c>
      <c r="AB40" s="45">
        <f>ROUND(IF(AQ40="1",BH40,0),2)</f>
      </c>
      <c r="AC40" s="45">
        <f>ROUND(IF(AQ40="1",BI40,0),2)</f>
      </c>
      <c r="AD40" s="45">
        <f>ROUND(IF(AQ40="7",BH40,0),2)</f>
      </c>
      <c r="AE40" s="45">
        <f>ROUND(IF(AQ40="7",BI40,0),2)</f>
      </c>
      <c r="AF40" s="45">
        <f>ROUND(IF(AQ40="2",BH40,0),2)</f>
      </c>
      <c r="AG40" s="45">
        <f>ROUND(IF(AQ40="2",BI40,0),2)</f>
      </c>
      <c r="AH40" s="45">
        <f>ROUND(IF(AQ40="0",BJ40,0),2)</f>
      </c>
      <c r="AI40" s="28" t="s">
        <v>49</v>
      </c>
      <c r="AJ40" s="45">
        <f>IF(AN40=0,J40,0)</f>
      </c>
      <c r="AK40" s="45">
        <f>IF(AN40=12,J40,0)</f>
      </c>
      <c r="AL40" s="45">
        <f>IF(AN40=21,J40,0)</f>
      </c>
      <c r="AN40" s="45" t="n">
        <v>21</v>
      </c>
      <c r="AO40" s="45">
        <f>G40*1</f>
      </c>
      <c r="AP40" s="45">
        <f>G40*(1-1)</f>
      </c>
      <c r="AQ40" s="47" t="s">
        <v>131</v>
      </c>
      <c r="AV40" s="45">
        <f>ROUND(AW40+AX40,2)</f>
      </c>
      <c r="AW40" s="45">
        <f>ROUND(F40*AO40,2)</f>
      </c>
      <c r="AX40" s="45">
        <f>ROUND(F40*AP40,2)</f>
      </c>
      <c r="AY40" s="47" t="s">
        <v>132</v>
      </c>
      <c r="AZ40" s="47" t="s">
        <v>133</v>
      </c>
      <c r="BA40" s="28" t="s">
        <v>59</v>
      </c>
      <c r="BC40" s="45">
        <f>AW40+AX40</f>
      </c>
      <c r="BD40" s="45">
        <f>G40/(100-BE40)*100</f>
      </c>
      <c r="BE40" s="45" t="n">
        <v>0</v>
      </c>
      <c r="BF40" s="45">
        <f>40</f>
      </c>
      <c r="BH40" s="45">
        <f>F40*AO40</f>
      </c>
      <c r="BI40" s="45">
        <f>F40*AP40</f>
      </c>
      <c r="BJ40" s="45">
        <f>F40*G40</f>
      </c>
      <c r="BK40" s="47" t="s">
        <v>125</v>
      </c>
      <c r="BL40" s="45"/>
      <c r="BW40" s="45" t="n">
        <v>21</v>
      </c>
      <c r="BX40" s="14" t="s">
        <v>140</v>
      </c>
    </row>
    <row r="41">
      <c r="A41" s="9" t="s">
        <v>141</v>
      </c>
      <c r="B41" s="10" t="s">
        <v>142</v>
      </c>
      <c r="C41" s="14" t="s">
        <v>143</v>
      </c>
      <c r="D41" s="10"/>
      <c r="E41" s="10" t="s">
        <v>130</v>
      </c>
      <c r="F41" s="45" t="n">
        <v>1</v>
      </c>
      <c r="G41" s="45" t="n">
        <v>0</v>
      </c>
      <c r="H41" s="45">
        <f>ROUND(F41*AO41,2)</f>
      </c>
      <c r="I41" s="45">
        <f>ROUND(F41*AP41,2)</f>
      </c>
      <c r="J41" s="45">
        <f>ROUND(F41*G41,2)</f>
      </c>
      <c r="K41" s="46" t="s">
        <v>49</v>
      </c>
      <c r="Z41" s="45">
        <f>ROUND(IF(AQ41="5",BJ41,0),2)</f>
      </c>
      <c r="AB41" s="45">
        <f>ROUND(IF(AQ41="1",BH41,0),2)</f>
      </c>
      <c r="AC41" s="45">
        <f>ROUND(IF(AQ41="1",BI41,0),2)</f>
      </c>
      <c r="AD41" s="45">
        <f>ROUND(IF(AQ41="7",BH41,0),2)</f>
      </c>
      <c r="AE41" s="45">
        <f>ROUND(IF(AQ41="7",BI41,0),2)</f>
      </c>
      <c r="AF41" s="45">
        <f>ROUND(IF(AQ41="2",BH41,0),2)</f>
      </c>
      <c r="AG41" s="45">
        <f>ROUND(IF(AQ41="2",BI41,0),2)</f>
      </c>
      <c r="AH41" s="45">
        <f>ROUND(IF(AQ41="0",BJ41,0),2)</f>
      </c>
      <c r="AI41" s="28" t="s">
        <v>49</v>
      </c>
      <c r="AJ41" s="45">
        <f>IF(AN41=0,J41,0)</f>
      </c>
      <c r="AK41" s="45">
        <f>IF(AN41=12,J41,0)</f>
      </c>
      <c r="AL41" s="45">
        <f>IF(AN41=21,J41,0)</f>
      </c>
      <c r="AN41" s="45" t="n">
        <v>21</v>
      </c>
      <c r="AO41" s="45">
        <f>G41*1</f>
      </c>
      <c r="AP41" s="45">
        <f>G41*(1-1)</f>
      </c>
      <c r="AQ41" s="47" t="s">
        <v>131</v>
      </c>
      <c r="AV41" s="45">
        <f>ROUND(AW41+AX41,2)</f>
      </c>
      <c r="AW41" s="45">
        <f>ROUND(F41*AO41,2)</f>
      </c>
      <c r="AX41" s="45">
        <f>ROUND(F41*AP41,2)</f>
      </c>
      <c r="AY41" s="47" t="s">
        <v>132</v>
      </c>
      <c r="AZ41" s="47" t="s">
        <v>133</v>
      </c>
      <c r="BA41" s="28" t="s">
        <v>59</v>
      </c>
      <c r="BC41" s="45">
        <f>AW41+AX41</f>
      </c>
      <c r="BD41" s="45">
        <f>G41/(100-BE41)*100</f>
      </c>
      <c r="BE41" s="45" t="n">
        <v>0</v>
      </c>
      <c r="BF41" s="45">
        <f>41</f>
      </c>
      <c r="BH41" s="45">
        <f>F41*AO41</f>
      </c>
      <c r="BI41" s="45">
        <f>F41*AP41</f>
      </c>
      <c r="BJ41" s="45">
        <f>F41*G41</f>
      </c>
      <c r="BK41" s="47" t="s">
        <v>125</v>
      </c>
      <c r="BL41" s="45"/>
      <c r="BW41" s="45" t="n">
        <v>21</v>
      </c>
      <c r="BX41" s="14" t="s">
        <v>143</v>
      </c>
    </row>
    <row r="42">
      <c r="A42" s="9" t="s">
        <v>144</v>
      </c>
      <c r="B42" s="10" t="s">
        <v>142</v>
      </c>
      <c r="C42" s="14" t="s">
        <v>145</v>
      </c>
      <c r="D42" s="10"/>
      <c r="E42" s="10" t="s">
        <v>130</v>
      </c>
      <c r="F42" s="45" t="n">
        <v>1</v>
      </c>
      <c r="G42" s="45" t="n">
        <v>0</v>
      </c>
      <c r="H42" s="45">
        <f>ROUND(F42*AO42,2)</f>
      </c>
      <c r="I42" s="45">
        <f>ROUND(F42*AP42,2)</f>
      </c>
      <c r="J42" s="45">
        <f>ROUND(F42*G42,2)</f>
      </c>
      <c r="K42" s="46" t="s">
        <v>49</v>
      </c>
      <c r="Z42" s="45">
        <f>ROUND(IF(AQ42="5",BJ42,0),2)</f>
      </c>
      <c r="AB42" s="45">
        <f>ROUND(IF(AQ42="1",BH42,0),2)</f>
      </c>
      <c r="AC42" s="45">
        <f>ROUND(IF(AQ42="1",BI42,0),2)</f>
      </c>
      <c r="AD42" s="45">
        <f>ROUND(IF(AQ42="7",BH42,0),2)</f>
      </c>
      <c r="AE42" s="45">
        <f>ROUND(IF(AQ42="7",BI42,0),2)</f>
      </c>
      <c r="AF42" s="45">
        <f>ROUND(IF(AQ42="2",BH42,0),2)</f>
      </c>
      <c r="AG42" s="45">
        <f>ROUND(IF(AQ42="2",BI42,0),2)</f>
      </c>
      <c r="AH42" s="45">
        <f>ROUND(IF(AQ42="0",BJ42,0),2)</f>
      </c>
      <c r="AI42" s="28" t="s">
        <v>49</v>
      </c>
      <c r="AJ42" s="45">
        <f>IF(AN42=0,J42,0)</f>
      </c>
      <c r="AK42" s="45">
        <f>IF(AN42=12,J42,0)</f>
      </c>
      <c r="AL42" s="45">
        <f>IF(AN42=21,J42,0)</f>
      </c>
      <c r="AN42" s="45" t="n">
        <v>21</v>
      </c>
      <c r="AO42" s="45">
        <f>G42*1</f>
      </c>
      <c r="AP42" s="45">
        <f>G42*(1-1)</f>
      </c>
      <c r="AQ42" s="47" t="s">
        <v>131</v>
      </c>
      <c r="AV42" s="45">
        <f>ROUND(AW42+AX42,2)</f>
      </c>
      <c r="AW42" s="45">
        <f>ROUND(F42*AO42,2)</f>
      </c>
      <c r="AX42" s="45">
        <f>ROUND(F42*AP42,2)</f>
      </c>
      <c r="AY42" s="47" t="s">
        <v>132</v>
      </c>
      <c r="AZ42" s="47" t="s">
        <v>133</v>
      </c>
      <c r="BA42" s="28" t="s">
        <v>59</v>
      </c>
      <c r="BC42" s="45">
        <f>AW42+AX42</f>
      </c>
      <c r="BD42" s="45">
        <f>G42/(100-BE42)*100</f>
      </c>
      <c r="BE42" s="45" t="n">
        <v>0</v>
      </c>
      <c r="BF42" s="45">
        <f>42</f>
      </c>
      <c r="BH42" s="45">
        <f>F42*AO42</f>
      </c>
      <c r="BI42" s="45">
        <f>F42*AP42</f>
      </c>
      <c r="BJ42" s="45">
        <f>F42*G42</f>
      </c>
      <c r="BK42" s="47" t="s">
        <v>125</v>
      </c>
      <c r="BL42" s="45"/>
      <c r="BW42" s="45" t="n">
        <v>21</v>
      </c>
      <c r="BX42" s="14" t="s">
        <v>145</v>
      </c>
    </row>
    <row r="43">
      <c r="A43" s="9" t="s">
        <v>146</v>
      </c>
      <c r="B43" s="10" t="s">
        <v>147</v>
      </c>
      <c r="C43" s="14" t="s">
        <v>148</v>
      </c>
      <c r="D43" s="10"/>
      <c r="E43" s="10" t="s">
        <v>130</v>
      </c>
      <c r="F43" s="45" t="n">
        <v>1</v>
      </c>
      <c r="G43" s="45" t="n">
        <v>0</v>
      </c>
      <c r="H43" s="45">
        <f>ROUND(F43*AO43,2)</f>
      </c>
      <c r="I43" s="45">
        <f>ROUND(F43*AP43,2)</f>
      </c>
      <c r="J43" s="45">
        <f>ROUND(F43*G43,2)</f>
      </c>
      <c r="K43" s="46" t="s">
        <v>49</v>
      </c>
      <c r="Z43" s="45">
        <f>ROUND(IF(AQ43="5",BJ43,0),2)</f>
      </c>
      <c r="AB43" s="45">
        <f>ROUND(IF(AQ43="1",BH43,0),2)</f>
      </c>
      <c r="AC43" s="45">
        <f>ROUND(IF(AQ43="1",BI43,0),2)</f>
      </c>
      <c r="AD43" s="45">
        <f>ROUND(IF(AQ43="7",BH43,0),2)</f>
      </c>
      <c r="AE43" s="45">
        <f>ROUND(IF(AQ43="7",BI43,0),2)</f>
      </c>
      <c r="AF43" s="45">
        <f>ROUND(IF(AQ43="2",BH43,0),2)</f>
      </c>
      <c r="AG43" s="45">
        <f>ROUND(IF(AQ43="2",BI43,0),2)</f>
      </c>
      <c r="AH43" s="45">
        <f>ROUND(IF(AQ43="0",BJ43,0),2)</f>
      </c>
      <c r="AI43" s="28" t="s">
        <v>49</v>
      </c>
      <c r="AJ43" s="45">
        <f>IF(AN43=0,J43,0)</f>
      </c>
      <c r="AK43" s="45">
        <f>IF(AN43=12,J43,0)</f>
      </c>
      <c r="AL43" s="45">
        <f>IF(AN43=21,J43,0)</f>
      </c>
      <c r="AN43" s="45" t="n">
        <v>21</v>
      </c>
      <c r="AO43" s="45">
        <f>G43*1</f>
      </c>
      <c r="AP43" s="45">
        <f>G43*(1-1)</f>
      </c>
      <c r="AQ43" s="47" t="s">
        <v>131</v>
      </c>
      <c r="AV43" s="45">
        <f>ROUND(AW43+AX43,2)</f>
      </c>
      <c r="AW43" s="45">
        <f>ROUND(F43*AO43,2)</f>
      </c>
      <c r="AX43" s="45">
        <f>ROUND(F43*AP43,2)</f>
      </c>
      <c r="AY43" s="47" t="s">
        <v>132</v>
      </c>
      <c r="AZ43" s="47" t="s">
        <v>133</v>
      </c>
      <c r="BA43" s="28" t="s">
        <v>59</v>
      </c>
      <c r="BC43" s="45">
        <f>AW43+AX43</f>
      </c>
      <c r="BD43" s="45">
        <f>G43/(100-BE43)*100</f>
      </c>
      <c r="BE43" s="45" t="n">
        <v>0</v>
      </c>
      <c r="BF43" s="45">
        <f>43</f>
      </c>
      <c r="BH43" s="45">
        <f>F43*AO43</f>
      </c>
      <c r="BI43" s="45">
        <f>F43*AP43</f>
      </c>
      <c r="BJ43" s="45">
        <f>F43*G43</f>
      </c>
      <c r="BK43" s="47" t="s">
        <v>125</v>
      </c>
      <c r="BL43" s="45"/>
      <c r="BW43" s="45" t="n">
        <v>21</v>
      </c>
      <c r="BX43" s="14" t="s">
        <v>148</v>
      </c>
    </row>
    <row r="44">
      <c r="A44" s="9" t="s">
        <v>149</v>
      </c>
      <c r="B44" s="10" t="s">
        <v>147</v>
      </c>
      <c r="C44" s="14" t="s">
        <v>150</v>
      </c>
      <c r="D44" s="10"/>
      <c r="E44" s="10" t="s">
        <v>130</v>
      </c>
      <c r="F44" s="45" t="n">
        <v>1</v>
      </c>
      <c r="G44" s="45" t="n">
        <v>0</v>
      </c>
      <c r="H44" s="45">
        <f>ROUND(F44*AO44,2)</f>
      </c>
      <c r="I44" s="45">
        <f>ROUND(F44*AP44,2)</f>
      </c>
      <c r="J44" s="45">
        <f>ROUND(F44*G44,2)</f>
      </c>
      <c r="K44" s="46" t="s">
        <v>49</v>
      </c>
      <c r="Z44" s="45">
        <f>ROUND(IF(AQ44="5",BJ44,0),2)</f>
      </c>
      <c r="AB44" s="45">
        <f>ROUND(IF(AQ44="1",BH44,0),2)</f>
      </c>
      <c r="AC44" s="45">
        <f>ROUND(IF(AQ44="1",BI44,0),2)</f>
      </c>
      <c r="AD44" s="45">
        <f>ROUND(IF(AQ44="7",BH44,0),2)</f>
      </c>
      <c r="AE44" s="45">
        <f>ROUND(IF(AQ44="7",BI44,0),2)</f>
      </c>
      <c r="AF44" s="45">
        <f>ROUND(IF(AQ44="2",BH44,0),2)</f>
      </c>
      <c r="AG44" s="45">
        <f>ROUND(IF(AQ44="2",BI44,0),2)</f>
      </c>
      <c r="AH44" s="45">
        <f>ROUND(IF(AQ44="0",BJ44,0),2)</f>
      </c>
      <c r="AI44" s="28" t="s">
        <v>49</v>
      </c>
      <c r="AJ44" s="45">
        <f>IF(AN44=0,J44,0)</f>
      </c>
      <c r="AK44" s="45">
        <f>IF(AN44=12,J44,0)</f>
      </c>
      <c r="AL44" s="45">
        <f>IF(AN44=21,J44,0)</f>
      </c>
      <c r="AN44" s="45" t="n">
        <v>21</v>
      </c>
      <c r="AO44" s="45">
        <f>G44*1</f>
      </c>
      <c r="AP44" s="45">
        <f>G44*(1-1)</f>
      </c>
      <c r="AQ44" s="47" t="s">
        <v>131</v>
      </c>
      <c r="AV44" s="45">
        <f>ROUND(AW44+AX44,2)</f>
      </c>
      <c r="AW44" s="45">
        <f>ROUND(F44*AO44,2)</f>
      </c>
      <c r="AX44" s="45">
        <f>ROUND(F44*AP44,2)</f>
      </c>
      <c r="AY44" s="47" t="s">
        <v>132</v>
      </c>
      <c r="AZ44" s="47" t="s">
        <v>133</v>
      </c>
      <c r="BA44" s="28" t="s">
        <v>59</v>
      </c>
      <c r="BC44" s="45">
        <f>AW44+AX44</f>
      </c>
      <c r="BD44" s="45">
        <f>G44/(100-BE44)*100</f>
      </c>
      <c r="BE44" s="45" t="n">
        <v>0</v>
      </c>
      <c r="BF44" s="45">
        <f>44</f>
      </c>
      <c r="BH44" s="45">
        <f>F44*AO44</f>
      </c>
      <c r="BI44" s="45">
        <f>F44*AP44</f>
      </c>
      <c r="BJ44" s="45">
        <f>F44*G44</f>
      </c>
      <c r="BK44" s="47" t="s">
        <v>125</v>
      </c>
      <c r="BL44" s="45"/>
      <c r="BW44" s="45" t="n">
        <v>21</v>
      </c>
      <c r="BX44" s="14" t="s">
        <v>150</v>
      </c>
    </row>
    <row r="45">
      <c r="A45" s="9" t="s">
        <v>151</v>
      </c>
      <c r="B45" s="10" t="s">
        <v>152</v>
      </c>
      <c r="C45" s="14" t="s">
        <v>153</v>
      </c>
      <c r="D45" s="10"/>
      <c r="E45" s="10" t="s">
        <v>130</v>
      </c>
      <c r="F45" s="45" t="n">
        <v>1</v>
      </c>
      <c r="G45" s="45" t="n">
        <v>0</v>
      </c>
      <c r="H45" s="45">
        <f>ROUND(F45*AO45,2)</f>
      </c>
      <c r="I45" s="45">
        <f>ROUND(F45*AP45,2)</f>
      </c>
      <c r="J45" s="45">
        <f>ROUND(F45*G45,2)</f>
      </c>
      <c r="K45" s="46" t="s">
        <v>49</v>
      </c>
      <c r="Z45" s="45">
        <f>ROUND(IF(AQ45="5",BJ45,0),2)</f>
      </c>
      <c r="AB45" s="45">
        <f>ROUND(IF(AQ45="1",BH45,0),2)</f>
      </c>
      <c r="AC45" s="45">
        <f>ROUND(IF(AQ45="1",BI45,0),2)</f>
      </c>
      <c r="AD45" s="45">
        <f>ROUND(IF(AQ45="7",BH45,0),2)</f>
      </c>
      <c r="AE45" s="45">
        <f>ROUND(IF(AQ45="7",BI45,0),2)</f>
      </c>
      <c r="AF45" s="45">
        <f>ROUND(IF(AQ45="2",BH45,0),2)</f>
      </c>
      <c r="AG45" s="45">
        <f>ROUND(IF(AQ45="2",BI45,0),2)</f>
      </c>
      <c r="AH45" s="45">
        <f>ROUND(IF(AQ45="0",BJ45,0),2)</f>
      </c>
      <c r="AI45" s="28" t="s">
        <v>49</v>
      </c>
      <c r="AJ45" s="45">
        <f>IF(AN45=0,J45,0)</f>
      </c>
      <c r="AK45" s="45">
        <f>IF(AN45=12,J45,0)</f>
      </c>
      <c r="AL45" s="45">
        <f>IF(AN45=21,J45,0)</f>
      </c>
      <c r="AN45" s="45" t="n">
        <v>21</v>
      </c>
      <c r="AO45" s="45">
        <f>G45*1</f>
      </c>
      <c r="AP45" s="45">
        <f>G45*(1-1)</f>
      </c>
      <c r="AQ45" s="47" t="s">
        <v>131</v>
      </c>
      <c r="AV45" s="45">
        <f>ROUND(AW45+AX45,2)</f>
      </c>
      <c r="AW45" s="45">
        <f>ROUND(F45*AO45,2)</f>
      </c>
      <c r="AX45" s="45">
        <f>ROUND(F45*AP45,2)</f>
      </c>
      <c r="AY45" s="47" t="s">
        <v>132</v>
      </c>
      <c r="AZ45" s="47" t="s">
        <v>133</v>
      </c>
      <c r="BA45" s="28" t="s">
        <v>59</v>
      </c>
      <c r="BC45" s="45">
        <f>AW45+AX45</f>
      </c>
      <c r="BD45" s="45">
        <f>G45/(100-BE45)*100</f>
      </c>
      <c r="BE45" s="45" t="n">
        <v>0</v>
      </c>
      <c r="BF45" s="45">
        <f>45</f>
      </c>
      <c r="BH45" s="45">
        <f>F45*AO45</f>
      </c>
      <c r="BI45" s="45">
        <f>F45*AP45</f>
      </c>
      <c r="BJ45" s="45">
        <f>F45*G45</f>
      </c>
      <c r="BK45" s="47" t="s">
        <v>125</v>
      </c>
      <c r="BL45" s="45"/>
      <c r="BW45" s="45" t="n">
        <v>21</v>
      </c>
      <c r="BX45" s="14" t="s">
        <v>153</v>
      </c>
    </row>
    <row r="46">
      <c r="A46" s="9" t="s">
        <v>154</v>
      </c>
      <c r="B46" s="10" t="s">
        <v>155</v>
      </c>
      <c r="C46" s="14" t="s">
        <v>156</v>
      </c>
      <c r="D46" s="10"/>
      <c r="E46" s="10" t="s">
        <v>130</v>
      </c>
      <c r="F46" s="45" t="n">
        <v>1</v>
      </c>
      <c r="G46" s="45" t="n">
        <v>0</v>
      </c>
      <c r="H46" s="45">
        <f>ROUND(F46*AO46,2)</f>
      </c>
      <c r="I46" s="45">
        <f>ROUND(F46*AP46,2)</f>
      </c>
      <c r="J46" s="45">
        <f>ROUND(F46*G46,2)</f>
      </c>
      <c r="K46" s="46" t="s">
        <v>49</v>
      </c>
      <c r="Z46" s="45">
        <f>ROUND(IF(AQ46="5",BJ46,0),2)</f>
      </c>
      <c r="AB46" s="45">
        <f>ROUND(IF(AQ46="1",BH46,0),2)</f>
      </c>
      <c r="AC46" s="45">
        <f>ROUND(IF(AQ46="1",BI46,0),2)</f>
      </c>
      <c r="AD46" s="45">
        <f>ROUND(IF(AQ46="7",BH46,0),2)</f>
      </c>
      <c r="AE46" s="45">
        <f>ROUND(IF(AQ46="7",BI46,0),2)</f>
      </c>
      <c r="AF46" s="45">
        <f>ROUND(IF(AQ46="2",BH46,0),2)</f>
      </c>
      <c r="AG46" s="45">
        <f>ROUND(IF(AQ46="2",BI46,0),2)</f>
      </c>
      <c r="AH46" s="45">
        <f>ROUND(IF(AQ46="0",BJ46,0),2)</f>
      </c>
      <c r="AI46" s="28" t="s">
        <v>49</v>
      </c>
      <c r="AJ46" s="45">
        <f>IF(AN46=0,J46,0)</f>
      </c>
      <c r="AK46" s="45">
        <f>IF(AN46=12,J46,0)</f>
      </c>
      <c r="AL46" s="45">
        <f>IF(AN46=21,J46,0)</f>
      </c>
      <c r="AN46" s="45" t="n">
        <v>21</v>
      </c>
      <c r="AO46" s="45">
        <f>G46*1</f>
      </c>
      <c r="AP46" s="45">
        <f>G46*(1-1)</f>
      </c>
      <c r="AQ46" s="47" t="s">
        <v>131</v>
      </c>
      <c r="AV46" s="45">
        <f>ROUND(AW46+AX46,2)</f>
      </c>
      <c r="AW46" s="45">
        <f>ROUND(F46*AO46,2)</f>
      </c>
      <c r="AX46" s="45">
        <f>ROUND(F46*AP46,2)</f>
      </c>
      <c r="AY46" s="47" t="s">
        <v>132</v>
      </c>
      <c r="AZ46" s="47" t="s">
        <v>133</v>
      </c>
      <c r="BA46" s="28" t="s">
        <v>59</v>
      </c>
      <c r="BC46" s="45">
        <f>AW46+AX46</f>
      </c>
      <c r="BD46" s="45">
        <f>G46/(100-BE46)*100</f>
      </c>
      <c r="BE46" s="45" t="n">
        <v>0</v>
      </c>
      <c r="BF46" s="45">
        <f>46</f>
      </c>
      <c r="BH46" s="45">
        <f>F46*AO46</f>
      </c>
      <c r="BI46" s="45">
        <f>F46*AP46</f>
      </c>
      <c r="BJ46" s="45">
        <f>F46*G46</f>
      </c>
      <c r="BK46" s="47" t="s">
        <v>125</v>
      </c>
      <c r="BL46" s="45"/>
      <c r="BW46" s="45" t="n">
        <v>21</v>
      </c>
      <c r="BX46" s="14" t="s">
        <v>156</v>
      </c>
    </row>
    <row r="47">
      <c r="A47" s="9" t="s">
        <v>157</v>
      </c>
      <c r="B47" s="10" t="s">
        <v>158</v>
      </c>
      <c r="C47" s="14" t="s">
        <v>159</v>
      </c>
      <c r="D47" s="10"/>
      <c r="E47" s="10" t="s">
        <v>130</v>
      </c>
      <c r="F47" s="45" t="n">
        <v>1</v>
      </c>
      <c r="G47" s="45" t="n">
        <v>0</v>
      </c>
      <c r="H47" s="45">
        <f>ROUND(F47*AO47,2)</f>
      </c>
      <c r="I47" s="45">
        <f>ROUND(F47*AP47,2)</f>
      </c>
      <c r="J47" s="45">
        <f>ROUND(F47*G47,2)</f>
      </c>
      <c r="K47" s="46" t="s">
        <v>49</v>
      </c>
      <c r="Z47" s="45">
        <f>ROUND(IF(AQ47="5",BJ47,0),2)</f>
      </c>
      <c r="AB47" s="45">
        <f>ROUND(IF(AQ47="1",BH47,0),2)</f>
      </c>
      <c r="AC47" s="45">
        <f>ROUND(IF(AQ47="1",BI47,0),2)</f>
      </c>
      <c r="AD47" s="45">
        <f>ROUND(IF(AQ47="7",BH47,0),2)</f>
      </c>
      <c r="AE47" s="45">
        <f>ROUND(IF(AQ47="7",BI47,0),2)</f>
      </c>
      <c r="AF47" s="45">
        <f>ROUND(IF(AQ47="2",BH47,0),2)</f>
      </c>
      <c r="AG47" s="45">
        <f>ROUND(IF(AQ47="2",BI47,0),2)</f>
      </c>
      <c r="AH47" s="45">
        <f>ROUND(IF(AQ47="0",BJ47,0),2)</f>
      </c>
      <c r="AI47" s="28" t="s">
        <v>49</v>
      </c>
      <c r="AJ47" s="45">
        <f>IF(AN47=0,J47,0)</f>
      </c>
      <c r="AK47" s="45">
        <f>IF(AN47=12,J47,0)</f>
      </c>
      <c r="AL47" s="45">
        <f>IF(AN47=21,J47,0)</f>
      </c>
      <c r="AN47" s="45" t="n">
        <v>21</v>
      </c>
      <c r="AO47" s="45">
        <f>G47*1</f>
      </c>
      <c r="AP47" s="45">
        <f>G47*(1-1)</f>
      </c>
      <c r="AQ47" s="47" t="s">
        <v>131</v>
      </c>
      <c r="AV47" s="45">
        <f>ROUND(AW47+AX47,2)</f>
      </c>
      <c r="AW47" s="45">
        <f>ROUND(F47*AO47,2)</f>
      </c>
      <c r="AX47" s="45">
        <f>ROUND(F47*AP47,2)</f>
      </c>
      <c r="AY47" s="47" t="s">
        <v>132</v>
      </c>
      <c r="AZ47" s="47" t="s">
        <v>133</v>
      </c>
      <c r="BA47" s="28" t="s">
        <v>59</v>
      </c>
      <c r="BC47" s="45">
        <f>AW47+AX47</f>
      </c>
      <c r="BD47" s="45">
        <f>G47/(100-BE47)*100</f>
      </c>
      <c r="BE47" s="45" t="n">
        <v>0</v>
      </c>
      <c r="BF47" s="45">
        <f>47</f>
      </c>
      <c r="BH47" s="45">
        <f>F47*AO47</f>
      </c>
      <c r="BI47" s="45">
        <f>F47*AP47</f>
      </c>
      <c r="BJ47" s="45">
        <f>F47*G47</f>
      </c>
      <c r="BK47" s="47" t="s">
        <v>125</v>
      </c>
      <c r="BL47" s="45"/>
      <c r="BW47" s="45" t="n">
        <v>21</v>
      </c>
      <c r="BX47" s="14" t="s">
        <v>159</v>
      </c>
    </row>
    <row r="48">
      <c r="A48" s="9" t="s">
        <v>160</v>
      </c>
      <c r="B48" s="10" t="s">
        <v>161</v>
      </c>
      <c r="C48" s="14" t="s">
        <v>162</v>
      </c>
      <c r="D48" s="10"/>
      <c r="E48" s="10" t="s">
        <v>73</v>
      </c>
      <c r="F48" s="45" t="n">
        <v>50</v>
      </c>
      <c r="G48" s="45" t="n">
        <v>0</v>
      </c>
      <c r="H48" s="45">
        <f>ROUND(F48*AO48,2)</f>
      </c>
      <c r="I48" s="45">
        <f>ROUND(F48*AP48,2)</f>
      </c>
      <c r="J48" s="45">
        <f>ROUND(F48*G48,2)</f>
      </c>
      <c r="K48" s="46" t="s">
        <v>56</v>
      </c>
      <c r="Z48" s="45">
        <f>ROUND(IF(AQ48="5",BJ48,0),2)</f>
      </c>
      <c r="AB48" s="45">
        <f>ROUND(IF(AQ48="1",BH48,0),2)</f>
      </c>
      <c r="AC48" s="45">
        <f>ROUND(IF(AQ48="1",BI48,0),2)</f>
      </c>
      <c r="AD48" s="45">
        <f>ROUND(IF(AQ48="7",BH48,0),2)</f>
      </c>
      <c r="AE48" s="45">
        <f>ROUND(IF(AQ48="7",BI48,0),2)</f>
      </c>
      <c r="AF48" s="45">
        <f>ROUND(IF(AQ48="2",BH48,0),2)</f>
      </c>
      <c r="AG48" s="45">
        <f>ROUND(IF(AQ48="2",BI48,0),2)</f>
      </c>
      <c r="AH48" s="45">
        <f>ROUND(IF(AQ48="0",BJ48,0),2)</f>
      </c>
      <c r="AI48" s="28" t="s">
        <v>49</v>
      </c>
      <c r="AJ48" s="45">
        <f>IF(AN48=0,J48,0)</f>
      </c>
      <c r="AK48" s="45">
        <f>IF(AN48=12,J48,0)</f>
      </c>
      <c r="AL48" s="45">
        <f>IF(AN48=21,J48,0)</f>
      </c>
      <c r="AN48" s="45" t="n">
        <v>21</v>
      </c>
      <c r="AO48" s="45">
        <f>G48*1</f>
      </c>
      <c r="AP48" s="45">
        <f>G48*(1-1)</f>
      </c>
      <c r="AQ48" s="47" t="s">
        <v>131</v>
      </c>
      <c r="AV48" s="45">
        <f>ROUND(AW48+AX48,2)</f>
      </c>
      <c r="AW48" s="45">
        <f>ROUND(F48*AO48,2)</f>
      </c>
      <c r="AX48" s="45">
        <f>ROUND(F48*AP48,2)</f>
      </c>
      <c r="AY48" s="47" t="s">
        <v>132</v>
      </c>
      <c r="AZ48" s="47" t="s">
        <v>133</v>
      </c>
      <c r="BA48" s="28" t="s">
        <v>59</v>
      </c>
      <c r="BC48" s="45">
        <f>AW48+AX48</f>
      </c>
      <c r="BD48" s="45">
        <f>G48/(100-BE48)*100</f>
      </c>
      <c r="BE48" s="45" t="n">
        <v>0</v>
      </c>
      <c r="BF48" s="45">
        <f>48</f>
      </c>
      <c r="BH48" s="45">
        <f>F48*AO48</f>
      </c>
      <c r="BI48" s="45">
        <f>F48*AP48</f>
      </c>
      <c r="BJ48" s="45">
        <f>F48*G48</f>
      </c>
      <c r="BK48" s="47" t="s">
        <v>125</v>
      </c>
      <c r="BL48" s="45"/>
      <c r="BW48" s="45" t="n">
        <v>21</v>
      </c>
      <c r="BX48" s="14" t="s">
        <v>162</v>
      </c>
    </row>
    <row r="49" ht="60.75">
      <c r="A49" s="53"/>
      <c r="B49" s="54" t="s">
        <v>104</v>
      </c>
      <c r="C49" s="55" t="s">
        <v>163</v>
      </c>
      <c r="D49" s="56"/>
      <c r="E49" s="56"/>
      <c r="F49" s="56"/>
      <c r="G49" s="56"/>
      <c r="H49" s="56"/>
      <c r="I49" s="56"/>
      <c r="J49" s="56"/>
      <c r="K49" s="57"/>
      <c r="BX49" s="55" t="s">
        <v>163</v>
      </c>
    </row>
    <row r="50">
      <c r="A50" s="9" t="s">
        <v>164</v>
      </c>
      <c r="B50" s="10" t="s">
        <v>165</v>
      </c>
      <c r="C50" s="14" t="s">
        <v>166</v>
      </c>
      <c r="D50" s="10"/>
      <c r="E50" s="10" t="s">
        <v>73</v>
      </c>
      <c r="F50" s="45" t="n">
        <v>200</v>
      </c>
      <c r="G50" s="45" t="n">
        <v>0</v>
      </c>
      <c r="H50" s="45">
        <f>ROUND(F50*AO50,2)</f>
      </c>
      <c r="I50" s="45">
        <f>ROUND(F50*AP50,2)</f>
      </c>
      <c r="J50" s="45">
        <f>ROUND(F50*G50,2)</f>
      </c>
      <c r="K50" s="46" t="s">
        <v>56</v>
      </c>
      <c r="Z50" s="45">
        <f>ROUND(IF(AQ50="5",BJ50,0),2)</f>
      </c>
      <c r="AB50" s="45">
        <f>ROUND(IF(AQ50="1",BH50,0),2)</f>
      </c>
      <c r="AC50" s="45">
        <f>ROUND(IF(AQ50="1",BI50,0),2)</f>
      </c>
      <c r="AD50" s="45">
        <f>ROUND(IF(AQ50="7",BH50,0),2)</f>
      </c>
      <c r="AE50" s="45">
        <f>ROUND(IF(AQ50="7",BI50,0),2)</f>
      </c>
      <c r="AF50" s="45">
        <f>ROUND(IF(AQ50="2",BH50,0),2)</f>
      </c>
      <c r="AG50" s="45">
        <f>ROUND(IF(AQ50="2",BI50,0),2)</f>
      </c>
      <c r="AH50" s="45">
        <f>ROUND(IF(AQ50="0",BJ50,0),2)</f>
      </c>
      <c r="AI50" s="28" t="s">
        <v>49</v>
      </c>
      <c r="AJ50" s="45">
        <f>IF(AN50=0,J50,0)</f>
      </c>
      <c r="AK50" s="45">
        <f>IF(AN50=12,J50,0)</f>
      </c>
      <c r="AL50" s="45">
        <f>IF(AN50=21,J50,0)</f>
      </c>
      <c r="AN50" s="45" t="n">
        <v>21</v>
      </c>
      <c r="AO50" s="45">
        <f>G50*1</f>
      </c>
      <c r="AP50" s="45">
        <f>G50*(1-1)</f>
      </c>
      <c r="AQ50" s="47" t="s">
        <v>131</v>
      </c>
      <c r="AV50" s="45">
        <f>ROUND(AW50+AX50,2)</f>
      </c>
      <c r="AW50" s="45">
        <f>ROUND(F50*AO50,2)</f>
      </c>
      <c r="AX50" s="45">
        <f>ROUND(F50*AP50,2)</f>
      </c>
      <c r="AY50" s="47" t="s">
        <v>132</v>
      </c>
      <c r="AZ50" s="47" t="s">
        <v>133</v>
      </c>
      <c r="BA50" s="28" t="s">
        <v>59</v>
      </c>
      <c r="BC50" s="45">
        <f>AW50+AX50</f>
      </c>
      <c r="BD50" s="45">
        <f>G50/(100-BE50)*100</f>
      </c>
      <c r="BE50" s="45" t="n">
        <v>0</v>
      </c>
      <c r="BF50" s="45">
        <f>50</f>
      </c>
      <c r="BH50" s="45">
        <f>F50*AO50</f>
      </c>
      <c r="BI50" s="45">
        <f>F50*AP50</f>
      </c>
      <c r="BJ50" s="45">
        <f>F50*G50</f>
      </c>
      <c r="BK50" s="47" t="s">
        <v>125</v>
      </c>
      <c r="BL50" s="45"/>
      <c r="BW50" s="45" t="n">
        <v>21</v>
      </c>
      <c r="BX50" s="14" t="s">
        <v>166</v>
      </c>
    </row>
    <row r="51" ht="72.75">
      <c r="A51" s="53"/>
      <c r="B51" s="54" t="s">
        <v>104</v>
      </c>
      <c r="C51" s="55" t="s">
        <v>167</v>
      </c>
      <c r="D51" s="56"/>
      <c r="E51" s="56"/>
      <c r="F51" s="56"/>
      <c r="G51" s="56"/>
      <c r="H51" s="56"/>
      <c r="I51" s="56"/>
      <c r="J51" s="56"/>
      <c r="K51" s="57"/>
      <c r="BX51" s="55" t="s">
        <v>167</v>
      </c>
    </row>
    <row r="52">
      <c r="A52" s="58" t="s">
        <v>168</v>
      </c>
      <c r="B52" s="59" t="s">
        <v>169</v>
      </c>
      <c r="C52" s="60" t="s">
        <v>170</v>
      </c>
      <c r="D52" s="59"/>
      <c r="E52" s="59" t="s">
        <v>109</v>
      </c>
      <c r="F52" s="61" t="n">
        <v>1</v>
      </c>
      <c r="G52" s="61" t="n">
        <v>0</v>
      </c>
      <c r="H52" s="61">
        <f>ROUND(F52*AO52,2)</f>
      </c>
      <c r="I52" s="61">
        <f>ROUND(F52*AP52,2)</f>
      </c>
      <c r="J52" s="61">
        <f>ROUND(F52*G52,2)</f>
      </c>
      <c r="K52" s="62" t="s">
        <v>49</v>
      </c>
      <c r="Z52" s="45">
        <f>ROUND(IF(AQ52="5",BJ52,0),2)</f>
      </c>
      <c r="AB52" s="45">
        <f>ROUND(IF(AQ52="1",BH52,0),2)</f>
      </c>
      <c r="AC52" s="45">
        <f>ROUND(IF(AQ52="1",BI52,0),2)</f>
      </c>
      <c r="AD52" s="45">
        <f>ROUND(IF(AQ52="7",BH52,0),2)</f>
      </c>
      <c r="AE52" s="45">
        <f>ROUND(IF(AQ52="7",BI52,0),2)</f>
      </c>
      <c r="AF52" s="45">
        <f>ROUND(IF(AQ52="2",BH52,0),2)</f>
      </c>
      <c r="AG52" s="45">
        <f>ROUND(IF(AQ52="2",BI52,0),2)</f>
      </c>
      <c r="AH52" s="45">
        <f>ROUND(IF(AQ52="0",BJ52,0),2)</f>
      </c>
      <c r="AI52" s="28" t="s">
        <v>49</v>
      </c>
      <c r="AJ52" s="45">
        <f>IF(AN52=0,J52,0)</f>
      </c>
      <c r="AK52" s="45">
        <f>IF(AN52=12,J52,0)</f>
      </c>
      <c r="AL52" s="45">
        <f>IF(AN52=21,J52,0)</f>
      </c>
      <c r="AN52" s="45" t="n">
        <v>21</v>
      </c>
      <c r="AO52" s="45">
        <f>G52*1</f>
      </c>
      <c r="AP52" s="45">
        <f>G52*(1-1)</f>
      </c>
      <c r="AQ52" s="47" t="s">
        <v>131</v>
      </c>
      <c r="AV52" s="45">
        <f>ROUND(AW52+AX52,2)</f>
      </c>
      <c r="AW52" s="45">
        <f>ROUND(F52*AO52,2)</f>
      </c>
      <c r="AX52" s="45">
        <f>ROUND(F52*AP52,2)</f>
      </c>
      <c r="AY52" s="47" t="s">
        <v>132</v>
      </c>
      <c r="AZ52" s="47" t="s">
        <v>133</v>
      </c>
      <c r="BA52" s="28" t="s">
        <v>59</v>
      </c>
      <c r="BC52" s="45">
        <f>AW52+AX52</f>
      </c>
      <c r="BD52" s="45">
        <f>G52/(100-BE52)*100</f>
      </c>
      <c r="BE52" s="45" t="n">
        <v>0</v>
      </c>
      <c r="BF52" s="45">
        <f>52</f>
      </c>
      <c r="BH52" s="45">
        <f>F52*AO52</f>
      </c>
      <c r="BI52" s="45">
        <f>F52*AP52</f>
      </c>
      <c r="BJ52" s="45">
        <f>F52*G52</f>
      </c>
      <c r="BK52" s="47" t="s">
        <v>125</v>
      </c>
      <c r="BL52" s="45"/>
      <c r="BW52" s="45" t="n">
        <v>21</v>
      </c>
      <c r="BX52" s="14" t="s">
        <v>170</v>
      </c>
    </row>
    <row r="53">
      <c r="H53" s="63" t="s">
        <v>171</v>
      </c>
      <c r="I53" s="63"/>
      <c r="J53" s="64">
        <f>ROUND(J12+J14+J21+J30+J36,2)</f>
      </c>
    </row>
    <row r="54">
      <c r="A54" s="65" t="s">
        <v>172</v>
      </c>
    </row>
    <row r="55" customHeight="true" ht="12.75">
      <c r="A55" s="14" t="s">
        <v>49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</row>
  </sheetData>
  <mergeCells>
    <mergeCell ref="A1:K1"/>
    <mergeCell ref="A2:B3"/>
    <mergeCell ref="A4:B5"/>
    <mergeCell ref="A6:B7"/>
    <mergeCell ref="A8:B9"/>
    <mergeCell ref="E2:F3"/>
    <mergeCell ref="E4:F5"/>
    <mergeCell ref="E6:F7"/>
    <mergeCell ref="E8:F9"/>
    <mergeCell ref="H2:H3"/>
    <mergeCell ref="H4:H5"/>
    <mergeCell ref="H6:H7"/>
    <mergeCell ref="H8:H9"/>
    <mergeCell ref="C2:D3"/>
    <mergeCell ref="C4:D5"/>
    <mergeCell ref="C6:D7"/>
    <mergeCell ref="C8:D9"/>
    <mergeCell ref="G2:G3"/>
    <mergeCell ref="G4:G5"/>
    <mergeCell ref="G6:G7"/>
    <mergeCell ref="G8:G9"/>
    <mergeCell ref="I2:K3"/>
    <mergeCell ref="I4:K5"/>
    <mergeCell ref="I6:K7"/>
    <mergeCell ref="I8:K9"/>
    <mergeCell ref="C10:D10"/>
    <mergeCell ref="C11:D11"/>
    <mergeCell ref="H10:J10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K28"/>
    <mergeCell ref="C29:D29"/>
    <mergeCell ref="C30:D30"/>
    <mergeCell ref="C31:D31"/>
    <mergeCell ref="C32:K32"/>
    <mergeCell ref="C33:D33"/>
    <mergeCell ref="C34:D34"/>
    <mergeCell ref="C35:K35"/>
    <mergeCell ref="C36:D36"/>
    <mergeCell ref="C37:D37"/>
    <mergeCell ref="C38:K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K49"/>
    <mergeCell ref="C50:D50"/>
    <mergeCell ref="C51:K51"/>
    <mergeCell ref="C52:D52"/>
    <mergeCell ref="H53:I53"/>
    <mergeCell ref="A55:K55"/>
  </mergeCells>
  <pageMargins left="0.393999993801117" top="0.591000020503998" right="0.393999993801117" bottom="0.591000020503998" header="0" footer="0"/>
  <pageSetup orientation="landscape" fitToHeight="0" fitToWidth="1" cellComments="none"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true" summaryRight="true"/>
    <pageSetUpPr fitToPage="true"/>
  </sheetPr>
  <dimension ref="A1:I37"/>
  <sheetViews>
    <sheetView workbookViewId="0" showZeros="true" showFormulas="false" showGridLines="true" showRowColHeaders="true">
      <selection sqref="A37:I37" activeCell="A37"/>
    </sheetView>
  </sheetViews>
  <sheetFormatPr defaultColWidth="12.140625" customHeight="true" defaultRowHeight="15"/>
  <cols>
    <col max="1" min="1" style="0" width="9.140625" customWidth="true"/>
    <col max="2" min="2" style="0" width="12.85546875" customWidth="true"/>
    <col max="3" min="3" style="0" width="27.140625" customWidth="true"/>
    <col max="4" min="4" style="0" width="10" customWidth="true"/>
    <col max="5" min="5" style="0" width="14" customWidth="true"/>
    <col max="6" min="6" style="0" width="27.140625" customWidth="true"/>
    <col max="7" min="7" style="0" width="9.140625" customWidth="true"/>
    <col max="8" min="8" style="0" width="12.85546875" customWidth="true"/>
    <col max="9" min="9" style="0" width="27.140625" customWidth="true"/>
  </cols>
  <sheetData>
    <row r="1" customHeight="true" ht="54.75">
      <c r="A1" s="66" t="s">
        <v>173</v>
      </c>
      <c r="B1" s="1"/>
      <c r="C1" s="1"/>
      <c r="D1" s="1"/>
      <c r="E1" s="1"/>
      <c r="F1" s="1"/>
      <c r="G1" s="1"/>
      <c r="H1" s="1"/>
      <c r="I1" s="1"/>
    </row>
    <row r="2">
      <c r="A2" s="3" t="s">
        <v>1</v>
      </c>
      <c r="B2" s="4"/>
      <c r="C2" s="5">
        <f>'Stavební rozpočet'!C2</f>
      </c>
      <c r="D2" s="6"/>
      <c r="E2" s="7" t="s">
        <v>5</v>
      </c>
      <c r="F2" s="7">
        <f>'Stavební rozpočet'!I2</f>
      </c>
      <c r="G2" s="4"/>
      <c r="H2" s="7" t="s">
        <v>174</v>
      </c>
      <c r="I2" s="8" t="s">
        <v>49</v>
      </c>
    </row>
    <row r="3" customHeight="true" ht="15">
      <c r="A3" s="9"/>
      <c r="B3" s="10"/>
      <c r="C3" s="11"/>
      <c r="D3" s="11"/>
      <c r="E3" s="10"/>
      <c r="F3" s="10"/>
      <c r="G3" s="10"/>
      <c r="H3" s="10"/>
      <c r="I3" s="12"/>
    </row>
    <row r="4">
      <c r="A4" s="13" t="s">
        <v>7</v>
      </c>
      <c r="B4" s="10"/>
      <c r="C4" s="14">
        <f>'Stavební rozpočet'!C4</f>
      </c>
      <c r="D4" s="10"/>
      <c r="E4" s="14" t="s">
        <v>10</v>
      </c>
      <c r="F4" s="14">
        <f>'Stavební rozpočet'!I4</f>
      </c>
      <c r="G4" s="10"/>
      <c r="H4" s="14" t="s">
        <v>174</v>
      </c>
      <c r="I4" s="12" t="s">
        <v>49</v>
      </c>
    </row>
    <row r="5" customHeight="true" ht="15">
      <c r="A5" s="9"/>
      <c r="B5" s="10"/>
      <c r="C5" s="10"/>
      <c r="D5" s="10"/>
      <c r="E5" s="10"/>
      <c r="F5" s="10"/>
      <c r="G5" s="10"/>
      <c r="H5" s="10"/>
      <c r="I5" s="12"/>
    </row>
    <row r="6">
      <c r="A6" s="13" t="s">
        <v>11</v>
      </c>
      <c r="B6" s="10"/>
      <c r="C6" s="14">
        <f>'Stavební rozpočet'!C6</f>
      </c>
      <c r="D6" s="10"/>
      <c r="E6" s="14" t="s">
        <v>14</v>
      </c>
      <c r="F6" s="14">
        <f>'Stavební rozpočet'!I6</f>
      </c>
      <c r="G6" s="10"/>
      <c r="H6" s="14" t="s">
        <v>174</v>
      </c>
      <c r="I6" s="12" t="s">
        <v>49</v>
      </c>
    </row>
    <row r="7" customHeight="true" ht="15">
      <c r="A7" s="9"/>
      <c r="B7" s="10"/>
      <c r="C7" s="10"/>
      <c r="D7" s="10"/>
      <c r="E7" s="10"/>
      <c r="F7" s="10"/>
      <c r="G7" s="10"/>
      <c r="H7" s="10"/>
      <c r="I7" s="12"/>
    </row>
    <row r="8">
      <c r="A8" s="13" t="s">
        <v>9</v>
      </c>
      <c r="B8" s="10"/>
      <c r="C8" s="14">
        <f>'Stavební rozpočet'!G4</f>
      </c>
      <c r="D8" s="10"/>
      <c r="E8" s="14" t="s">
        <v>13</v>
      </c>
      <c r="F8" s="14">
        <f>'Stavební rozpočet'!G6</f>
      </c>
      <c r="G8" s="10"/>
      <c r="H8" s="10" t="s">
        <v>175</v>
      </c>
      <c r="I8" s="67" t="n">
        <v>30</v>
      </c>
    </row>
    <row r="9">
      <c r="A9" s="9"/>
      <c r="B9" s="10"/>
      <c r="C9" s="10"/>
      <c r="D9" s="10"/>
      <c r="E9" s="10"/>
      <c r="F9" s="10"/>
      <c r="G9" s="10"/>
      <c r="H9" s="10"/>
      <c r="I9" s="12"/>
    </row>
    <row r="10">
      <c r="A10" s="13" t="s">
        <v>15</v>
      </c>
      <c r="B10" s="10"/>
      <c r="C10" s="14">
        <f>'Stavební rozpočet'!C8</f>
      </c>
      <c r="D10" s="10"/>
      <c r="E10" s="14" t="s">
        <v>18</v>
      </c>
      <c r="F10" s="14">
        <f>'Stavební rozpočet'!I8</f>
      </c>
      <c r="G10" s="10"/>
      <c r="H10" s="10" t="s">
        <v>176</v>
      </c>
      <c r="I10" s="68">
        <f>'Stavební rozpočet'!G8</f>
      </c>
    </row>
    <row r="11">
      <c r="A11" s="58"/>
      <c r="B11" s="59"/>
      <c r="C11" s="59"/>
      <c r="D11" s="59"/>
      <c r="E11" s="59"/>
      <c r="F11" s="59"/>
      <c r="G11" s="59"/>
      <c r="H11" s="59"/>
      <c r="I11" s="69"/>
    </row>
    <row r="12">
      <c r="A12" s="70" t="s">
        <v>177</v>
      </c>
      <c r="B12" s="70"/>
      <c r="C12" s="70"/>
      <c r="D12" s="70"/>
      <c r="E12" s="70"/>
      <c r="F12" s="70"/>
      <c r="G12" s="70"/>
      <c r="H12" s="70"/>
      <c r="I12" s="70"/>
    </row>
    <row r="13" customHeight="true" ht="26.25">
      <c r="A13" s="71" t="s">
        <v>178</v>
      </c>
      <c r="B13" s="72" t="s">
        <v>179</v>
      </c>
      <c r="C13" s="73"/>
      <c r="D13" s="74" t="s">
        <v>180</v>
      </c>
      <c r="E13" s="72" t="s">
        <v>181</v>
      </c>
      <c r="F13" s="73"/>
      <c r="G13" s="74" t="s">
        <v>182</v>
      </c>
      <c r="H13" s="72" t="s">
        <v>183</v>
      </c>
      <c r="I13" s="73"/>
    </row>
    <row r="14">
      <c r="A14" s="75" t="s">
        <v>184</v>
      </c>
      <c r="B14" s="76" t="s">
        <v>185</v>
      </c>
      <c r="C14" s="77">
        <f>SUM('Stavební rozpočet'!AB12:AB104)</f>
      </c>
      <c r="D14" s="78" t="s">
        <v>186</v>
      </c>
      <c r="E14" s="79"/>
      <c r="F14" s="77">
        <f>VORN!I15</f>
      </c>
      <c r="G14" s="78" t="s">
        <v>187</v>
      </c>
      <c r="H14" s="79"/>
      <c r="I14" s="80">
        <f>VORN!I21</f>
      </c>
    </row>
    <row r="15">
      <c r="A15" s="81" t="s">
        <v>49</v>
      </c>
      <c r="B15" s="76" t="s">
        <v>34</v>
      </c>
      <c r="C15" s="77">
        <f>SUM('Stavební rozpočet'!AC12:AC104)</f>
      </c>
      <c r="D15" s="78" t="s">
        <v>188</v>
      </c>
      <c r="E15" s="79"/>
      <c r="F15" s="77">
        <f>VORN!I16</f>
      </c>
      <c r="G15" s="78" t="s">
        <v>189</v>
      </c>
      <c r="H15" s="79"/>
      <c r="I15" s="80">
        <f>VORN!I22</f>
      </c>
    </row>
    <row r="16">
      <c r="A16" s="75" t="s">
        <v>190</v>
      </c>
      <c r="B16" s="76" t="s">
        <v>185</v>
      </c>
      <c r="C16" s="77">
        <f>SUM('Stavební rozpočet'!AD12:AD104)</f>
      </c>
      <c r="D16" s="78" t="s">
        <v>191</v>
      </c>
      <c r="E16" s="79"/>
      <c r="F16" s="77">
        <f>VORN!I17</f>
      </c>
      <c r="G16" s="78" t="s">
        <v>192</v>
      </c>
      <c r="H16" s="79"/>
      <c r="I16" s="80">
        <f>VORN!I23</f>
      </c>
    </row>
    <row r="17">
      <c r="A17" s="81" t="s">
        <v>49</v>
      </c>
      <c r="B17" s="76" t="s">
        <v>34</v>
      </c>
      <c r="C17" s="77">
        <f>SUM('Stavební rozpočet'!AE12:AE104)</f>
      </c>
      <c r="D17" s="78" t="s">
        <v>49</v>
      </c>
      <c r="E17" s="79"/>
      <c r="F17" s="80" t="s">
        <v>49</v>
      </c>
      <c r="G17" s="78" t="s">
        <v>193</v>
      </c>
      <c r="H17" s="79"/>
      <c r="I17" s="80">
        <f>VORN!I24</f>
      </c>
    </row>
    <row r="18">
      <c r="A18" s="75" t="s">
        <v>194</v>
      </c>
      <c r="B18" s="76" t="s">
        <v>185</v>
      </c>
      <c r="C18" s="77">
        <f>SUM('Stavební rozpočet'!AF12:AF104)</f>
      </c>
      <c r="D18" s="78" t="s">
        <v>49</v>
      </c>
      <c r="E18" s="79"/>
      <c r="F18" s="80" t="s">
        <v>49</v>
      </c>
      <c r="G18" s="78" t="s">
        <v>195</v>
      </c>
      <c r="H18" s="79"/>
      <c r="I18" s="80">
        <f>VORN!I25</f>
      </c>
    </row>
    <row r="19">
      <c r="A19" s="81" t="s">
        <v>49</v>
      </c>
      <c r="B19" s="76" t="s">
        <v>34</v>
      </c>
      <c r="C19" s="77">
        <f>SUM('Stavební rozpočet'!AG12:AG104)</f>
      </c>
      <c r="D19" s="78" t="s">
        <v>49</v>
      </c>
      <c r="E19" s="79"/>
      <c r="F19" s="80" t="s">
        <v>49</v>
      </c>
      <c r="G19" s="78" t="s">
        <v>196</v>
      </c>
      <c r="H19" s="79"/>
      <c r="I19" s="80">
        <f>VORN!I26</f>
      </c>
    </row>
    <row r="20">
      <c r="A20" s="82" t="s">
        <v>126</v>
      </c>
      <c r="B20" s="83"/>
      <c r="C20" s="77">
        <f>SUM('Stavební rozpočet'!AH12:AH104)</f>
      </c>
      <c r="D20" s="78" t="s">
        <v>49</v>
      </c>
      <c r="E20" s="79"/>
      <c r="F20" s="80" t="s">
        <v>49</v>
      </c>
      <c r="G20" s="78" t="s">
        <v>49</v>
      </c>
      <c r="H20" s="79"/>
      <c r="I20" s="80" t="s">
        <v>49</v>
      </c>
    </row>
    <row r="21">
      <c r="A21" s="84" t="s">
        <v>197</v>
      </c>
      <c r="B21" s="85"/>
      <c r="C21" s="86">
        <f>SUM('Stavební rozpočet'!Z12:Z104)</f>
      </c>
      <c r="D21" s="87" t="s">
        <v>49</v>
      </c>
      <c r="E21" s="88"/>
      <c r="F21" s="89" t="s">
        <v>49</v>
      </c>
      <c r="G21" s="87" t="s">
        <v>49</v>
      </c>
      <c r="H21" s="88"/>
      <c r="I21" s="89" t="s">
        <v>49</v>
      </c>
    </row>
    <row r="22" customHeight="true" ht="16.5">
      <c r="A22" s="90" t="s">
        <v>198</v>
      </c>
      <c r="B22" s="91"/>
      <c r="C22" s="92">
        <f>ROUND(SUM(C14:C21),2)</f>
      </c>
      <c r="D22" s="93" t="s">
        <v>199</v>
      </c>
      <c r="E22" s="91"/>
      <c r="F22" s="92">
        <f>SUM(F14:F21)</f>
      </c>
      <c r="G22" s="93" t="s">
        <v>200</v>
      </c>
      <c r="H22" s="91"/>
      <c r="I22" s="92">
        <f>SUM(I14:I21)</f>
      </c>
    </row>
    <row r="23">
      <c r="D23" s="82" t="s">
        <v>201</v>
      </c>
      <c r="E23" s="83"/>
      <c r="F23" s="94" t="n">
        <v>0</v>
      </c>
      <c r="G23" s="95" t="s">
        <v>202</v>
      </c>
      <c r="H23" s="83"/>
      <c r="I23" s="77" t="n">
        <v>0</v>
      </c>
    </row>
    <row r="24">
      <c r="G24" s="82" t="s">
        <v>203</v>
      </c>
      <c r="H24" s="83"/>
      <c r="I24" s="86">
        <f>vorn_sum</f>
      </c>
    </row>
    <row r="25">
      <c r="G25" s="82" t="s">
        <v>204</v>
      </c>
      <c r="H25" s="83"/>
      <c r="I25" s="92" t="n">
        <v>0</v>
      </c>
    </row>
    <row r="27">
      <c r="A27" s="96" t="s">
        <v>205</v>
      </c>
      <c r="B27" s="97"/>
      <c r="C27" s="98">
        <f>ROUND(SUM('Stavební rozpočet'!AJ12:AJ104),2)</f>
      </c>
    </row>
    <row r="28">
      <c r="A28" s="99" t="s">
        <v>206</v>
      </c>
      <c r="B28" s="100"/>
      <c r="C28" s="101">
        <f>ROUND(SUM('Stavební rozpočet'!AK12:AK104),2)</f>
      </c>
      <c r="D28" s="102" t="s">
        <v>207</v>
      </c>
      <c r="E28" s="97"/>
      <c r="F28" s="98">
        <f>ROUND(C28*(12/100),2)</f>
      </c>
      <c r="G28" s="102" t="s">
        <v>208</v>
      </c>
      <c r="H28" s="97"/>
      <c r="I28" s="98">
        <f>ROUND(SUM(C27:C29),2)</f>
      </c>
    </row>
    <row r="29">
      <c r="A29" s="99" t="s">
        <v>209</v>
      </c>
      <c r="B29" s="100"/>
      <c r="C29" s="101">
        <f>ROUND(SUM('Stavební rozpočet'!AL12:AL104)+(F22+I22+F23+I23+I24+I25),2)</f>
      </c>
      <c r="D29" s="103" t="s">
        <v>210</v>
      </c>
      <c r="E29" s="100"/>
      <c r="F29" s="101">
        <f>ROUND(C29*(21/100),2)</f>
      </c>
      <c r="G29" s="103" t="s">
        <v>211</v>
      </c>
      <c r="H29" s="100"/>
      <c r="I29" s="101">
        <f>ROUND(SUM(F28:F29)+I28,2)</f>
      </c>
    </row>
    <row r="31">
      <c r="A31" s="104" t="s">
        <v>212</v>
      </c>
      <c r="B31" s="105"/>
      <c r="C31" s="106"/>
      <c r="D31" s="107" t="s">
        <v>213</v>
      </c>
      <c r="E31" s="105"/>
      <c r="F31" s="106"/>
      <c r="G31" s="107" t="s">
        <v>214</v>
      </c>
      <c r="H31" s="105"/>
      <c r="I31" s="106"/>
    </row>
    <row r="32">
      <c r="A32" s="108" t="s">
        <v>49</v>
      </c>
      <c r="B32" s="109"/>
      <c r="C32" s="110"/>
      <c r="D32" s="111" t="s">
        <v>49</v>
      </c>
      <c r="E32" s="109"/>
      <c r="F32" s="110"/>
      <c r="G32" s="111" t="s">
        <v>49</v>
      </c>
      <c r="H32" s="109"/>
      <c r="I32" s="110"/>
    </row>
    <row r="33">
      <c r="A33" s="108" t="s">
        <v>49</v>
      </c>
      <c r="B33" s="109"/>
      <c r="C33" s="110"/>
      <c r="D33" s="111" t="s">
        <v>49</v>
      </c>
      <c r="E33" s="109"/>
      <c r="F33" s="110"/>
      <c r="G33" s="111" t="s">
        <v>49</v>
      </c>
      <c r="H33" s="109"/>
      <c r="I33" s="110"/>
    </row>
    <row r="34">
      <c r="A34" s="108" t="s">
        <v>49</v>
      </c>
      <c r="B34" s="109"/>
      <c r="C34" s="110"/>
      <c r="D34" s="111" t="s">
        <v>49</v>
      </c>
      <c r="E34" s="109"/>
      <c r="F34" s="110"/>
      <c r="G34" s="111" t="s">
        <v>49</v>
      </c>
      <c r="H34" s="109"/>
      <c r="I34" s="110"/>
    </row>
    <row r="35">
      <c r="A35" s="112" t="s">
        <v>215</v>
      </c>
      <c r="B35" s="113"/>
      <c r="C35" s="114"/>
      <c r="D35" s="115" t="s">
        <v>215</v>
      </c>
      <c r="E35" s="113"/>
      <c r="F35" s="114"/>
      <c r="G35" s="115" t="s">
        <v>215</v>
      </c>
      <c r="H35" s="113"/>
      <c r="I35" s="114"/>
    </row>
    <row r="36">
      <c r="A36" s="116" t="s">
        <v>172</v>
      </c>
    </row>
    <row r="37" customHeight="true" ht="12.75">
      <c r="A37" s="14" t="s">
        <v>49</v>
      </c>
      <c r="B37" s="10"/>
      <c r="C37" s="10"/>
      <c r="D37" s="10"/>
      <c r="E37" s="10"/>
      <c r="F37" s="10"/>
      <c r="G37" s="10"/>
      <c r="H37" s="10"/>
      <c r="I37" s="10"/>
    </row>
  </sheetData>
  <mergeCells>
    <mergeCell ref="A1:I1"/>
    <mergeCell ref="A2:B3"/>
    <mergeCell ref="A4:B5"/>
    <mergeCell ref="A6:B7"/>
    <mergeCell ref="A8:B9"/>
    <mergeCell ref="A10:B11"/>
    <mergeCell ref="E2:E3"/>
    <mergeCell ref="E4:E5"/>
    <mergeCell ref="E6:E7"/>
    <mergeCell ref="E8:E9"/>
    <mergeCell ref="E10:E11"/>
    <mergeCell ref="C2:D3"/>
    <mergeCell ref="C4:D5"/>
    <mergeCell ref="C6:D7"/>
    <mergeCell ref="C8:D9"/>
    <mergeCell ref="C10:D11"/>
    <mergeCell ref="F2:G3"/>
    <mergeCell ref="F4:G5"/>
    <mergeCell ref="F6:G7"/>
    <mergeCell ref="F8:G9"/>
    <mergeCell ref="F10:G11"/>
    <mergeCell ref="H2:H3"/>
    <mergeCell ref="H4:H5"/>
    <mergeCell ref="H6:H7"/>
    <mergeCell ref="H8:H9"/>
    <mergeCell ref="H10:H11"/>
    <mergeCell ref="I2:I3"/>
    <mergeCell ref="I4:I5"/>
    <mergeCell ref="I6:I7"/>
    <mergeCell ref="I8:I9"/>
    <mergeCell ref="I10:I11"/>
    <mergeCell ref="A12:I12"/>
    <mergeCell ref="B13:C13"/>
    <mergeCell ref="E13:F13"/>
    <mergeCell ref="H13:I13"/>
    <mergeCell ref="A20:B20"/>
    <mergeCell ref="A21:B21"/>
    <mergeCell ref="A22:B22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A27:B27"/>
    <mergeCell ref="A28:B28"/>
    <mergeCell ref="A29:B29"/>
    <mergeCell ref="D28:E28"/>
    <mergeCell ref="D29:E29"/>
    <mergeCell ref="G28:H28"/>
    <mergeCell ref="G29:H29"/>
    <mergeCell ref="A31:C31"/>
    <mergeCell ref="A32:C32"/>
    <mergeCell ref="A33:C33"/>
    <mergeCell ref="A34:C34"/>
    <mergeCell ref="A35:C35"/>
    <mergeCell ref="D31:F31"/>
    <mergeCell ref="D32:F32"/>
    <mergeCell ref="D33:F33"/>
    <mergeCell ref="D34:F34"/>
    <mergeCell ref="D35:F35"/>
    <mergeCell ref="G31:I31"/>
    <mergeCell ref="G32:I32"/>
    <mergeCell ref="G33:I33"/>
    <mergeCell ref="G34:I34"/>
    <mergeCell ref="G35:I35"/>
    <mergeCell ref="A37:I37"/>
  </mergeCells>
  <pageMargins left="0.393999993801117" top="0.591000020503998" right="0.393999993801117" bottom="0.591000020503998" header="0" footer="0"/>
  <pageSetup orientation="landscape" fitToHeight="1" fitToWidth="1" cellComments="none"/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outlinePr summaryBelow="true" summaryRight="true"/>
    <pageSetUpPr fitToPage="true"/>
  </sheetPr>
  <dimension ref="A1:I36"/>
  <sheetViews>
    <sheetView workbookViewId="0" showZeros="true" showFormulas="false" showGridLines="true" showRowColHeaders="true">
      <selection sqref="A36:E36" activeCell="A36"/>
    </sheetView>
  </sheetViews>
  <sheetFormatPr defaultColWidth="12.140625" customHeight="true" defaultRowHeight="15"/>
  <cols>
    <col max="1" min="1" style="0" width="9.140625" customWidth="true"/>
    <col max="2" min="2" style="0" width="12.85546875" customWidth="true"/>
    <col max="3" min="3" style="0" width="22.85546875" customWidth="true"/>
    <col max="4" min="4" style="0" width="10" customWidth="true"/>
    <col max="5" min="5" style="0" width="14" customWidth="true"/>
    <col max="6" min="6" style="0" width="22.85546875" customWidth="true"/>
    <col max="7" min="7" style="0" width="9.140625" customWidth="true"/>
    <col max="8" min="8" style="0" width="17.140625" customWidth="true"/>
    <col max="9" min="9" style="0" width="22.85546875" customWidth="true"/>
  </cols>
  <sheetData>
    <row r="1" customHeight="true" ht="54.75">
      <c r="A1" s="66" t="s">
        <v>216</v>
      </c>
      <c r="B1" s="1"/>
      <c r="C1" s="1"/>
      <c r="D1" s="1"/>
      <c r="E1" s="1"/>
      <c r="F1" s="1"/>
      <c r="G1" s="1"/>
      <c r="H1" s="1"/>
      <c r="I1" s="1"/>
    </row>
    <row r="2">
      <c r="A2" s="3" t="s">
        <v>1</v>
      </c>
      <c r="B2" s="4"/>
      <c r="C2" s="5">
        <f>'Stavební rozpočet'!C2</f>
      </c>
      <c r="D2" s="6"/>
      <c r="E2" s="7" t="s">
        <v>5</v>
      </c>
      <c r="F2" s="7">
        <f>'Stavební rozpočet'!I2</f>
      </c>
      <c r="G2" s="4"/>
      <c r="H2" s="7" t="s">
        <v>174</v>
      </c>
      <c r="I2" s="8" t="s">
        <v>49</v>
      </c>
    </row>
    <row r="3" customHeight="true" ht="15">
      <c r="A3" s="9"/>
      <c r="B3" s="10"/>
      <c r="C3" s="11"/>
      <c r="D3" s="11"/>
      <c r="E3" s="10"/>
      <c r="F3" s="10"/>
      <c r="G3" s="10"/>
      <c r="H3" s="10"/>
      <c r="I3" s="12"/>
    </row>
    <row r="4">
      <c r="A4" s="13" t="s">
        <v>7</v>
      </c>
      <c r="B4" s="10"/>
      <c r="C4" s="14">
        <f>'Stavební rozpočet'!C4</f>
      </c>
      <c r="D4" s="10"/>
      <c r="E4" s="14" t="s">
        <v>10</v>
      </c>
      <c r="F4" s="14">
        <f>'Stavební rozpočet'!I4</f>
      </c>
      <c r="G4" s="10"/>
      <c r="H4" s="14" t="s">
        <v>174</v>
      </c>
      <c r="I4" s="12" t="s">
        <v>49</v>
      </c>
    </row>
    <row r="5" customHeight="true" ht="25.5">
      <c r="A5" s="9"/>
      <c r="B5" s="10"/>
      <c r="C5" s="10"/>
      <c r="D5" s="10"/>
      <c r="E5" s="10"/>
      <c r="F5" s="10"/>
      <c r="G5" s="10"/>
      <c r="H5" s="10"/>
      <c r="I5" s="12"/>
    </row>
    <row r="6">
      <c r="A6" s="13" t="s">
        <v>11</v>
      </c>
      <c r="B6" s="10"/>
      <c r="C6" s="14">
        <f>'Stavební rozpočet'!C6</f>
      </c>
      <c r="D6" s="10"/>
      <c r="E6" s="14" t="s">
        <v>14</v>
      </c>
      <c r="F6" s="14">
        <f>'Stavební rozpočet'!I6</f>
      </c>
      <c r="G6" s="10"/>
      <c r="H6" s="14" t="s">
        <v>174</v>
      </c>
      <c r="I6" s="12" t="s">
        <v>49</v>
      </c>
    </row>
    <row r="7" customHeight="true" ht="15">
      <c r="A7" s="9"/>
      <c r="B7" s="10"/>
      <c r="C7" s="10"/>
      <c r="D7" s="10"/>
      <c r="E7" s="10"/>
      <c r="F7" s="10"/>
      <c r="G7" s="10"/>
      <c r="H7" s="10"/>
      <c r="I7" s="12"/>
    </row>
    <row r="8">
      <c r="A8" s="13" t="s">
        <v>9</v>
      </c>
      <c r="B8" s="10"/>
      <c r="C8" s="14">
        <f>'Stavební rozpočet'!G4</f>
      </c>
      <c r="D8" s="10"/>
      <c r="E8" s="14" t="s">
        <v>13</v>
      </c>
      <c r="F8" s="14">
        <f>'Stavební rozpočet'!G6</f>
      </c>
      <c r="G8" s="10"/>
      <c r="H8" s="10" t="s">
        <v>175</v>
      </c>
      <c r="I8" s="67" t="n">
        <v>30</v>
      </c>
    </row>
    <row r="9">
      <c r="A9" s="9"/>
      <c r="B9" s="10"/>
      <c r="C9" s="10"/>
      <c r="D9" s="10"/>
      <c r="E9" s="10"/>
      <c r="F9" s="10"/>
      <c r="G9" s="10"/>
      <c r="H9" s="10"/>
      <c r="I9" s="12"/>
    </row>
    <row r="10">
      <c r="A10" s="13" t="s">
        <v>15</v>
      </c>
      <c r="B10" s="10"/>
      <c r="C10" s="14">
        <f>'Stavební rozpočet'!C8</f>
      </c>
      <c r="D10" s="10"/>
      <c r="E10" s="14" t="s">
        <v>18</v>
      </c>
      <c r="F10" s="14">
        <f>'Stavební rozpočet'!I8</f>
      </c>
      <c r="G10" s="10"/>
      <c r="H10" s="10" t="s">
        <v>176</v>
      </c>
      <c r="I10" s="68">
        <f>'Stavební rozpočet'!G8</f>
      </c>
    </row>
    <row r="11">
      <c r="A11" s="58"/>
      <c r="B11" s="59"/>
      <c r="C11" s="59"/>
      <c r="D11" s="59"/>
      <c r="E11" s="59"/>
      <c r="F11" s="59"/>
      <c r="G11" s="59"/>
      <c r="H11" s="59"/>
      <c r="I11" s="69"/>
    </row>
    <row r="13">
      <c r="A13" s="117" t="s">
        <v>217</v>
      </c>
      <c r="B13" s="117"/>
      <c r="C13" s="117"/>
      <c r="D13" s="117"/>
      <c r="E13" s="117"/>
    </row>
    <row r="14">
      <c r="A14" s="118" t="s">
        <v>218</v>
      </c>
      <c r="B14" s="119"/>
      <c r="C14" s="119"/>
      <c r="D14" s="119"/>
      <c r="E14" s="120"/>
      <c r="F14" s="121" t="s">
        <v>219</v>
      </c>
      <c r="G14" s="121" t="s">
        <v>220</v>
      </c>
      <c r="H14" s="121" t="s">
        <v>221</v>
      </c>
      <c r="I14" s="121" t="s">
        <v>219</v>
      </c>
    </row>
    <row r="15">
      <c r="A15" s="122" t="s">
        <v>186</v>
      </c>
      <c r="B15" s="123"/>
      <c r="C15" s="123"/>
      <c r="D15" s="123"/>
      <c r="E15" s="124"/>
      <c r="F15" s="125" t="s">
        <v>49</v>
      </c>
      <c r="G15" s="126" t="n">
        <v>1</v>
      </c>
      <c r="H15" s="126">
        <f>'Krycí list rozpočtu'!C22</f>
      </c>
      <c r="I15" s="126">
        <f>ROUND((G15/100)*H15,2)</f>
      </c>
    </row>
    <row r="16">
      <c r="A16" s="122" t="s">
        <v>188</v>
      </c>
      <c r="B16" s="123"/>
      <c r="C16" s="123"/>
      <c r="D16" s="123"/>
      <c r="E16" s="124"/>
      <c r="F16" s="125" t="s">
        <v>49</v>
      </c>
      <c r="G16" s="126" t="n">
        <v>2</v>
      </c>
      <c r="H16" s="126">
        <f>'Krycí list rozpočtu'!C22</f>
      </c>
      <c r="I16" s="126">
        <f>ROUND((G16/100)*H16,2)</f>
      </c>
    </row>
    <row r="17">
      <c r="A17" s="127" t="s">
        <v>191</v>
      </c>
      <c r="B17" s="128"/>
      <c r="C17" s="128"/>
      <c r="D17" s="128"/>
      <c r="E17" s="129"/>
      <c r="F17" s="130" t="s">
        <v>49</v>
      </c>
      <c r="G17" s="131" t="n">
        <v>1.5</v>
      </c>
      <c r="H17" s="131">
        <f>'Krycí list rozpočtu'!C22</f>
      </c>
      <c r="I17" s="131">
        <f>ROUND((G17/100)*H17,2)</f>
      </c>
    </row>
    <row r="18">
      <c r="A18" s="132" t="s">
        <v>222</v>
      </c>
      <c r="B18" s="133"/>
      <c r="C18" s="133"/>
      <c r="D18" s="133"/>
      <c r="E18" s="134"/>
      <c r="F18" s="135" t="s">
        <v>49</v>
      </c>
      <c r="G18" s="136" t="s">
        <v>49</v>
      </c>
      <c r="H18" s="136" t="s">
        <v>49</v>
      </c>
      <c r="I18" s="137">
        <f>SUM(I15:I17)</f>
      </c>
    </row>
    <row r="20">
      <c r="A20" s="118" t="s">
        <v>183</v>
      </c>
      <c r="B20" s="119"/>
      <c r="C20" s="119"/>
      <c r="D20" s="119"/>
      <c r="E20" s="120"/>
      <c r="F20" s="121" t="s">
        <v>219</v>
      </c>
      <c r="G20" s="121" t="s">
        <v>220</v>
      </c>
      <c r="H20" s="121" t="s">
        <v>221</v>
      </c>
      <c r="I20" s="121" t="s">
        <v>219</v>
      </c>
    </row>
    <row r="21">
      <c r="A21" s="122" t="s">
        <v>187</v>
      </c>
      <c r="B21" s="123"/>
      <c r="C21" s="123"/>
      <c r="D21" s="123"/>
      <c r="E21" s="124"/>
      <c r="F21" s="126" t="n">
        <v>0</v>
      </c>
      <c r="G21" s="125" t="s">
        <v>49</v>
      </c>
      <c r="H21" s="125" t="s">
        <v>49</v>
      </c>
      <c r="I21" s="126">
        <f>F21</f>
      </c>
    </row>
    <row r="22">
      <c r="A22" s="122" t="s">
        <v>189</v>
      </c>
      <c r="B22" s="123"/>
      <c r="C22" s="123"/>
      <c r="D22" s="123"/>
      <c r="E22" s="124"/>
      <c r="F22" s="126" t="n">
        <v>0</v>
      </c>
      <c r="G22" s="125" t="s">
        <v>49</v>
      </c>
      <c r="H22" s="125" t="s">
        <v>49</v>
      </c>
      <c r="I22" s="126">
        <f>F22</f>
      </c>
    </row>
    <row r="23">
      <c r="A23" s="122" t="s">
        <v>192</v>
      </c>
      <c r="B23" s="123"/>
      <c r="C23" s="123"/>
      <c r="D23" s="123"/>
      <c r="E23" s="124"/>
      <c r="F23" s="126" t="n">
        <v>0</v>
      </c>
      <c r="G23" s="125" t="s">
        <v>49</v>
      </c>
      <c r="H23" s="125" t="s">
        <v>49</v>
      </c>
      <c r="I23" s="126">
        <f>F23</f>
      </c>
    </row>
    <row r="24">
      <c r="A24" s="122" t="s">
        <v>193</v>
      </c>
      <c r="B24" s="123"/>
      <c r="C24" s="123"/>
      <c r="D24" s="123"/>
      <c r="E24" s="124"/>
      <c r="F24" s="126" t="n">
        <v>0</v>
      </c>
      <c r="G24" s="125" t="s">
        <v>49</v>
      </c>
      <c r="H24" s="125" t="s">
        <v>49</v>
      </c>
      <c r="I24" s="126">
        <f>F24</f>
      </c>
    </row>
    <row r="25">
      <c r="A25" s="122" t="s">
        <v>195</v>
      </c>
      <c r="B25" s="123"/>
      <c r="C25" s="123"/>
      <c r="D25" s="123"/>
      <c r="E25" s="124"/>
      <c r="F25" s="126" t="n">
        <v>0</v>
      </c>
      <c r="G25" s="125" t="s">
        <v>49</v>
      </c>
      <c r="H25" s="125" t="s">
        <v>49</v>
      </c>
      <c r="I25" s="126">
        <f>F25</f>
      </c>
    </row>
    <row r="26">
      <c r="A26" s="127" t="s">
        <v>196</v>
      </c>
      <c r="B26" s="128"/>
      <c r="C26" s="128"/>
      <c r="D26" s="128"/>
      <c r="E26" s="129"/>
      <c r="F26" s="131" t="n">
        <v>0</v>
      </c>
      <c r="G26" s="130" t="s">
        <v>49</v>
      </c>
      <c r="H26" s="130" t="s">
        <v>49</v>
      </c>
      <c r="I26" s="131">
        <f>F26</f>
      </c>
    </row>
    <row r="27">
      <c r="A27" s="132" t="s">
        <v>223</v>
      </c>
      <c r="B27" s="133"/>
      <c r="C27" s="133"/>
      <c r="D27" s="133"/>
      <c r="E27" s="134"/>
      <c r="F27" s="135" t="s">
        <v>49</v>
      </c>
      <c r="G27" s="136" t="s">
        <v>49</v>
      </c>
      <c r="H27" s="136" t="s">
        <v>49</v>
      </c>
      <c r="I27" s="137">
        <f>SUM(I21:I26)</f>
      </c>
    </row>
    <row r="29">
      <c r="A29" s="138" t="s">
        <v>224</v>
      </c>
      <c r="B29" s="139"/>
      <c r="C29" s="139"/>
      <c r="D29" s="139"/>
      <c r="E29" s="140"/>
      <c r="F29" s="141">
        <f>I18+I27</f>
      </c>
      <c r="G29" s="142"/>
      <c r="H29" s="142"/>
      <c r="I29" s="143"/>
    </row>
    <row r="33">
      <c r="A33" s="117" t="s">
        <v>225</v>
      </c>
      <c r="B33" s="117"/>
      <c r="C33" s="117"/>
      <c r="D33" s="117"/>
      <c r="E33" s="117"/>
    </row>
    <row r="34">
      <c r="A34" s="118" t="s">
        <v>226</v>
      </c>
      <c r="B34" s="119"/>
      <c r="C34" s="119"/>
      <c r="D34" s="119"/>
      <c r="E34" s="120"/>
      <c r="F34" s="121" t="s">
        <v>219</v>
      </c>
      <c r="G34" s="121" t="s">
        <v>220</v>
      </c>
      <c r="H34" s="121" t="s">
        <v>221</v>
      </c>
      <c r="I34" s="121" t="s">
        <v>219</v>
      </c>
    </row>
    <row r="35">
      <c r="A35" s="127" t="s">
        <v>49</v>
      </c>
      <c r="B35" s="128"/>
      <c r="C35" s="128"/>
      <c r="D35" s="128"/>
      <c r="E35" s="129"/>
      <c r="F35" s="131" t="n">
        <v>0</v>
      </c>
      <c r="G35" s="130" t="s">
        <v>49</v>
      </c>
      <c r="H35" s="130" t="s">
        <v>49</v>
      </c>
      <c r="I35" s="131">
        <f>F35</f>
      </c>
    </row>
    <row r="36">
      <c r="A36" s="132" t="s">
        <v>227</v>
      </c>
      <c r="B36" s="133"/>
      <c r="C36" s="133"/>
      <c r="D36" s="133"/>
      <c r="E36" s="134"/>
      <c r="F36" s="135" t="s">
        <v>49</v>
      </c>
      <c r="G36" s="136" t="s">
        <v>49</v>
      </c>
      <c r="H36" s="136" t="s">
        <v>49</v>
      </c>
      <c r="I36" s="137">
        <f>SUM(I35:I35)</f>
      </c>
    </row>
  </sheetData>
  <mergeCells>
    <mergeCell ref="A1:I1"/>
    <mergeCell ref="A2:B3"/>
    <mergeCell ref="A4:B5"/>
    <mergeCell ref="A6:B7"/>
    <mergeCell ref="A8:B9"/>
    <mergeCell ref="A10:B11"/>
    <mergeCell ref="E2:E3"/>
    <mergeCell ref="E4:E5"/>
    <mergeCell ref="E6:E7"/>
    <mergeCell ref="E8:E9"/>
    <mergeCell ref="E10:E11"/>
    <mergeCell ref="H2:H3"/>
    <mergeCell ref="H4:H5"/>
    <mergeCell ref="H6:H7"/>
    <mergeCell ref="H8:H9"/>
    <mergeCell ref="H10:H11"/>
    <mergeCell ref="C2:D3"/>
    <mergeCell ref="C4:D5"/>
    <mergeCell ref="C6:D7"/>
    <mergeCell ref="C8:D9"/>
    <mergeCell ref="C10:D11"/>
    <mergeCell ref="F2:G3"/>
    <mergeCell ref="F4:G5"/>
    <mergeCell ref="F6:G7"/>
    <mergeCell ref="F8:G9"/>
    <mergeCell ref="F10:G11"/>
    <mergeCell ref="I2:I3"/>
    <mergeCell ref="I4:I5"/>
    <mergeCell ref="I6:I7"/>
    <mergeCell ref="I8:I9"/>
    <mergeCell ref="I10:I11"/>
    <mergeCell ref="A13:E13"/>
    <mergeCell ref="A14:E14"/>
    <mergeCell ref="A15:E15"/>
    <mergeCell ref="A16:E16"/>
    <mergeCell ref="A17:E17"/>
    <mergeCell ref="A18:E18"/>
    <mergeCell ref="A20:E20"/>
    <mergeCell ref="A21:E21"/>
    <mergeCell ref="A22:E22"/>
    <mergeCell ref="A23:E23"/>
    <mergeCell ref="A24:E24"/>
    <mergeCell ref="A25:E25"/>
    <mergeCell ref="A26:E26"/>
    <mergeCell ref="A27:E27"/>
    <mergeCell ref="A29:E29"/>
    <mergeCell ref="F29:I29"/>
    <mergeCell ref="A33:E33"/>
    <mergeCell ref="A34:E34"/>
    <mergeCell ref="A35:E35"/>
    <mergeCell ref="A36:E36"/>
  </mergeCells>
  <pageMargins left="0.393999993801117" top="0.591000020503998" right="0.393999993801117" bottom="0.591000020503998" header="0" footer="0"/>
  <pageSetup orientation="landscape" fitToHeight="0" fitToWidth="1" cellComments="none"/>
  <drawing r:id="rId1"/>
</worksheet>
</file>

<file path=docProps/core.xml><?xml version="1.0" encoding="utf-8"?>
<cp:coreProperties xmlns:xsi="http://www.w3.org/2001/XMLSchema-instance" xmlns:dcmitype="http://purl.org/dc/dcmitype/" xmlns:dcterms="http://purl.org/dc/terms/" xmlns:dc="http://purl.org/dc/elements/1.1/" xmlns:cp="http://schemas.openxmlformats.org/package/2006/metadata/core-properties">
  <dc:creator>HP</dc:creator>
  <cp:lastModifiedBy>HP</cp:lastModifiedBy>
  <dcterms:created xsi:type="dcterms:W3CDTF">2021-06-10T20:06:38.031Z</dcterms:created>
  <dcterms:modified xsi:type="dcterms:W3CDTF">2021-06-10T20:06:38.351Z</dcterms:modified>
</cp:coreProperties>
</file>