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Výkaz výměr" sheetId="1" r:id="rId1"/>
    <sheet name="Stavební rozpočet" sheetId="2" state="veryHidden" r:id="rId2"/>
  </sheets>
  <definedNames/>
  <calcPr fullCalcOnLoad="1"/>
</workbook>
</file>

<file path=xl/sharedStrings.xml><?xml version="1.0" encoding="utf-8"?>
<sst xmlns="http://schemas.openxmlformats.org/spreadsheetml/2006/main" count="108" uniqueCount="67">
  <si>
    <t>Výkaz výměr</t>
  </si>
  <si>
    <t>Název stavby:</t>
  </si>
  <si>
    <t>Druh stavby:</t>
  </si>
  <si>
    <t>Lokalita:</t>
  </si>
  <si>
    <t>Zpracoval:</t>
  </si>
  <si>
    <t>Č</t>
  </si>
  <si>
    <t>1</t>
  </si>
  <si>
    <t>2</t>
  </si>
  <si>
    <t>3</t>
  </si>
  <si>
    <t>Poznámka:</t>
  </si>
  <si>
    <t>Těžká penetrace - pokračování Pardubické</t>
  </si>
  <si>
    <t>Pardubická nad křižovatkou Hraniční stezka</t>
  </si>
  <si>
    <t>Kód</t>
  </si>
  <si>
    <t>113107610R00</t>
  </si>
  <si>
    <t>566201111R00</t>
  </si>
  <si>
    <t>574391111R00</t>
  </si>
  <si>
    <t>Zkrácený popis</t>
  </si>
  <si>
    <t>Úprava podkladu strhnutím do tl.10 cm</t>
  </si>
  <si>
    <t>Úprava krytu kamenivem drceným do 0,04 m3/m2 - vyrovnání</t>
  </si>
  <si>
    <t>Makadam hrubý s asfalt. postřikem a posypem, 10 cm  -těžká penetrace</t>
  </si>
  <si>
    <t>Objednatel:</t>
  </si>
  <si>
    <t>Projektant:</t>
  </si>
  <si>
    <t>Zhotovitel:</t>
  </si>
  <si>
    <t>Zpracováno dne:</t>
  </si>
  <si>
    <t>M.j.</t>
  </si>
  <si>
    <t>m2</t>
  </si>
  <si>
    <t>Rozměry</t>
  </si>
  <si>
    <t>Množství</t>
  </si>
  <si>
    <t>Cenová soustava</t>
  </si>
  <si>
    <t>RTS I / 2017</t>
  </si>
  <si>
    <t>Stavební rozpočet</t>
  </si>
  <si>
    <t>JKSO:</t>
  </si>
  <si>
    <t xml:space="preserve"> </t>
  </si>
  <si>
    <t>11</t>
  </si>
  <si>
    <t>56</t>
  </si>
  <si>
    <t>57</t>
  </si>
  <si>
    <t>Přípravné a přidružené práce</t>
  </si>
  <si>
    <t>Podkladní vrstvy komunikací, letišť a ploch</t>
  </si>
  <si>
    <t>Kryty pozemních komunikací, letišť a ploch z kameniva nebo živičné</t>
  </si>
  <si>
    <t>Doba výstavby:</t>
  </si>
  <si>
    <t>Začátek výstavby:</t>
  </si>
  <si>
    <t>Konec výstavby:</t>
  </si>
  <si>
    <t>Jednot.</t>
  </si>
  <si>
    <t>cena (Kč)</t>
  </si>
  <si>
    <t>Náklady (Kč)</t>
  </si>
  <si>
    <t>Dodávka</t>
  </si>
  <si>
    <t>Celkem:</t>
  </si>
  <si>
    <t>Montáž</t>
  </si>
  <si>
    <t>Celkem</t>
  </si>
  <si>
    <t>Hmotnost (t)</t>
  </si>
  <si>
    <t>Cenová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</si>
  <si>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</si>
  <si>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</si>
  <si>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</si>
  <si>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</si>
  <si>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</si>
  <si>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</si>
  <si>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</si>
  <si>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</si>
  <si>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</si>
  <si>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</si>
  <si>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11_</t>
  </si>
  <si>
    <t>56_</t>
  </si>
  <si>
    <t>57_</t>
  </si>
  <si>
    <t>1_</t>
  </si>
  <si>
    <t>5_</t>
  </si>
  <si>
    <t>_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</si>
</sst>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1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i/>
      <sz val="8"/>
      <color indexed="8"/>
      <name val="Arial"/>
      <family val="0"/>
    </font>
    <font>
      <sz val="10"/>
      <color indexed="56"/>
      <name val="Arial"/>
      <family val="0"/>
    </font>
    <font>
      <b/>
      <sz val="10"/>
      <color indexed="56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27" fillId="20" borderId="0" applyNumberFormat="0" applyBorder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1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6" fillId="33" borderId="11" xfId="0" applyNumberFormat="1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49" fontId="4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3" fillId="0" borderId="20" xfId="0" applyNumberFormat="1" applyFont="1" applyFill="1" applyBorder="1" applyAlignment="1" applyProtection="1">
      <alignment horizontal="left" vertical="center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49" fontId="7" fillId="33" borderId="11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21" xfId="0" applyNumberFormat="1" applyFont="1" applyFill="1" applyBorder="1" applyAlignment="1" applyProtection="1">
      <alignment horizontal="lef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" fontId="4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7" fillId="33" borderId="11" xfId="0" applyNumberFormat="1" applyFont="1" applyFill="1" applyBorder="1" applyAlignment="1" applyProtection="1">
      <alignment horizontal="right" vertical="center"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7" fillId="33" borderId="11" xfId="0" applyNumberFormat="1" applyFont="1" applyFill="1" applyBorder="1" applyAlignment="1" applyProtection="1">
      <alignment horizontal="right" vertical="center"/>
      <protection/>
    </xf>
    <xf numFmtId="4" fontId="7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49" fontId="7" fillId="33" borderId="11" xfId="0" applyNumberFormat="1" applyFont="1" applyFill="1" applyBorder="1" applyAlignment="1" applyProtection="1">
      <alignment horizontal="left" vertical="center"/>
      <protection/>
    </xf>
    <xf numFmtId="0" fontId="7" fillId="33" borderId="11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0" fontId="7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G15" sqref="G15"/>
    </sheetView>
  </sheetViews>
  <sheetFormatPr defaultColWidth="11.57421875" defaultRowHeight="12.75"/>
  <cols>
    <col min="1" max="1" width="17.8515625" style="0" customWidth="1"/>
    <col min="2" max="2" width="17.28125" style="0" customWidth="1"/>
    <col min="3" max="3" width="65.421875" style="0" customWidth="1"/>
    <col min="4" max="4" width="14.57421875" style="0" customWidth="1"/>
    <col min="5" max="5" width="24.140625" style="0" customWidth="1"/>
    <col min="6" max="6" width="20.421875" style="0" customWidth="1"/>
    <col min="7" max="7" width="16.421875" style="0" customWidth="1"/>
  </cols>
  <sheetData>
    <row r="1" spans="1:7" ht="72.75" customHeight="1">
      <c r="A1" s="53" t="s">
        <v>0</v>
      </c>
      <c r="B1" s="54"/>
      <c r="C1" s="54"/>
      <c r="D1" s="54"/>
      <c r="E1" s="54"/>
      <c r="F1" s="54"/>
      <c r="G1" s="54"/>
    </row>
    <row r="2" spans="1:8" ht="12.75">
      <c r="A2" s="55" t="s">
        <v>1</v>
      </c>
      <c r="B2" s="56" t="s">
        <v>10</v>
      </c>
      <c r="C2" s="57"/>
      <c r="D2" s="59" t="s">
        <v>20</v>
      </c>
      <c r="E2" s="59"/>
      <c r="F2" s="60"/>
      <c r="G2" s="61"/>
      <c r="H2" s="13"/>
    </row>
    <row r="3" spans="1:8" ht="12.75">
      <c r="A3" s="46"/>
      <c r="B3" s="58"/>
      <c r="C3" s="58"/>
      <c r="D3" s="44"/>
      <c r="E3" s="44"/>
      <c r="F3" s="44"/>
      <c r="G3" s="47"/>
      <c r="H3" s="13"/>
    </row>
    <row r="4" spans="1:8" ht="12.75">
      <c r="A4" s="45" t="s">
        <v>2</v>
      </c>
      <c r="B4" s="43"/>
      <c r="C4" s="44"/>
      <c r="D4" s="43" t="s">
        <v>21</v>
      </c>
      <c r="E4" s="43"/>
      <c r="F4" s="44"/>
      <c r="G4" s="47"/>
      <c r="H4" s="13"/>
    </row>
    <row r="5" spans="1:8" ht="12.75">
      <c r="A5" s="46"/>
      <c r="B5" s="44"/>
      <c r="C5" s="44"/>
      <c r="D5" s="44"/>
      <c r="E5" s="44"/>
      <c r="F5" s="44"/>
      <c r="G5" s="47"/>
      <c r="H5" s="13"/>
    </row>
    <row r="6" spans="1:8" ht="12.75">
      <c r="A6" s="45" t="s">
        <v>3</v>
      </c>
      <c r="B6" s="43" t="s">
        <v>11</v>
      </c>
      <c r="C6" s="44"/>
      <c r="D6" s="43" t="s">
        <v>22</v>
      </c>
      <c r="E6" s="43"/>
      <c r="F6" s="44"/>
      <c r="G6" s="47"/>
      <c r="H6" s="13"/>
    </row>
    <row r="7" spans="1:8" ht="12.75">
      <c r="A7" s="46"/>
      <c r="B7" s="44"/>
      <c r="C7" s="44"/>
      <c r="D7" s="44"/>
      <c r="E7" s="44"/>
      <c r="F7" s="44"/>
      <c r="G7" s="47"/>
      <c r="H7" s="13"/>
    </row>
    <row r="8" spans="1:8" ht="12.75">
      <c r="A8" s="45" t="s">
        <v>4</v>
      </c>
      <c r="B8" s="43"/>
      <c r="C8" s="44"/>
      <c r="D8" s="50" t="s">
        <v>23</v>
      </c>
      <c r="E8" s="51">
        <v>42887</v>
      </c>
      <c r="F8" s="44"/>
      <c r="G8" s="47"/>
      <c r="H8" s="13"/>
    </row>
    <row r="9" spans="1:8" ht="12.75">
      <c r="A9" s="48"/>
      <c r="B9" s="49"/>
      <c r="C9" s="49"/>
      <c r="D9" s="49"/>
      <c r="E9" s="49"/>
      <c r="F9" s="49"/>
      <c r="G9" s="52"/>
      <c r="H9" s="13"/>
    </row>
    <row r="10" spans="1:8" ht="12.75">
      <c r="A10" s="1" t="s">
        <v>5</v>
      </c>
      <c r="B10" s="5" t="s">
        <v>12</v>
      </c>
      <c r="C10" s="5" t="s">
        <v>16</v>
      </c>
      <c r="D10" s="5" t="s">
        <v>24</v>
      </c>
      <c r="E10" s="5" t="s">
        <v>26</v>
      </c>
      <c r="F10" s="7" t="s">
        <v>27</v>
      </c>
      <c r="G10" s="10" t="s">
        <v>28</v>
      </c>
      <c r="H10" s="14"/>
    </row>
    <row r="11" spans="1:7" ht="12.75">
      <c r="A11" s="2" t="s">
        <v>6</v>
      </c>
      <c r="B11" s="2"/>
      <c r="C11" s="2" t="s">
        <v>17</v>
      </c>
      <c r="D11" s="2" t="s">
        <v>25</v>
      </c>
      <c r="E11" s="6"/>
      <c r="F11" s="8">
        <v>323.5</v>
      </c>
      <c r="G11" s="11"/>
    </row>
    <row r="12" spans="1:7" ht="12.75">
      <c r="A12" s="3" t="s">
        <v>7</v>
      </c>
      <c r="B12" s="3"/>
      <c r="C12" s="3" t="s">
        <v>18</v>
      </c>
      <c r="D12" s="3" t="s">
        <v>25</v>
      </c>
      <c r="F12" s="9">
        <v>323.5</v>
      </c>
      <c r="G12" s="12"/>
    </row>
    <row r="13" spans="1:7" ht="12.75">
      <c r="A13" s="3" t="s">
        <v>8</v>
      </c>
      <c r="B13" s="3"/>
      <c r="C13" s="3" t="s">
        <v>19</v>
      </c>
      <c r="D13" s="3" t="s">
        <v>25</v>
      </c>
      <c r="F13" s="9">
        <v>323.5</v>
      </c>
      <c r="G13" s="12"/>
    </row>
    <row r="15" ht="11.25" customHeight="1">
      <c r="A15" s="4" t="s">
        <v>9</v>
      </c>
    </row>
    <row r="16" spans="1:8" ht="12.75">
      <c r="A16" s="43"/>
      <c r="B16" s="44"/>
      <c r="C16" s="44"/>
      <c r="D16" s="44"/>
      <c r="E16" s="44"/>
      <c r="F16" s="44"/>
      <c r="G16" s="44"/>
      <c r="H16" s="44"/>
    </row>
  </sheetData>
  <sheetProtection/>
  <mergeCells count="18">
    <mergeCell ref="A1:G1"/>
    <mergeCell ref="A2:A3"/>
    <mergeCell ref="B2:C3"/>
    <mergeCell ref="D2:D3"/>
    <mergeCell ref="E2:G3"/>
    <mergeCell ref="A4:A5"/>
    <mergeCell ref="B4:C5"/>
    <mergeCell ref="D4:D5"/>
    <mergeCell ref="E4:G5"/>
    <mergeCell ref="A16:H16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0"/>
  <sheetViews>
    <sheetView zoomScalePageLayoutView="0" workbookViewId="0" topLeftCell="A1">
      <selection activeCell="A1" sqref="A1:L1"/>
    </sheetView>
  </sheetViews>
  <sheetFormatPr defaultColWidth="11.57421875" defaultRowHeight="12.75"/>
  <cols>
    <col min="1" max="1" width="3.7109375" style="0" customWidth="1"/>
    <col min="2" max="2" width="13.28125" style="0" customWidth="1"/>
    <col min="3" max="3" width="65.421875" style="0" customWidth="1"/>
    <col min="4" max="4" width="4.28125" style="0" customWidth="1"/>
    <col min="5" max="5" width="12.8515625" style="0" customWidth="1"/>
    <col min="6" max="6" width="12.00390625" style="0" customWidth="1"/>
    <col min="7" max="9" width="14.28125" style="0" customWidth="1"/>
    <col min="10" max="12" width="11.7109375" style="0" customWidth="1"/>
    <col min="13" max="13" width="11.57421875" style="0" customWidth="1"/>
    <col min="14" max="48" width="12.140625" style="0" hidden="1" customWidth="1"/>
  </cols>
  <sheetData>
    <row r="1" spans="1:12" ht="72.75" customHeight="1">
      <c r="A1" s="53" t="s">
        <v>30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3" ht="12.75">
      <c r="A2" s="55" t="s">
        <v>1</v>
      </c>
      <c r="B2" s="60"/>
      <c r="C2" s="56" t="s">
        <v>10</v>
      </c>
      <c r="D2" s="70" t="s">
        <v>39</v>
      </c>
      <c r="E2" s="60"/>
      <c r="F2" s="70"/>
      <c r="G2" s="60"/>
      <c r="H2" s="59" t="s">
        <v>20</v>
      </c>
      <c r="I2" s="59"/>
      <c r="J2" s="60"/>
      <c r="K2" s="60"/>
      <c r="L2" s="61"/>
      <c r="M2" s="13"/>
    </row>
    <row r="3" spans="1:13" ht="12.75">
      <c r="A3" s="46"/>
      <c r="B3" s="44"/>
      <c r="C3" s="58"/>
      <c r="D3" s="44"/>
      <c r="E3" s="44"/>
      <c r="F3" s="44"/>
      <c r="G3" s="44"/>
      <c r="H3" s="44"/>
      <c r="I3" s="44"/>
      <c r="J3" s="44"/>
      <c r="K3" s="44"/>
      <c r="L3" s="47"/>
      <c r="M3" s="13"/>
    </row>
    <row r="4" spans="1:13" ht="12.75">
      <c r="A4" s="45" t="s">
        <v>2</v>
      </c>
      <c r="B4" s="44"/>
      <c r="C4" s="43"/>
      <c r="D4" s="50" t="s">
        <v>40</v>
      </c>
      <c r="E4" s="44"/>
      <c r="F4" s="51">
        <v>42887</v>
      </c>
      <c r="G4" s="44"/>
      <c r="H4" s="43" t="s">
        <v>21</v>
      </c>
      <c r="I4" s="43"/>
      <c r="J4" s="44"/>
      <c r="K4" s="44"/>
      <c r="L4" s="47"/>
      <c r="M4" s="13"/>
    </row>
    <row r="5" spans="1:13" ht="12.75">
      <c r="A5" s="46"/>
      <c r="B5" s="44"/>
      <c r="C5" s="44"/>
      <c r="D5" s="44"/>
      <c r="E5" s="44"/>
      <c r="F5" s="44"/>
      <c r="G5" s="44"/>
      <c r="H5" s="44"/>
      <c r="I5" s="44"/>
      <c r="J5" s="44"/>
      <c r="K5" s="44"/>
      <c r="L5" s="47"/>
      <c r="M5" s="13"/>
    </row>
    <row r="6" spans="1:13" ht="12.75">
      <c r="A6" s="45" t="s">
        <v>3</v>
      </c>
      <c r="B6" s="44"/>
      <c r="C6" s="43" t="s">
        <v>11</v>
      </c>
      <c r="D6" s="50" t="s">
        <v>41</v>
      </c>
      <c r="E6" s="44"/>
      <c r="F6" s="44"/>
      <c r="G6" s="44"/>
      <c r="H6" s="43" t="s">
        <v>22</v>
      </c>
      <c r="I6" s="43"/>
      <c r="J6" s="44"/>
      <c r="K6" s="44"/>
      <c r="L6" s="47"/>
      <c r="M6" s="13"/>
    </row>
    <row r="7" spans="1:13" ht="12.75">
      <c r="A7" s="46"/>
      <c r="B7" s="44"/>
      <c r="C7" s="44"/>
      <c r="D7" s="44"/>
      <c r="E7" s="44"/>
      <c r="F7" s="44"/>
      <c r="G7" s="44"/>
      <c r="H7" s="44"/>
      <c r="I7" s="44"/>
      <c r="J7" s="44"/>
      <c r="K7" s="44"/>
      <c r="L7" s="47"/>
      <c r="M7" s="13"/>
    </row>
    <row r="8" spans="1:13" ht="12.75">
      <c r="A8" s="45" t="s">
        <v>31</v>
      </c>
      <c r="B8" s="44"/>
      <c r="C8" s="43"/>
      <c r="D8" s="50" t="s">
        <v>23</v>
      </c>
      <c r="E8" s="44"/>
      <c r="F8" s="51">
        <v>42887</v>
      </c>
      <c r="G8" s="44"/>
      <c r="H8" s="43" t="s">
        <v>4</v>
      </c>
      <c r="I8" s="43"/>
      <c r="J8" s="44"/>
      <c r="K8" s="44"/>
      <c r="L8" s="47"/>
      <c r="M8" s="13"/>
    </row>
    <row r="9" spans="1:13" ht="12.75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  <c r="L9" s="52"/>
      <c r="M9" s="13"/>
    </row>
    <row r="10" spans="1:13" ht="12.75">
      <c r="A10" s="15" t="s">
        <v>5</v>
      </c>
      <c r="B10" s="21" t="s">
        <v>12</v>
      </c>
      <c r="C10" s="21" t="s">
        <v>16</v>
      </c>
      <c r="D10" s="21" t="s">
        <v>24</v>
      </c>
      <c r="E10" s="26" t="s">
        <v>27</v>
      </c>
      <c r="F10" s="28" t="s">
        <v>42</v>
      </c>
      <c r="G10" s="62" t="s">
        <v>44</v>
      </c>
      <c r="H10" s="63"/>
      <c r="I10" s="64"/>
      <c r="J10" s="62" t="s">
        <v>49</v>
      </c>
      <c r="K10" s="64"/>
      <c r="L10" s="35" t="s">
        <v>50</v>
      </c>
      <c r="M10" s="14"/>
    </row>
    <row r="11" spans="1:24" ht="12.75">
      <c r="A11" s="16" t="s">
        <v>32</v>
      </c>
      <c r="B11" s="22" t="s">
        <v>32</v>
      </c>
      <c r="C11" s="25" t="s">
        <v>26</v>
      </c>
      <c r="D11" s="22" t="s">
        <v>32</v>
      </c>
      <c r="E11" s="22" t="s">
        <v>32</v>
      </c>
      <c r="F11" s="29" t="s">
        <v>43</v>
      </c>
      <c r="G11" s="30" t="s">
        <v>45</v>
      </c>
      <c r="H11" s="31" t="s">
        <v>47</v>
      </c>
      <c r="I11" s="32" t="s">
        <v>48</v>
      </c>
      <c r="J11" s="30" t="s">
        <v>42</v>
      </c>
      <c r="K11" s="32" t="s">
        <v>48</v>
      </c>
      <c r="L11" s="36" t="s">
        <v>51</v>
      </c>
      <c r="M11" s="14"/>
      <c r="P11" s="34" t="s">
        <v>52</v>
      </c>
      <c r="Q11" s="34" t="s">
        <v>53</v>
      </c>
      <c r="R11" s="34" t="s">
        <v>54</v>
      </c>
      <c r="S11" s="34" t="s">
        <v>55</v>
      </c>
      <c r="T11" s="34" t="s">
        <v>56</v>
      </c>
      <c r="U11" s="34" t="s">
        <v>57</v>
      </c>
      <c r="V11" s="34" t="s">
        <v>58</v>
      </c>
      <c r="W11" s="34" t="s">
        <v>59</v>
      </c>
      <c r="X11" s="34" t="s">
        <v>60</v>
      </c>
    </row>
    <row r="12" spans="1:37" ht="12.75">
      <c r="A12" s="17"/>
      <c r="B12" s="23" t="s">
        <v>33</v>
      </c>
      <c r="C12" s="65" t="s">
        <v>36</v>
      </c>
      <c r="D12" s="66"/>
      <c r="E12" s="66"/>
      <c r="F12" s="66"/>
      <c r="G12" s="40">
        <f>SUM(G13:G13)</f>
        <v>0</v>
      </c>
      <c r="H12" s="40">
        <f>SUM(H13:H13)</f>
        <v>7696.065</v>
      </c>
      <c r="I12" s="40">
        <f>G12+H12</f>
        <v>7696.065</v>
      </c>
      <c r="J12" s="33"/>
      <c r="K12" s="40">
        <f>SUM(K13:K13)</f>
        <v>71.17</v>
      </c>
      <c r="L12" s="33"/>
      <c r="Y12" s="34"/>
      <c r="AI12" s="41">
        <f>SUM(Z13:Z13)</f>
        <v>0</v>
      </c>
      <c r="AJ12" s="41">
        <f>SUM(AA13:AA13)</f>
        <v>0</v>
      </c>
      <c r="AK12" s="41">
        <f>SUM(AB13:AB13)</f>
        <v>7696.065</v>
      </c>
    </row>
    <row r="13" spans="1:48" ht="12.75">
      <c r="A13" s="3" t="s">
        <v>6</v>
      </c>
      <c r="B13" s="3" t="s">
        <v>13</v>
      </c>
      <c r="C13" s="3" t="s">
        <v>17</v>
      </c>
      <c r="D13" s="3" t="s">
        <v>25</v>
      </c>
      <c r="E13" s="9">
        <v>323.5</v>
      </c>
      <c r="F13" s="9">
        <v>23.79</v>
      </c>
      <c r="G13" s="9">
        <f>E13*AE13</f>
        <v>0</v>
      </c>
      <c r="H13" s="9">
        <f>I13-G13</f>
        <v>7696.065</v>
      </c>
      <c r="I13" s="9">
        <f>E13*F13</f>
        <v>7696.065</v>
      </c>
      <c r="J13" s="9">
        <v>0.22</v>
      </c>
      <c r="K13" s="9">
        <f>E13*J13</f>
        <v>71.17</v>
      </c>
      <c r="L13" s="12" t="s">
        <v>29</v>
      </c>
      <c r="P13" s="38">
        <f>IF(AG13="5",I13,0)</f>
        <v>0</v>
      </c>
      <c r="R13" s="38">
        <f>IF(AG13="1",G13,0)</f>
        <v>0</v>
      </c>
      <c r="S13" s="38">
        <f>IF(AG13="1",H13,0)</f>
        <v>7696.065</v>
      </c>
      <c r="T13" s="38">
        <f>IF(AG13="7",G13,0)</f>
        <v>0</v>
      </c>
      <c r="U13" s="38">
        <f>IF(AG13="7",H13,0)</f>
        <v>0</v>
      </c>
      <c r="V13" s="38">
        <f>IF(AG13="2",G13,0)</f>
        <v>0</v>
      </c>
      <c r="W13" s="38">
        <f>IF(AG13="2",H13,0)</f>
        <v>0</v>
      </c>
      <c r="X13" s="38">
        <f>IF(AG13="0",I13,0)</f>
        <v>0</v>
      </c>
      <c r="Y13" s="34"/>
      <c r="Z13" s="9">
        <f>IF(AD13=0,I13,0)</f>
        <v>0</v>
      </c>
      <c r="AA13" s="9">
        <f>IF(AD13=15,I13,0)</f>
        <v>0</v>
      </c>
      <c r="AB13" s="9">
        <f>IF(AD13=21,I13,0)</f>
        <v>7696.065</v>
      </c>
      <c r="AD13" s="38">
        <v>21</v>
      </c>
      <c r="AE13" s="38">
        <f>F13*0</f>
        <v>0</v>
      </c>
      <c r="AF13" s="38">
        <f>F13*(1-0)</f>
        <v>23.79</v>
      </c>
      <c r="AG13" s="12" t="s">
        <v>6</v>
      </c>
      <c r="AM13" s="38">
        <f>E13*AE13</f>
        <v>0</v>
      </c>
      <c r="AN13" s="38">
        <f>E13*AF13</f>
        <v>7696.065</v>
      </c>
      <c r="AO13" s="39" t="s">
        <v>61</v>
      </c>
      <c r="AP13" s="39" t="s">
        <v>64</v>
      </c>
      <c r="AQ13" s="34" t="s">
        <v>66</v>
      </c>
      <c r="AS13" s="38">
        <f>AM13+AN13</f>
        <v>7696.065</v>
      </c>
      <c r="AT13" s="38">
        <f>F13/(100-AU13)*100</f>
        <v>23.79</v>
      </c>
      <c r="AU13" s="38">
        <v>0</v>
      </c>
      <c r="AV13" s="38">
        <f>K13</f>
        <v>71.17</v>
      </c>
    </row>
    <row r="14" spans="1:37" ht="12.75">
      <c r="A14" s="18"/>
      <c r="B14" s="24" t="s">
        <v>34</v>
      </c>
      <c r="C14" s="67" t="s">
        <v>37</v>
      </c>
      <c r="D14" s="68"/>
      <c r="E14" s="68"/>
      <c r="F14" s="68"/>
      <c r="G14" s="41">
        <f>SUM(G15:G15)</f>
        <v>8191.019999999994</v>
      </c>
      <c r="H14" s="41">
        <f>SUM(H15:H15)</f>
        <v>6046.215000000005</v>
      </c>
      <c r="I14" s="41">
        <f>G14+H14</f>
        <v>14237.234999999999</v>
      </c>
      <c r="J14" s="34"/>
      <c r="K14" s="41">
        <f>SUM(K15:K15)</f>
        <v>19.115615</v>
      </c>
      <c r="L14" s="34"/>
      <c r="Y14" s="34"/>
      <c r="AI14" s="41">
        <f>SUM(Z15:Z15)</f>
        <v>0</v>
      </c>
      <c r="AJ14" s="41">
        <f>SUM(AA15:AA15)</f>
        <v>0</v>
      </c>
      <c r="AK14" s="41">
        <f>SUM(AB15:AB15)</f>
        <v>14237.234999999999</v>
      </c>
    </row>
    <row r="15" spans="1:48" ht="12.75">
      <c r="A15" s="3" t="s">
        <v>7</v>
      </c>
      <c r="B15" s="3" t="s">
        <v>14</v>
      </c>
      <c r="C15" s="3" t="s">
        <v>18</v>
      </c>
      <c r="D15" s="3" t="s">
        <v>25</v>
      </c>
      <c r="E15" s="9">
        <v>323.5</v>
      </c>
      <c r="F15" s="9">
        <v>44.01</v>
      </c>
      <c r="G15" s="9">
        <f>E15*AE15</f>
        <v>8191.019999999994</v>
      </c>
      <c r="H15" s="9">
        <f>I15-G15</f>
        <v>6046.215000000005</v>
      </c>
      <c r="I15" s="9">
        <f>E15*F15</f>
        <v>14237.234999999999</v>
      </c>
      <c r="J15" s="9">
        <v>0.05909</v>
      </c>
      <c r="K15" s="9">
        <f>E15*J15</f>
        <v>19.115615</v>
      </c>
      <c r="L15" s="12" t="s">
        <v>29</v>
      </c>
      <c r="P15" s="38">
        <f>IF(AG15="5",I15,0)</f>
        <v>0</v>
      </c>
      <c r="R15" s="38">
        <f>IF(AG15="1",G15,0)</f>
        <v>8191.019999999994</v>
      </c>
      <c r="S15" s="38">
        <f>IF(AG15="1",H15,0)</f>
        <v>6046.215000000005</v>
      </c>
      <c r="T15" s="38">
        <f>IF(AG15="7",G15,0)</f>
        <v>0</v>
      </c>
      <c r="U15" s="38">
        <f>IF(AG15="7",H15,0)</f>
        <v>0</v>
      </c>
      <c r="V15" s="38">
        <f>IF(AG15="2",G15,0)</f>
        <v>0</v>
      </c>
      <c r="W15" s="38">
        <f>IF(AG15="2",H15,0)</f>
        <v>0</v>
      </c>
      <c r="X15" s="38">
        <f>IF(AG15="0",I15,0)</f>
        <v>0</v>
      </c>
      <c r="Y15" s="34"/>
      <c r="Z15" s="9">
        <f>IF(AD15=0,I15,0)</f>
        <v>0</v>
      </c>
      <c r="AA15" s="9">
        <f>IF(AD15=15,I15,0)</f>
        <v>0</v>
      </c>
      <c r="AB15" s="9">
        <f>IF(AD15=21,I15,0)</f>
        <v>14237.234999999999</v>
      </c>
      <c r="AD15" s="38">
        <v>21</v>
      </c>
      <c r="AE15" s="38">
        <f>F15*0.575323790047716</f>
        <v>25.319999999999983</v>
      </c>
      <c r="AF15" s="38">
        <f>F15*(1-0.575323790047716)</f>
        <v>18.690000000000015</v>
      </c>
      <c r="AG15" s="12" t="s">
        <v>6</v>
      </c>
      <c r="AM15" s="38">
        <f>E15*AE15</f>
        <v>8191.019999999994</v>
      </c>
      <c r="AN15" s="38">
        <f>E15*AF15</f>
        <v>6046.215000000005</v>
      </c>
      <c r="AO15" s="39" t="s">
        <v>62</v>
      </c>
      <c r="AP15" s="39" t="s">
        <v>65</v>
      </c>
      <c r="AQ15" s="34" t="s">
        <v>66</v>
      </c>
      <c r="AS15" s="38">
        <f>AM15+AN15</f>
        <v>14237.234999999999</v>
      </c>
      <c r="AT15" s="38">
        <f>F15/(100-AU15)*100</f>
        <v>44.01</v>
      </c>
      <c r="AU15" s="38">
        <v>0</v>
      </c>
      <c r="AV15" s="38">
        <f>K15</f>
        <v>19.115615</v>
      </c>
    </row>
    <row r="16" spans="1:37" ht="12.75">
      <c r="A16" s="18"/>
      <c r="B16" s="24" t="s">
        <v>35</v>
      </c>
      <c r="C16" s="67" t="s">
        <v>38</v>
      </c>
      <c r="D16" s="68"/>
      <c r="E16" s="68"/>
      <c r="F16" s="68"/>
      <c r="G16" s="41">
        <f>SUM(G17:G17)</f>
        <v>54341.53000000002</v>
      </c>
      <c r="H16" s="41">
        <f>SUM(H17:H17)</f>
        <v>9064.46999999998</v>
      </c>
      <c r="I16" s="41">
        <f>G16+H16</f>
        <v>63406</v>
      </c>
      <c r="J16" s="34"/>
      <c r="K16" s="41">
        <f>SUM(K17:K17)</f>
        <v>72.790735</v>
      </c>
      <c r="L16" s="34"/>
      <c r="Y16" s="34"/>
      <c r="AI16" s="41">
        <f>SUM(Z17:Z17)</f>
        <v>0</v>
      </c>
      <c r="AJ16" s="41">
        <f>SUM(AA17:AA17)</f>
        <v>0</v>
      </c>
      <c r="AK16" s="41">
        <f>SUM(AB17:AB17)</f>
        <v>63406</v>
      </c>
    </row>
    <row r="17" spans="1:48" ht="12.75">
      <c r="A17" s="19" t="s">
        <v>8</v>
      </c>
      <c r="B17" s="19" t="s">
        <v>15</v>
      </c>
      <c r="C17" s="19" t="s">
        <v>19</v>
      </c>
      <c r="D17" s="19" t="s">
        <v>25</v>
      </c>
      <c r="E17" s="27">
        <v>323.5</v>
      </c>
      <c r="F17" s="27">
        <v>196</v>
      </c>
      <c r="G17" s="27">
        <f>E17*AE17</f>
        <v>54341.53000000002</v>
      </c>
      <c r="H17" s="27">
        <f>I17-G17</f>
        <v>9064.46999999998</v>
      </c>
      <c r="I17" s="27">
        <f>E17*F17</f>
        <v>63406</v>
      </c>
      <c r="J17" s="27">
        <v>0.22501</v>
      </c>
      <c r="K17" s="27">
        <f>E17*J17</f>
        <v>72.790735</v>
      </c>
      <c r="L17" s="37" t="s">
        <v>29</v>
      </c>
      <c r="P17" s="38">
        <f>IF(AG17="5",I17,0)</f>
        <v>0</v>
      </c>
      <c r="R17" s="38">
        <f>IF(AG17="1",G17,0)</f>
        <v>54341.53000000002</v>
      </c>
      <c r="S17" s="38">
        <f>IF(AG17="1",H17,0)</f>
        <v>9064.46999999998</v>
      </c>
      <c r="T17" s="38">
        <f>IF(AG17="7",G17,0)</f>
        <v>0</v>
      </c>
      <c r="U17" s="38">
        <f>IF(AG17="7",H17,0)</f>
        <v>0</v>
      </c>
      <c r="V17" s="38">
        <f>IF(AG17="2",G17,0)</f>
        <v>0</v>
      </c>
      <c r="W17" s="38">
        <f>IF(AG17="2",H17,0)</f>
        <v>0</v>
      </c>
      <c r="X17" s="38">
        <f>IF(AG17="0",I17,0)</f>
        <v>0</v>
      </c>
      <c r="Y17" s="34"/>
      <c r="Z17" s="9">
        <f>IF(AD17=0,I17,0)</f>
        <v>0</v>
      </c>
      <c r="AA17" s="9">
        <f>IF(AD17=15,I17,0)</f>
        <v>0</v>
      </c>
      <c r="AB17" s="9">
        <f>IF(AD17=21,I17,0)</f>
        <v>63406</v>
      </c>
      <c r="AD17" s="38">
        <v>21</v>
      </c>
      <c r="AE17" s="38">
        <f>F17*0.857040816326531</f>
        <v>167.98000000000008</v>
      </c>
      <c r="AF17" s="38">
        <f>F17*(1-0.857040816326531)</f>
        <v>28.019999999999932</v>
      </c>
      <c r="AG17" s="12" t="s">
        <v>6</v>
      </c>
      <c r="AM17" s="38">
        <f>E17*AE17</f>
        <v>54341.53000000002</v>
      </c>
      <c r="AN17" s="38">
        <f>E17*AF17</f>
        <v>9064.469999999978</v>
      </c>
      <c r="AO17" s="39" t="s">
        <v>63</v>
      </c>
      <c r="AP17" s="39" t="s">
        <v>65</v>
      </c>
      <c r="AQ17" s="34" t="s">
        <v>66</v>
      </c>
      <c r="AS17" s="38">
        <f>AM17+AN17</f>
        <v>63406</v>
      </c>
      <c r="AT17" s="38">
        <f>F17/(100-AU17)*100</f>
        <v>196</v>
      </c>
      <c r="AU17" s="38">
        <v>0</v>
      </c>
      <c r="AV17" s="38">
        <f>K17</f>
        <v>72.790735</v>
      </c>
    </row>
    <row r="18" spans="1:12" ht="12.75">
      <c r="A18" s="20"/>
      <c r="B18" s="20"/>
      <c r="C18" s="20"/>
      <c r="D18" s="20"/>
      <c r="E18" s="20"/>
      <c r="F18" s="20"/>
      <c r="G18" s="69" t="s">
        <v>46</v>
      </c>
      <c r="H18" s="57"/>
      <c r="I18" s="42">
        <f>I12+I14+I16</f>
        <v>85339.3</v>
      </c>
      <c r="J18" s="20"/>
      <c r="K18" s="20"/>
      <c r="L18" s="20"/>
    </row>
    <row r="19" ht="11.25" customHeight="1">
      <c r="A19" s="4" t="s">
        <v>9</v>
      </c>
    </row>
    <row r="20" spans="1:14" ht="12.75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</row>
  </sheetData>
  <sheetProtection/>
  <mergeCells count="32">
    <mergeCell ref="A1:L1"/>
    <mergeCell ref="A2:B3"/>
    <mergeCell ref="C2:C3"/>
    <mergeCell ref="D2:E3"/>
    <mergeCell ref="F2:G3"/>
    <mergeCell ref="H2:H3"/>
    <mergeCell ref="I2:L3"/>
    <mergeCell ref="A4:B5"/>
    <mergeCell ref="C4:C5"/>
    <mergeCell ref="D4:E5"/>
    <mergeCell ref="F4:G5"/>
    <mergeCell ref="H4:H5"/>
    <mergeCell ref="I4:L5"/>
    <mergeCell ref="A6:B7"/>
    <mergeCell ref="C6:C7"/>
    <mergeCell ref="D6:E7"/>
    <mergeCell ref="F6:G7"/>
    <mergeCell ref="H6:H7"/>
    <mergeCell ref="I6:L7"/>
    <mergeCell ref="A8:B9"/>
    <mergeCell ref="C8:C9"/>
    <mergeCell ref="D8:E9"/>
    <mergeCell ref="F8:G9"/>
    <mergeCell ref="H8:H9"/>
    <mergeCell ref="I8:L9"/>
    <mergeCell ref="A20:N20"/>
    <mergeCell ref="G10:I10"/>
    <mergeCell ref="J10:K10"/>
    <mergeCell ref="C12:F12"/>
    <mergeCell ref="C14:F14"/>
    <mergeCell ref="C16:F16"/>
    <mergeCell ref="G18:H18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Musil</dc:creator>
  <cp:keywords/>
  <dc:description/>
  <cp:lastModifiedBy>imusil</cp:lastModifiedBy>
  <cp:lastPrinted>2017-06-06T09:27:34Z</cp:lastPrinted>
  <dcterms:created xsi:type="dcterms:W3CDTF">2017-06-06T09:21:55Z</dcterms:created>
  <dcterms:modified xsi:type="dcterms:W3CDTF">2017-06-06T09:28:05Z</dcterms:modified>
  <cp:category/>
  <cp:version/>
  <cp:contentType/>
  <cp:contentStatus/>
</cp:coreProperties>
</file>