
<file path=[Content_Types].xml><?xml version="1.0" encoding="utf-8"?>
<Types xmlns="http://schemas.openxmlformats.org/package/2006/content-type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Stavební rozpočet" sheetId="1" r:id="rId1"/>
    <sheet name="Výkaz výměr" sheetId="2" r:id="rId2"/>
    <sheet name="Krycí list rozpočtu" sheetId="3" r:id="rId3"/>
  </sheets>
  <definedNames/>
  <calcPr fullCalcOnLoad="1"/>
</workbook>
</file>

<file path=xl/sharedStrings.xml><?xml version="1.0" encoding="utf-8"?>
<sst xmlns="http://schemas.openxmlformats.org/spreadsheetml/2006/main" count="470" uniqueCount="242">
  <si>
    <t>Slepý stavební rozpočet</t>
  </si>
  <si>
    <t>Název stavby:</t>
  </si>
  <si>
    <t>Druh stavby:</t>
  </si>
  <si>
    <t>Lokalita:</t>
  </si>
  <si>
    <t>JKSO:</t>
  </si>
  <si>
    <t>Č</t>
  </si>
  <si>
    <t xml:space="preserve">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</si>
  <si>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</si>
  <si>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</si>
  <si>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</si>
  <si>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</si>
  <si>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</si>
  <si>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</si>
  <si>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</si>
  <si>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</si>
  <si>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</si>
  <si>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</si>
  <si>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</si>
  <si>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</si>
  <si>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</si>
  <si>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</si>
  <si>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</si>
  <si>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</si>
  <si>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</si>
  <si>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</si>
  <si>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</si>
  <si>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</si>
  <si>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</si>
  <si>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</si>
  <si>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</si>
  <si>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</si>
  <si>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</si>
  <si>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</si>
  <si>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</si>
  <si>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Poznámka:</t>
  </si>
  <si>
    <t>Objekt</t>
  </si>
  <si>
    <t>Kód</t>
  </si>
  <si>
    <t>39</t>
  </si>
  <si>
    <t>392572111R00</t>
  </si>
  <si>
    <t>62</t>
  </si>
  <si>
    <t>622412223R00</t>
  </si>
  <si>
    <t>RTS komentář:</t>
  </si>
  <si>
    <t>622904115R00</t>
  </si>
  <si>
    <t>622471931R00</t>
  </si>
  <si>
    <t>620991121R00</t>
  </si>
  <si>
    <t>622211111R00</t>
  </si>
  <si>
    <t>622412214R00</t>
  </si>
  <si>
    <t>622423322R00</t>
  </si>
  <si>
    <t>998011003R00</t>
  </si>
  <si>
    <t>90</t>
  </si>
  <si>
    <t>900      RT1</t>
  </si>
  <si>
    <t>94</t>
  </si>
  <si>
    <t>941941042R00</t>
  </si>
  <si>
    <t>941941292R00</t>
  </si>
  <si>
    <t>941941842R00</t>
  </si>
  <si>
    <t>944944011R00</t>
  </si>
  <si>
    <t>944944031R00</t>
  </si>
  <si>
    <t>944944081R00</t>
  </si>
  <si>
    <t>998009101R00</t>
  </si>
  <si>
    <t>97</t>
  </si>
  <si>
    <t>978015231R00</t>
  </si>
  <si>
    <t>S</t>
  </si>
  <si>
    <t>979081111R00</t>
  </si>
  <si>
    <t>979081121R00</t>
  </si>
  <si>
    <t>979082111R00</t>
  </si>
  <si>
    <t>979086112R00</t>
  </si>
  <si>
    <t>979990001R00</t>
  </si>
  <si>
    <t>764</t>
  </si>
  <si>
    <t>764908110R00</t>
  </si>
  <si>
    <t>764521470RT2</t>
  </si>
  <si>
    <t>900      R03</t>
  </si>
  <si>
    <t>998764102R00</t>
  </si>
  <si>
    <t>ZŠ VÝCHODNÍ 1602,JV  A SZ VARIANTA  B</t>
  </si>
  <si>
    <t>FASÁDA -OPRAVY POVRCHŮ</t>
  </si>
  <si>
    <t>ZŠ VÝCHODNÍ,VARNSDORF</t>
  </si>
  <si>
    <t>Zkrácený popis</t>
  </si>
  <si>
    <t>Rozměry</t>
  </si>
  <si>
    <t>Úprava povrchů</t>
  </si>
  <si>
    <t>Otryskání pískem ,sokl,parapety</t>
  </si>
  <si>
    <t>62   otryskání a hydrofobizace pískovců-sokl</t>
  </si>
  <si>
    <t>Úprava povrchů vnější</t>
  </si>
  <si>
    <t>Nátěr stěn vnějších, slož.3-4,</t>
  </si>
  <si>
    <t>345   SV</t>
  </si>
  <si>
    <t>523   JV</t>
  </si>
  <si>
    <t>0   silikonový podkladní nátěr,vrchní např(weber ton micro V,)</t>
  </si>
  <si>
    <t>-62   pískovce</t>
  </si>
  <si>
    <t>Penetrace podkladu v jedné vrstvě a nátěr silikonový ve dvou vrstvách. Vhodný pro zateplovací systémy. Bez nákladů na lešení.</t>
  </si>
  <si>
    <t>Očištění fasád tlakovou vodou složitost 3 - 5</t>
  </si>
  <si>
    <t>868   60 st.teplá voda,tlak 60barů</t>
  </si>
  <si>
    <t>Příplatek za vícebarevné provádění</t>
  </si>
  <si>
    <t>806</t>
  </si>
  <si>
    <t>s ochranným zakrýváním styků barev a provedených nástřiků při stříkání</t>
  </si>
  <si>
    <t>Zakrývání výplní vnějších otvorů z lešení</t>
  </si>
  <si>
    <t>159,77</t>
  </si>
  <si>
    <t>Zakrývání výplní vnějších otvorů s rámy a zárubněmi, zábradlí, předmětů, oplechování apod., která se zřizují ještě před úpravami povrchu, před jejich znečištěním při úpravách povrchu nástřikem plastických (lepivých) maltovin, prováděné z lešení. Položka je určena pro zakrývání jakýmkoliv způsobem.  Množství měrných jednotek se určuje v m2 plochy kótovaných okenních otvorů, v rozměrech předmětů, konstrukcí, oplechování apod. jsou-li zcela obklopeny nástřikem. Zakrývání okrajů nastříkaných ploch a osaěmlých pásů ohraničených oplechováním, obklady, souvislým pásem oken, ochrana dlažby logií pod upravovanou stěnou apod. se určuje v ploše pruhů o šířce nejvýše 400 mm. Odkrytí je v položce započteno.</t>
  </si>
  <si>
    <t>Čištění zdiva -fasádní čistící prostředek E 709 20</t>
  </si>
  <si>
    <t>868</t>
  </si>
  <si>
    <t>Nátěr říms vnějších ,slož.1-2,hydrof.</t>
  </si>
  <si>
    <t>57,5   římsy po opravách a doplnění,velmi pečlivě</t>
  </si>
  <si>
    <t>Penetrace podkladu v jedné vrstvě a nátěr silikonový hydrofobní ve dvou vrstvách. Vhodný pro zateplovací systémy. Bez nákladů na lešení.</t>
  </si>
  <si>
    <t>Oprava vněj. omítek III,do30%, štuk na 100% plochy</t>
  </si>
  <si>
    <t>806   včetně ostění</t>
  </si>
  <si>
    <t>0   např.(weber dur klasik RU/JRU,weber podklad A)</t>
  </si>
  <si>
    <t>0   štuková stěrka bílá</t>
  </si>
  <si>
    <t xml:space="preserve">   odpočet pískovce</t>
  </si>
  <si>
    <t>Přesun hmot pro budovy zděné výšky do 24 m</t>
  </si>
  <si>
    <t>29,53</t>
  </si>
  <si>
    <t>Položka je určena pro přesun hmot pro budovy občanské výstavby (JKSO 801), budovy pro bydlení (JKSO 803), budovy pro výrobu a služby (JKSO 812), s nosnou svislou konstrukcí zděnou z cihel nebo tvárnic nebo kovovou. Položka je určena i pro budovy s kovovým skeletem s výplňovým zdivem z cihel nebo tvárnic. Položka neplatí pro přesun kovového skeletu, který se doporučuje oceňovat podle dříve platných Pravidel pro stanovení cen montážních prací. Platnost položky je vymezena nejmenší skladovací plochou o velikosti 100 m2 + 0,16 m2 / t hmotnosti a největší dopravní vzdáleností 50 m měřenou od těžiště půdorysné plochy skládky do těžiště půdorysné plochy objektu.</t>
  </si>
  <si>
    <t>Rozpočtová rezerva</t>
  </si>
  <si>
    <t>Rozpočtová rezerva 5% na nepředpokládané náklady</t>
  </si>
  <si>
    <t>Platnost hodinových zúčtovacích sazeb  Hodinovými zúčtovacími sazbami (HZS) se oceňují: a) předběžné obhlídky pracoviště vyžádané objednatelem, b) průzkumné práce na kulturních památkách, sloužící pro získání podkladů k rekonstrukci kulturní památky, c) revize stavebních objektů nebo jejich části, jejichž oprava se oceňuje podle stavebních ceníků, d) práce při havarijních a živelních pohromách prováděné bez projektové dokumentace nebo na základě zjednodušené projektové dokumentace bez rozpočtu, e) práce v rozsahu vymezeném v jednotlivých cenících f) práce prováděné výškovými specialisty a potápěči, g) práce zařazované do hlavy IV souhrnného rozpočtu staveb, prováděné jako součást stavebních objektů, pokud je nelze ocenit položkami stavebních ceníků.  Na základě písemné dohody mezi zhotovitele a objednatelem je možno ocenit stavební práce pomocí HZS jde-li</t>
  </si>
  <si>
    <t>o: a) stavební práce prováděné bez projektové dokumentace, b) práce, pro které není ve stavebních cenících položka.  Pří použití hodinových zúčtovacích sazeb se oceňuje: a) počet skutečně odpracovaných hodin všech pracovníků včetně času vynaloženého na předběžnou obhlídku pracoviště za účelem zjištění rozsahu prací, objednatelem potvrzených ve stavebním deníku, nebo samostatném dokladu, pokud se stavební deník nevede, b) přímý materiál,  c) náklady na provoz stavebních strojů, d) ostatní přímé náklady.  Počet odpracovaných hodin jednotlivých pracovníků se zaokrouhlí: a) na půlhodinu, trvá-li práce 30 minut nebo méně, b) na celou hodinu, trvá-li práce více než 30 minut.</t>
  </si>
  <si>
    <t>Lešení a stavební výtahy</t>
  </si>
  <si>
    <t>Montáž lešení leh.řad.s podlahami,š.1,2 m, H 30 m</t>
  </si>
  <si>
    <t>Příplatek za každý měsíc použití lešení k pol.1042</t>
  </si>
  <si>
    <t>Demontáž lešení leh.řad.s podlahami,š.1,2 m,H 30 m</t>
  </si>
  <si>
    <t>Montáž ochranné sítě z umělých vláken</t>
  </si>
  <si>
    <t>Příplatek za každý měsíc použití sítí k pol. 4011</t>
  </si>
  <si>
    <t>Demontáž ochranné sítě z umělých vláken</t>
  </si>
  <si>
    <t>Přesun hmot lešení samostatně budovaného</t>
  </si>
  <si>
    <t>16,78</t>
  </si>
  <si>
    <t>Položka je určena pro přesun hmot lešení bez ohledu na výšku.</t>
  </si>
  <si>
    <t>Prorážení otvorů a ostatní bourací práce</t>
  </si>
  <si>
    <t>Otlučení omítek vnějších MVC v složit.1-4 do35 %</t>
  </si>
  <si>
    <t>S vyškrabáním spár, s očištěním zdiva. V položce není kalkulována manipulace se sutí, která se oceňuje samostatně položkami souboru 979.</t>
  </si>
  <si>
    <t>Přesuny sutí</t>
  </si>
  <si>
    <t>Odvoz suti a vybour. hmot na skládku do 1 km</t>
  </si>
  <si>
    <t>8,06</t>
  </si>
  <si>
    <t>Příplatek k odvozu za každý další 1 km</t>
  </si>
  <si>
    <t>8,06   řízená skládkaVolfartice</t>
  </si>
  <si>
    <t>Vnitrostaveništní doprava suti do 10 m</t>
  </si>
  <si>
    <t>Včetně případného složení na staveništní deponii.</t>
  </si>
  <si>
    <t>Nakládání nebo překládání suti a vybouraných hmot</t>
  </si>
  <si>
    <t>Poplatek za skládku stavební suti</t>
  </si>
  <si>
    <t>Konstrukce klempířské</t>
  </si>
  <si>
    <t xml:space="preserve"> odpadní trouby kruhové  plast, D 120 mm např.(LINDAB)</t>
  </si>
  <si>
    <t>62   dekor CÚ,včetně spon,ukončení v 1.n.p.materiál</t>
  </si>
  <si>
    <t>Dodávka a montáž kruhových odpadních trub včetně mezikusů, kolen, objímek a správkové barvy. Prvky jsou v barvě hnědé.</t>
  </si>
  <si>
    <t>Oplechování říms z Ti Zn plechu, rš 500 mm</t>
  </si>
  <si>
    <t>57,5</t>
  </si>
  <si>
    <t>Plech dovoz z Francie.</t>
  </si>
  <si>
    <t>HZS-nutné klempířské úpravy</t>
  </si>
  <si>
    <t>15   demontáže prvků říms,oprava nástřešních žlabů,vyčištění svodů</t>
  </si>
  <si>
    <t>Přesun hmot pro klempířské konstr., výšky do 12 m</t>
  </si>
  <si>
    <t>0,410</t>
  </si>
  <si>
    <t>Doba výstavby:</t>
  </si>
  <si>
    <t>Začátek výstavby:</t>
  </si>
  <si>
    <t>Konec výstavby:</t>
  </si>
  <si>
    <t>Zpracováno dne:</t>
  </si>
  <si>
    <t>M.j.</t>
  </si>
  <si>
    <t>m2</t>
  </si>
  <si>
    <t>t</t>
  </si>
  <si>
    <t>soubor</t>
  </si>
  <si>
    <t>m</t>
  </si>
  <si>
    <t>h</t>
  </si>
  <si>
    <t>Množství</t>
  </si>
  <si>
    <t>Jednot.</t>
  </si>
  <si>
    <t>cena (Kč)</t>
  </si>
  <si>
    <t>Náklady (Kč)</t>
  </si>
  <si>
    <t>Dodávka</t>
  </si>
  <si>
    <t>Celkem:</t>
  </si>
  <si>
    <t>Objednatel:</t>
  </si>
  <si>
    <t>Projektant:</t>
  </si>
  <si>
    <t>Zhotovitel:</t>
  </si>
  <si>
    <t>Zpracoval:</t>
  </si>
  <si>
    <t>Montáž</t>
  </si>
  <si>
    <t>MÚ VARNSDORF</t>
  </si>
  <si>
    <t>ING.MICHAL BURDA</t>
  </si>
  <si>
    <t>BUDE VYBRÁN</t>
  </si>
  <si>
    <t>IIČVDF</t>
  </si>
  <si>
    <t>Celkem</t>
  </si>
  <si>
    <t>Hmotnost (t)</t>
  </si>
  <si>
    <t>Cenová</t>
  </si>
  <si>
    <t>soustava</t>
  </si>
  <si>
    <t>RTS II / 2016</t>
  </si>
  <si>
    <t>Přesuny</t>
  </si>
  <si>
    <t>Typ skupiny</t>
  </si>
  <si>
    <t>HSV mat</t>
  </si>
  <si>
    <t>HSV prac</t>
  </si>
  <si>
    <t>PSV mat</t>
  </si>
  <si>
    <t>PSV prac</t>
  </si>
  <si>
    <t>Mont mat</t>
  </si>
  <si>
    <t>Mont prac</t>
  </si>
  <si>
    <t>Ostatní mat.</t>
  </si>
  <si>
    <t>39_</t>
  </si>
  <si>
    <t>62_</t>
  </si>
  <si>
    <t>90_</t>
  </si>
  <si>
    <t>94_</t>
  </si>
  <si>
    <t>97_</t>
  </si>
  <si>
    <t>S_</t>
  </si>
  <si>
    <t>764_</t>
  </si>
  <si>
    <t>3_</t>
  </si>
  <si>
    <t>6_</t>
  </si>
  <si>
    <t>9_</t>
  </si>
  <si>
    <t>76_</t>
  </si>
  <si>
    <t>_</t>
  </si>
  <si>
    <t>Výkaz výměr</t>
  </si>
  <si>
    <t>Cenová soustava</t>
  </si>
  <si>
    <t>Rozpočtové náklady v Kč</t>
  </si>
  <si>
    <t>A</t>
  </si>
  <si>
    <t>HSV</t>
  </si>
  <si>
    <t>PSV</t>
  </si>
  <si>
    <t>"M"</t>
  </si>
  <si>
    <t>Ostatní materiál</t>
  </si>
  <si>
    <t>Přesun hmot a sutí</t>
  </si>
  <si>
    <t>ZRN celkem</t>
  </si>
  <si>
    <t>Základ 0%</t>
  </si>
  <si>
    <t>Základ 15%</t>
  </si>
  <si>
    <t>Základ 21%</t>
  </si>
  <si>
    <t>Projektant</t>
  </si>
  <si>
    <t>Datum, razítko a podpis</t>
  </si>
  <si>
    <t>Základní rozpočtové náklady</t>
  </si>
  <si>
    <t>Dodávky</t>
  </si>
  <si>
    <t>Krycí list slepého rozpočtu</t>
  </si>
  <si>
    <t>B</t>
  </si>
  <si>
    <t>Práce přesčas</t>
  </si>
  <si>
    <t>Bez pevné podl.</t>
  </si>
  <si>
    <t>Kulturní památka</t>
  </si>
  <si>
    <t>DN celkem</t>
  </si>
  <si>
    <t>DN celkem z obj.</t>
  </si>
  <si>
    <t>DPH 15%</t>
  </si>
  <si>
    <t>DPH 21%</t>
  </si>
  <si>
    <t>Objednatel</t>
  </si>
  <si>
    <t>Doplňkové náklady</t>
  </si>
  <si>
    <t>C</t>
  </si>
  <si>
    <t>Zařízení staveniště</t>
  </si>
  <si>
    <t>Mimostav. doprava</t>
  </si>
  <si>
    <t>Územní vlivy</t>
  </si>
  <si>
    <t>Provozní vlivy</t>
  </si>
  <si>
    <t>Ostatní</t>
  </si>
  <si>
    <t>NUS z rozpočtu</t>
  </si>
  <si>
    <t>NUS celkem</t>
  </si>
  <si>
    <t>NUS celkem z obj.</t>
  </si>
  <si>
    <t>ORN celkem</t>
  </si>
  <si>
    <t>ORN celkem z obj.</t>
  </si>
  <si>
    <t>Celkem bez DPH</t>
  </si>
  <si>
    <t>Celkem včetně DPH</t>
  </si>
  <si>
    <t>Zhotovitel</t>
  </si>
  <si>
    <t>IČ/DIČ:</t>
  </si>
  <si>
    <t>Položek:</t>
  </si>
  <si>
    <t>Datum:</t>
  </si>
  <si>
    <t>Náklady na umístění stavby (NUS)</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</si>
</sst>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dd/mm/yy"/>
    <numFmt numFmtId="165" formatCode="dd\.mmmm\.yy"/>
  </numFmts>
  <fonts count="49">
    <font>
      <sz val="10"/>
      <name val="Arial"/>
      <family val="0"/>
    </font>
    <font>
      <sz val="10"/>
      <color indexed="8"/>
      <name val="Arial"/>
      <family val="0"/>
    </font>
    <font>
      <sz val="18"/>
      <color indexed="8"/>
      <name val="Arial"/>
      <family val="0"/>
    </font>
    <font>
      <b/>
      <sz val="10"/>
      <color indexed="8"/>
      <name val="Arial"/>
      <family val="0"/>
    </font>
    <font>
      <sz val="10"/>
      <color indexed="56"/>
      <name val="Arial"/>
      <family val="0"/>
    </font>
    <font>
      <sz val="10"/>
      <color indexed="61"/>
      <name val="Arial"/>
      <family val="0"/>
    </font>
    <font>
      <i/>
      <sz val="8"/>
      <color indexed="8"/>
      <name val="Arial"/>
      <family val="0"/>
    </font>
    <font>
      <b/>
      <sz val="10"/>
      <color indexed="56"/>
      <name val="Arial"/>
      <family val="0"/>
    </font>
    <font>
      <i/>
      <sz val="10"/>
      <color indexed="58"/>
      <name val="Arial"/>
      <family val="0"/>
    </font>
    <font>
      <i/>
      <sz val="10"/>
      <color indexed="63"/>
      <name val="Arial"/>
      <family val="0"/>
    </font>
    <font>
      <b/>
      <sz val="18"/>
      <color indexed="8"/>
      <name val="Arial"/>
      <family val="0"/>
    </font>
    <font>
      <b/>
      <sz val="20"/>
      <color indexed="8"/>
      <name val="Arial"/>
      <family val="0"/>
    </font>
    <font>
      <b/>
      <sz val="12"/>
      <color indexed="8"/>
      <name val="Arial"/>
      <family val="0"/>
    </font>
    <font>
      <sz val="12"/>
      <color indexed="8"/>
      <name val="Arial"/>
      <family val="0"/>
    </font>
    <font>
      <b/>
      <sz val="11"/>
      <color indexed="8"/>
      <name val="Arial"/>
      <family val="0"/>
    </font>
    <font>
      <sz val="24"/>
      <color indexed="8"/>
      <name val="Arial"/>
      <family val="0"/>
    </font>
    <font>
      <sz val="18"/>
      <color indexed="23"/>
      <name val="Calibri Light"/>
      <family val="2"/>
    </font>
    <font>
      <b/>
      <sz val="15"/>
      <color indexed="23"/>
      <name val="Calibri"/>
      <family val="2"/>
    </font>
    <font>
      <b/>
      <sz val="13"/>
      <color indexed="23"/>
      <name val="Calibri"/>
      <family val="2"/>
    </font>
    <font>
      <b/>
      <sz val="11"/>
      <color indexed="23"/>
      <name val="Calibri"/>
      <family val="2"/>
    </font>
    <font>
      <sz val="11"/>
      <color indexed="17"/>
      <name val="Calibri"/>
      <family val="2"/>
    </font>
    <font>
      <sz val="11"/>
      <color indexed="20"/>
      <name val="Calibri"/>
      <family val="2"/>
    </font>
    <font>
      <sz val="11"/>
      <color indexed="19"/>
      <name val="Calibri"/>
      <family val="2"/>
    </font>
    <font>
      <sz val="11"/>
      <color indexed="23"/>
      <name val="Calibri"/>
      <family val="2"/>
    </font>
    <font>
      <b/>
      <sz val="11"/>
      <color indexed="8"/>
      <name val="Calibri"/>
      <family val="2"/>
    </font>
    <font>
      <b/>
      <sz val="11"/>
      <color indexed="51"/>
      <name val="Calibri"/>
      <family val="2"/>
    </font>
    <font>
      <sz val="11"/>
      <color indexed="51"/>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7"/>
        <bgColor indexed="64"/>
      </patternFill>
    </fill>
    <fill>
      <patternFill patternType="solid">
        <fgColor indexed="22"/>
        <bgColor indexed="64"/>
      </patternFill>
    </fill>
  </fills>
  <borders count="5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border>
    <border>
      <left style="medium"/>
      <right style="thin"/>
      <top/>
      <bottom style="medium"/>
    </border>
    <border>
      <left/>
      <right/>
      <top style="medium"/>
      <bottom/>
    </border>
    <border>
      <left/>
      <right/>
      <top/>
      <bottom style="thin"/>
    </border>
    <border>
      <left/>
      <right/>
      <top style="thin"/>
      <botto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border>
    <border>
      <left style="medium"/>
      <right style="medium"/>
      <top/>
      <bottom style="medium"/>
    </border>
    <border>
      <left style="thin"/>
      <right/>
      <top/>
      <bottom/>
    </border>
    <border>
      <left style="medium"/>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style="thin"/>
      <bottom/>
    </border>
    <border>
      <left style="thin"/>
      <right style="thin"/>
      <top/>
      <bottom style="thin"/>
    </border>
    <border>
      <left/>
      <right/>
      <top style="thin"/>
      <bottom style="medium"/>
    </border>
    <border>
      <left/>
      <right style="thin"/>
      <top style="thin"/>
      <bottom/>
    </border>
    <border>
      <left style="thin"/>
      <right/>
      <top/>
      <bottom style="thin"/>
    </border>
    <border>
      <left/>
      <right style="thin"/>
      <top style="medium"/>
      <bottom/>
    </border>
    <border>
      <left/>
      <right style="thin"/>
      <top/>
      <bottom/>
    </border>
    <border>
      <left style="thin"/>
      <right/>
      <top style="thin"/>
      <bottom style="thin"/>
    </border>
    <border>
      <left/>
      <right style="thin"/>
      <top style="thin"/>
      <bottom style="thin"/>
    </border>
    <border>
      <left style="thin"/>
      <right/>
      <top style="thin"/>
      <bottom/>
    </border>
    <border>
      <left style="thin"/>
      <right/>
      <top/>
      <bottom style="medium"/>
    </border>
    <border>
      <left/>
      <right/>
      <top/>
      <bottom style="medium"/>
    </border>
    <border>
      <left/>
      <right style="thin"/>
      <top/>
      <bottom style="medium"/>
    </border>
    <border>
      <left style="medium"/>
      <right/>
      <top style="medium"/>
      <bottom style="thin"/>
    </border>
    <border>
      <left/>
      <right/>
      <top style="medium"/>
      <bottom style="thin"/>
    </border>
    <border>
      <left/>
      <right style="medium"/>
      <top style="medium"/>
      <bottom style="thin"/>
    </border>
    <border>
      <left/>
      <right style="thin"/>
      <top/>
      <bottom style="thin"/>
    </border>
    <border>
      <left/>
      <right/>
      <top style="thin"/>
      <bottom style="thin"/>
    </border>
    <border>
      <left style="medium"/>
      <right/>
      <top style="medium"/>
      <bottom/>
    </border>
    <border>
      <left/>
      <right style="medium"/>
      <top style="medium"/>
      <bottom/>
    </border>
    <border>
      <left/>
      <right style="medium"/>
      <top/>
      <bottom/>
    </border>
    <border>
      <left style="medium"/>
      <right/>
      <top/>
      <bottom style="medium"/>
    </border>
    <border>
      <left/>
      <right style="medium"/>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43" fontId="0" fillId="0" borderId="0" applyFont="0" applyFill="0" applyBorder="0" applyAlignment="0" applyProtection="0"/>
    <xf numFmtId="0" fontId="1" fillId="0" borderId="0">
      <alignment vertical="center"/>
      <protection locked="0"/>
    </xf>
    <xf numFmtId="0" fontId="35" fillId="20" borderId="0" applyNumberFormat="0" applyBorder="0" applyAlignment="0" applyProtection="0"/>
    <xf numFmtId="0" fontId="36" fillId="21" borderId="2"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2" borderId="0" applyNumberFormat="0" applyBorder="0" applyAlignment="0" applyProtection="0"/>
    <xf numFmtId="0" fontId="0" fillId="23" borderId="6" applyNumberFormat="0" applyFont="0" applyAlignment="0" applyProtection="0"/>
    <xf numFmtId="43" fontId="0" fillId="0" borderId="0" applyFont="0" applyFill="0" applyBorder="0" applyAlignment="0" applyProtection="0"/>
    <xf numFmtId="0" fontId="42" fillId="0" borderId="7" applyNumberFormat="0" applyFill="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cellStyleXfs>
  <cellXfs count="116">
    <xf numFmtId="0" fontId="1" fillId="0" borderId="0" xfId="0" applyFont="1" applyAlignment="1">
      <alignment vertical="center"/>
    </xf>
    <xf numFmtId="49" fontId="3" fillId="0" borderId="10" xfId="0" applyNumberFormat="1" applyFont="1" applyFill="1" applyBorder="1" applyAlignment="1" applyProtection="1">
      <alignment horizontal="left" vertical="center"/>
      <protection/>
    </xf>
    <xf numFmtId="49" fontId="1" fillId="0" borderId="11" xfId="0" applyNumberFormat="1" applyFont="1" applyFill="1" applyBorder="1" applyAlignment="1" applyProtection="1">
      <alignment horizontal="left" vertical="center"/>
      <protection/>
    </xf>
    <xf numFmtId="49" fontId="4" fillId="33" borderId="12" xfId="0" applyNumberFormat="1" applyFont="1" applyFill="1" applyBorder="1" applyAlignment="1" applyProtection="1">
      <alignment horizontal="left" vertical="center"/>
      <protection/>
    </xf>
    <xf numFmtId="49" fontId="5" fillId="0"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vertical="center"/>
      <protection/>
    </xf>
    <xf numFmtId="0" fontId="1" fillId="0" borderId="14" xfId="0" applyNumberFormat="1" applyFont="1" applyFill="1" applyBorder="1" applyAlignment="1" applyProtection="1">
      <alignment vertical="center"/>
      <protection/>
    </xf>
    <xf numFmtId="49" fontId="6" fillId="0" borderId="0" xfId="0" applyNumberFormat="1" applyFont="1" applyFill="1" applyBorder="1" applyAlignment="1" applyProtection="1">
      <alignment horizontal="left" vertical="center"/>
      <protection/>
    </xf>
    <xf numFmtId="49" fontId="3" fillId="0" borderId="15" xfId="0" applyNumberFormat="1" applyFont="1" applyFill="1" applyBorder="1" applyAlignment="1" applyProtection="1">
      <alignment horizontal="left" vertical="center"/>
      <protection/>
    </xf>
    <xf numFmtId="49" fontId="1" fillId="0" borderId="16" xfId="0" applyNumberFormat="1" applyFont="1" applyFill="1" applyBorder="1" applyAlignment="1" applyProtection="1">
      <alignment horizontal="left" vertical="center"/>
      <protection/>
    </xf>
    <xf numFmtId="49" fontId="7" fillId="33" borderId="12" xfId="0" applyNumberFormat="1" applyFont="1" applyFill="1" applyBorder="1" applyAlignment="1" applyProtection="1">
      <alignment horizontal="left" vertical="center"/>
      <protection/>
    </xf>
    <xf numFmtId="49" fontId="7" fillId="33"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right" vertical="top"/>
      <protection/>
    </xf>
    <xf numFmtId="49" fontId="3" fillId="0" borderId="16"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left" vertical="center"/>
      <protection/>
    </xf>
    <xf numFmtId="49" fontId="9" fillId="0" borderId="13" xfId="0" applyNumberFormat="1" applyFont="1" applyFill="1" applyBorder="1" applyAlignment="1" applyProtection="1">
      <alignment horizontal="left" vertical="center"/>
      <protection/>
    </xf>
    <xf numFmtId="49" fontId="3" fillId="0" borderId="15" xfId="0" applyNumberFormat="1" applyFont="1" applyFill="1" applyBorder="1" applyAlignment="1" applyProtection="1">
      <alignment horizontal="center" vertical="center"/>
      <protection/>
    </xf>
    <xf numFmtId="4" fontId="5" fillId="0" borderId="0" xfId="0" applyNumberFormat="1" applyFont="1" applyFill="1" applyBorder="1" applyAlignment="1" applyProtection="1">
      <alignment horizontal="right" vertical="center"/>
      <protection/>
    </xf>
    <xf numFmtId="4" fontId="9" fillId="0" borderId="0" xfId="0" applyNumberFormat="1" applyFont="1" applyFill="1" applyBorder="1" applyAlignment="1" applyProtection="1">
      <alignment horizontal="right" vertical="center"/>
      <protection/>
    </xf>
    <xf numFmtId="4" fontId="9" fillId="0" borderId="13" xfId="0" applyNumberFormat="1" applyFont="1" applyFill="1" applyBorder="1" applyAlignment="1" applyProtection="1">
      <alignment horizontal="right" vertical="center"/>
      <protection/>
    </xf>
    <xf numFmtId="49" fontId="3" fillId="0" borderId="17" xfId="0" applyNumberFormat="1" applyFont="1" applyFill="1" applyBorder="1" applyAlignment="1" applyProtection="1">
      <alignment horizontal="center" vertical="center"/>
      <protection/>
    </xf>
    <xf numFmtId="49" fontId="3" fillId="0" borderId="18" xfId="0" applyNumberFormat="1" applyFont="1" applyFill="1" applyBorder="1" applyAlignment="1" applyProtection="1">
      <alignment horizontal="center" vertical="center"/>
      <protection/>
    </xf>
    <xf numFmtId="49" fontId="3" fillId="0" borderId="19" xfId="0" applyNumberFormat="1" applyFont="1" applyFill="1" applyBorder="1" applyAlignment="1" applyProtection="1">
      <alignment horizontal="center" vertical="center"/>
      <protection/>
    </xf>
    <xf numFmtId="49" fontId="3" fillId="0" borderId="20" xfId="0" applyNumberFormat="1" applyFont="1" applyFill="1" applyBorder="1" applyAlignment="1" applyProtection="1">
      <alignment horizontal="center" vertical="center"/>
      <protection/>
    </xf>
    <xf numFmtId="49" fontId="3" fillId="0" borderId="21" xfId="0" applyNumberFormat="1" applyFont="1" applyFill="1" applyBorder="1" applyAlignment="1" applyProtection="1">
      <alignment horizontal="center" vertical="center"/>
      <protection/>
    </xf>
    <xf numFmtId="49" fontId="7" fillId="33" borderId="12" xfId="0" applyNumberFormat="1" applyFont="1" applyFill="1" applyBorder="1" applyAlignment="1" applyProtection="1">
      <alignment horizontal="right" vertical="center"/>
      <protection/>
    </xf>
    <xf numFmtId="49" fontId="7" fillId="33" borderId="0" xfId="0" applyNumberFormat="1" applyFont="1" applyFill="1" applyBorder="1" applyAlignment="1" applyProtection="1">
      <alignment horizontal="right" vertical="center"/>
      <protection/>
    </xf>
    <xf numFmtId="49" fontId="3" fillId="0" borderId="22" xfId="0" applyNumberFormat="1" applyFont="1" applyFill="1" applyBorder="1" applyAlignment="1" applyProtection="1">
      <alignment horizontal="center" vertical="center"/>
      <protection/>
    </xf>
    <xf numFmtId="49" fontId="3" fillId="0" borderId="23" xfId="0" applyNumberFormat="1" applyFont="1" applyFill="1" applyBorder="1" applyAlignment="1" applyProtection="1">
      <alignment horizontal="center" vertical="center"/>
      <protection/>
    </xf>
    <xf numFmtId="49" fontId="5" fillId="0" borderId="0" xfId="0" applyNumberFormat="1" applyFont="1" applyFill="1" applyBorder="1" applyAlignment="1" applyProtection="1">
      <alignment horizontal="right" vertical="center"/>
      <protection/>
    </xf>
    <xf numFmtId="0" fontId="1" fillId="0" borderId="24" xfId="0" applyNumberFormat="1" applyFont="1" applyFill="1" applyBorder="1" applyAlignment="1" applyProtection="1">
      <alignment vertical="center"/>
      <protection/>
    </xf>
    <xf numFmtId="0" fontId="1" fillId="0" borderId="25" xfId="0" applyNumberFormat="1" applyFont="1" applyFill="1" applyBorder="1" applyAlignment="1" applyProtection="1">
      <alignment vertical="center"/>
      <protection/>
    </xf>
    <xf numFmtId="4" fontId="1" fillId="0" borderId="0" xfId="0" applyNumberFormat="1" applyFont="1" applyFill="1" applyBorder="1" applyAlignment="1" applyProtection="1">
      <alignment horizontal="right" vertical="center"/>
      <protection/>
    </xf>
    <xf numFmtId="49" fontId="1" fillId="0" borderId="0" xfId="0" applyNumberFormat="1" applyFont="1" applyFill="1" applyBorder="1" applyAlignment="1" applyProtection="1">
      <alignment horizontal="right" vertical="center"/>
      <protection/>
    </xf>
    <xf numFmtId="4" fontId="7" fillId="33" borderId="12" xfId="0" applyNumberFormat="1" applyFont="1" applyFill="1" applyBorder="1" applyAlignment="1" applyProtection="1">
      <alignment horizontal="right" vertical="center"/>
      <protection/>
    </xf>
    <xf numFmtId="4" fontId="7" fillId="33" borderId="0" xfId="0" applyNumberFormat="1" applyFont="1" applyFill="1" applyBorder="1" applyAlignment="1" applyProtection="1">
      <alignment horizontal="right" vertical="center"/>
      <protection/>
    </xf>
    <xf numFmtId="4" fontId="3" fillId="0" borderId="14" xfId="0" applyNumberFormat="1" applyFont="1" applyFill="1" applyBorder="1" applyAlignment="1" applyProtection="1">
      <alignment horizontal="right" vertical="center"/>
      <protection/>
    </xf>
    <xf numFmtId="49" fontId="3" fillId="0" borderId="26" xfId="0" applyNumberFormat="1" applyFont="1" applyFill="1" applyBorder="1" applyAlignment="1" applyProtection="1">
      <alignment horizontal="left" vertical="center"/>
      <protection/>
    </xf>
    <xf numFmtId="0" fontId="1" fillId="0" borderId="12" xfId="0" applyNumberFormat="1" applyFont="1" applyFill="1" applyBorder="1" applyAlignment="1" applyProtection="1">
      <alignment vertical="center"/>
      <protection/>
    </xf>
    <xf numFmtId="49" fontId="3" fillId="0" borderId="27" xfId="0" applyNumberFormat="1" applyFont="1" applyFill="1" applyBorder="1" applyAlignment="1" applyProtection="1">
      <alignment horizontal="left" vertical="center"/>
      <protection/>
    </xf>
    <xf numFmtId="49" fontId="3" fillId="0" borderId="27" xfId="0" applyNumberFormat="1" applyFont="1" applyFill="1" applyBorder="1" applyAlignment="1" applyProtection="1">
      <alignment horizontal="right" vertical="center"/>
      <protection/>
    </xf>
    <xf numFmtId="49" fontId="3" fillId="0" borderId="28" xfId="0" applyNumberFormat="1" applyFont="1" applyFill="1" applyBorder="1" applyAlignment="1" applyProtection="1">
      <alignment horizontal="left" vertical="center"/>
      <protection/>
    </xf>
    <xf numFmtId="49" fontId="11" fillId="34" borderId="29" xfId="0" applyNumberFormat="1" applyFont="1" applyFill="1" applyBorder="1" applyAlignment="1" applyProtection="1">
      <alignment horizontal="center" vertical="center"/>
      <protection/>
    </xf>
    <xf numFmtId="49" fontId="12" fillId="0" borderId="30" xfId="0" applyNumberFormat="1" applyFont="1" applyFill="1" applyBorder="1" applyAlignment="1" applyProtection="1">
      <alignment horizontal="left" vertical="center"/>
      <protection/>
    </xf>
    <xf numFmtId="49" fontId="12" fillId="0" borderId="31" xfId="0" applyNumberFormat="1" applyFont="1" applyFill="1" applyBorder="1" applyAlignment="1" applyProtection="1">
      <alignment horizontal="left" vertical="center"/>
      <protection/>
    </xf>
    <xf numFmtId="0" fontId="1" fillId="0" borderId="32" xfId="0" applyNumberFormat="1" applyFont="1" applyFill="1" applyBorder="1" applyAlignment="1" applyProtection="1">
      <alignment vertical="center"/>
      <protection/>
    </xf>
    <xf numFmtId="49" fontId="6" fillId="0" borderId="12" xfId="0" applyNumberFormat="1" applyFont="1" applyFill="1" applyBorder="1" applyAlignment="1" applyProtection="1">
      <alignment horizontal="left" vertical="center"/>
      <protection/>
    </xf>
    <xf numFmtId="49" fontId="13" fillId="0" borderId="29" xfId="0" applyNumberFormat="1" applyFont="1" applyFill="1" applyBorder="1" applyAlignment="1" applyProtection="1">
      <alignment horizontal="left" vertical="center"/>
      <protection/>
    </xf>
    <xf numFmtId="0" fontId="1" fillId="0" borderId="33" xfId="0" applyNumberFormat="1" applyFont="1" applyFill="1" applyBorder="1" applyAlignment="1" applyProtection="1">
      <alignment vertical="center"/>
      <protection/>
    </xf>
    <xf numFmtId="0" fontId="1" fillId="0" borderId="34" xfId="0" applyNumberFormat="1" applyFont="1" applyFill="1" applyBorder="1" applyAlignment="1" applyProtection="1">
      <alignment vertical="center"/>
      <protection/>
    </xf>
    <xf numFmtId="4" fontId="13" fillId="0" borderId="29" xfId="0" applyNumberFormat="1" applyFont="1" applyFill="1" applyBorder="1" applyAlignment="1" applyProtection="1">
      <alignment horizontal="right" vertical="center"/>
      <protection/>
    </xf>
    <xf numFmtId="49" fontId="13" fillId="0" borderId="29" xfId="0" applyNumberFormat="1" applyFont="1" applyFill="1" applyBorder="1" applyAlignment="1" applyProtection="1">
      <alignment horizontal="right" vertical="center"/>
      <protection/>
    </xf>
    <xf numFmtId="4" fontId="13" fillId="0" borderId="20" xfId="0" applyNumberFormat="1" applyFont="1" applyFill="1" applyBorder="1" applyAlignment="1" applyProtection="1">
      <alignment horizontal="right" vertical="center"/>
      <protection/>
    </xf>
    <xf numFmtId="0" fontId="1" fillId="0" borderId="35" xfId="0" applyNumberFormat="1" applyFont="1" applyFill="1" applyBorder="1" applyAlignment="1" applyProtection="1">
      <alignment vertical="center"/>
      <protection/>
    </xf>
    <xf numFmtId="0" fontId="1" fillId="0" borderId="36" xfId="0" applyNumberFormat="1" applyFont="1" applyFill="1" applyBorder="1" applyAlignment="1" applyProtection="1">
      <alignment vertical="center"/>
      <protection/>
    </xf>
    <xf numFmtId="0" fontId="1" fillId="0" borderId="37" xfId="0" applyNumberFormat="1" applyFont="1" applyFill="1" applyBorder="1" applyAlignment="1" applyProtection="1">
      <alignment vertical="center"/>
      <protection/>
    </xf>
    <xf numFmtId="4" fontId="12" fillId="34" borderId="38" xfId="0" applyNumberFormat="1" applyFont="1" applyFill="1" applyBorder="1" applyAlignment="1" applyProtection="1">
      <alignment horizontal="right" vertical="center"/>
      <protection/>
    </xf>
    <xf numFmtId="0" fontId="1" fillId="0" borderId="13" xfId="0" applyNumberFormat="1" applyFont="1" applyFill="1" applyBorder="1" applyAlignment="1" applyProtection="1">
      <alignment/>
      <protection/>
    </xf>
    <xf numFmtId="49" fontId="2" fillId="0" borderId="13" xfId="0" applyNumberFormat="1" applyFont="1" applyFill="1" applyBorder="1" applyAlignment="1" applyProtection="1">
      <alignment horizontal="center"/>
      <protection/>
    </xf>
    <xf numFmtId="0" fontId="2" fillId="0" borderId="13" xfId="0" applyNumberFormat="1" applyFont="1" applyFill="1" applyBorder="1" applyAlignment="1" applyProtection="1">
      <alignment horizontal="center" vertical="center"/>
      <protection/>
    </xf>
    <xf numFmtId="0" fontId="1" fillId="0" borderId="39" xfId="0" applyNumberFormat="1" applyFont="1" applyFill="1" applyBorder="1" applyAlignment="1" applyProtection="1">
      <alignment horizontal="left" vertical="center" wrapText="1"/>
      <protection/>
    </xf>
    <xf numFmtId="0" fontId="1" fillId="0" borderId="14" xfId="0" applyNumberFormat="1" applyFont="1" applyFill="1" applyBorder="1" applyAlignment="1" applyProtection="1">
      <alignment horizontal="left" vertical="center"/>
      <protection/>
    </xf>
    <xf numFmtId="0" fontId="1" fillId="0" borderId="24"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protection/>
    </xf>
    <xf numFmtId="49" fontId="1" fillId="0" borderId="14" xfId="0" applyNumberFormat="1" applyFont="1" applyFill="1" applyBorder="1" applyAlignment="1" applyProtection="1">
      <alignment horizontal="left" vertical="center"/>
      <protection/>
    </xf>
    <xf numFmtId="0" fontId="1" fillId="0" borderId="14" xfId="0" applyNumberFormat="1" applyFont="1" applyFill="1" applyBorder="1" applyAlignment="1" applyProtection="1">
      <alignment horizontal="left" vertical="center" wrapText="1"/>
      <protection/>
    </xf>
    <xf numFmtId="0" fontId="1" fillId="0" borderId="33" xfId="0" applyNumberFormat="1" applyFont="1" applyFill="1" applyBorder="1" applyAlignment="1" applyProtection="1">
      <alignment horizontal="left" vertical="center"/>
      <protection/>
    </xf>
    <xf numFmtId="0" fontId="1" fillId="0" borderId="36" xfId="0" applyNumberFormat="1" applyFont="1" applyFill="1" applyBorder="1" applyAlignment="1" applyProtection="1">
      <alignment horizontal="left" vertical="center"/>
      <protection/>
    </xf>
    <xf numFmtId="0" fontId="1" fillId="0" borderId="24"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left" vertical="center" wrapText="1"/>
      <protection/>
    </xf>
    <xf numFmtId="49" fontId="1" fillId="0" borderId="0" xfId="0" applyNumberFormat="1" applyFont="1" applyFill="1" applyBorder="1" applyAlignment="1" applyProtection="1">
      <alignment horizontal="left" vertical="center"/>
      <protection/>
    </xf>
    <xf numFmtId="0" fontId="1" fillId="0" borderId="40" xfId="0" applyNumberFormat="1" applyFont="1" applyFill="1" applyBorder="1" applyAlignment="1" applyProtection="1">
      <alignment horizontal="left" vertical="center"/>
      <protection/>
    </xf>
    <xf numFmtId="0" fontId="1" fillId="0" borderId="41" xfId="0" applyNumberFormat="1" applyFont="1" applyFill="1" applyBorder="1" applyAlignment="1" applyProtection="1">
      <alignment horizontal="left" vertical="center"/>
      <protection/>
    </xf>
    <xf numFmtId="14" fontId="1" fillId="0" borderId="0" xfId="0" applyNumberFormat="1" applyFont="1" applyFill="1" applyBorder="1" applyAlignment="1" applyProtection="1">
      <alignment horizontal="left" vertical="center"/>
      <protection/>
    </xf>
    <xf numFmtId="0" fontId="1" fillId="0" borderId="42" xfId="0" applyNumberFormat="1" applyFont="1" applyFill="1" applyBorder="1" applyAlignment="1" applyProtection="1">
      <alignment horizontal="left" vertical="center"/>
      <protection/>
    </xf>
    <xf numFmtId="49" fontId="3" fillId="0" borderId="43" xfId="0" applyNumberFormat="1" applyFont="1" applyFill="1" applyBorder="1" applyAlignment="1" applyProtection="1">
      <alignment horizontal="center" vertical="center"/>
      <protection/>
    </xf>
    <xf numFmtId="0" fontId="3" fillId="0" borderId="44" xfId="0" applyNumberFormat="1" applyFont="1" applyFill="1" applyBorder="1" applyAlignment="1" applyProtection="1">
      <alignment horizontal="center" vertical="center"/>
      <protection/>
    </xf>
    <xf numFmtId="0" fontId="3" fillId="0" borderId="45" xfId="0" applyNumberFormat="1" applyFont="1" applyFill="1" applyBorder="1" applyAlignment="1" applyProtection="1">
      <alignment horizontal="center" vertical="center"/>
      <protection/>
    </xf>
    <xf numFmtId="49" fontId="7" fillId="33" borderId="12" xfId="0" applyNumberFormat="1" applyFont="1" applyFill="1" applyBorder="1" applyAlignment="1" applyProtection="1">
      <alignment horizontal="left" vertical="center"/>
      <protection/>
    </xf>
    <xf numFmtId="0" fontId="7" fillId="33" borderId="12" xfId="0" applyNumberFormat="1" applyFont="1" applyFill="1" applyBorder="1" applyAlignment="1" applyProtection="1">
      <alignment horizontal="left" vertical="center"/>
      <protection/>
    </xf>
    <xf numFmtId="49" fontId="7" fillId="33" borderId="0" xfId="0" applyNumberFormat="1" applyFont="1" applyFill="1" applyBorder="1" applyAlignment="1" applyProtection="1">
      <alignment horizontal="left" vertical="center"/>
      <protection/>
    </xf>
    <xf numFmtId="0" fontId="7" fillId="33" borderId="0"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horizontal="left" vertical="top"/>
      <protection/>
    </xf>
    <xf numFmtId="49" fontId="3" fillId="0" borderId="14"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15" fillId="0" borderId="13" xfId="0" applyNumberFormat="1" applyFont="1" applyFill="1" applyBorder="1" applyAlignment="1" applyProtection="1">
      <alignment horizontal="center" vertical="center" wrapText="1"/>
      <protection/>
    </xf>
    <xf numFmtId="0" fontId="15" fillId="0" borderId="13" xfId="0" applyNumberFormat="1" applyFont="1" applyFill="1" applyBorder="1" applyAlignment="1" applyProtection="1">
      <alignment horizontal="center" vertical="center"/>
      <protection/>
    </xf>
    <xf numFmtId="49" fontId="1" fillId="0" borderId="33" xfId="0" applyNumberFormat="1" applyFont="1" applyFill="1" applyBorder="1" applyAlignment="1" applyProtection="1">
      <alignment horizontal="left" vertical="center"/>
      <protection/>
    </xf>
    <xf numFmtId="49" fontId="1" fillId="0" borderId="36" xfId="0" applyNumberFormat="1" applyFont="1" applyFill="1" applyBorder="1" applyAlignment="1" applyProtection="1">
      <alignment horizontal="left" vertical="center"/>
      <protection/>
    </xf>
    <xf numFmtId="0" fontId="1" fillId="0" borderId="34"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horizontal="left" vertical="center"/>
      <protection/>
    </xf>
    <xf numFmtId="14" fontId="1" fillId="0" borderId="36" xfId="0" applyNumberFormat="1" applyFont="1" applyFill="1" applyBorder="1" applyAlignment="1" applyProtection="1">
      <alignment horizontal="left" vertical="center"/>
      <protection/>
    </xf>
    <xf numFmtId="0" fontId="1" fillId="0" borderId="46" xfId="0" applyNumberFormat="1" applyFont="1" applyFill="1" applyBorder="1" applyAlignment="1" applyProtection="1">
      <alignment horizontal="left" vertical="center"/>
      <protection/>
    </xf>
    <xf numFmtId="49" fontId="10" fillId="0" borderId="47" xfId="0" applyNumberFormat="1" applyFont="1" applyFill="1" applyBorder="1" applyAlignment="1" applyProtection="1">
      <alignment horizontal="center" vertical="center"/>
      <protection/>
    </xf>
    <xf numFmtId="0" fontId="10" fillId="0" borderId="47" xfId="0" applyNumberFormat="1" applyFont="1" applyFill="1" applyBorder="1" applyAlignment="1" applyProtection="1">
      <alignment horizontal="center" vertical="center"/>
      <protection/>
    </xf>
    <xf numFmtId="49" fontId="14" fillId="0" borderId="37" xfId="0" applyNumberFormat="1" applyFont="1" applyFill="1" applyBorder="1" applyAlignment="1" applyProtection="1">
      <alignment horizontal="left" vertical="center"/>
      <protection/>
    </xf>
    <xf numFmtId="0" fontId="14" fillId="0" borderId="38" xfId="0" applyNumberFormat="1" applyFont="1" applyFill="1" applyBorder="1" applyAlignment="1" applyProtection="1">
      <alignment horizontal="left" vertical="center"/>
      <protection/>
    </xf>
    <xf numFmtId="49" fontId="13" fillId="0" borderId="37" xfId="0" applyNumberFormat="1" applyFont="1" applyFill="1" applyBorder="1" applyAlignment="1" applyProtection="1">
      <alignment horizontal="left" vertical="center"/>
      <protection/>
    </xf>
    <xf numFmtId="0" fontId="13" fillId="0" borderId="38" xfId="0" applyNumberFormat="1" applyFont="1" applyFill="1" applyBorder="1" applyAlignment="1" applyProtection="1">
      <alignment horizontal="left" vertical="center"/>
      <protection/>
    </xf>
    <xf numFmtId="49" fontId="12" fillId="0" borderId="37" xfId="0" applyNumberFormat="1" applyFont="1" applyFill="1" applyBorder="1" applyAlignment="1" applyProtection="1">
      <alignment horizontal="left" vertical="center"/>
      <protection/>
    </xf>
    <xf numFmtId="0" fontId="12" fillId="0" borderId="38" xfId="0" applyNumberFormat="1" applyFont="1" applyFill="1" applyBorder="1" applyAlignment="1" applyProtection="1">
      <alignment horizontal="left" vertical="center"/>
      <protection/>
    </xf>
    <xf numFmtId="49" fontId="12" fillId="34" borderId="37" xfId="0" applyNumberFormat="1" applyFont="1" applyFill="1" applyBorder="1" applyAlignment="1" applyProtection="1">
      <alignment horizontal="left" vertical="center"/>
      <protection/>
    </xf>
    <xf numFmtId="0" fontId="12" fillId="34" borderId="47" xfId="0" applyNumberFormat="1" applyFont="1" applyFill="1" applyBorder="1" applyAlignment="1" applyProtection="1">
      <alignment horizontal="left" vertical="center"/>
      <protection/>
    </xf>
    <xf numFmtId="49" fontId="13" fillId="0" borderId="48" xfId="0" applyNumberFormat="1" applyFont="1" applyFill="1" applyBorder="1" applyAlignment="1" applyProtection="1">
      <alignment horizontal="left" vertical="center"/>
      <protection/>
    </xf>
    <xf numFmtId="0" fontId="13" fillId="0" borderId="12" xfId="0" applyNumberFormat="1" applyFont="1" applyFill="1" applyBorder="1" applyAlignment="1" applyProtection="1">
      <alignment horizontal="left" vertical="center"/>
      <protection/>
    </xf>
    <xf numFmtId="0" fontId="13" fillId="0" borderId="49" xfId="0" applyNumberFormat="1" applyFont="1" applyFill="1" applyBorder="1" applyAlignment="1" applyProtection="1">
      <alignment horizontal="left" vertical="center"/>
      <protection/>
    </xf>
    <xf numFmtId="49" fontId="13" fillId="0" borderId="25" xfId="0" applyNumberFormat="1" applyFont="1" applyFill="1" applyBorder="1" applyAlignment="1" applyProtection="1">
      <alignment horizontal="left" vertical="center"/>
      <protection/>
    </xf>
    <xf numFmtId="0" fontId="13" fillId="0" borderId="0" xfId="0" applyNumberFormat="1" applyFont="1" applyFill="1" applyBorder="1" applyAlignment="1" applyProtection="1">
      <alignment horizontal="left" vertical="center"/>
      <protection/>
    </xf>
    <xf numFmtId="0" fontId="13" fillId="0" borderId="50" xfId="0" applyNumberFormat="1" applyFont="1" applyFill="1" applyBorder="1" applyAlignment="1" applyProtection="1">
      <alignment horizontal="left" vertical="center"/>
      <protection/>
    </xf>
    <xf numFmtId="49" fontId="13" fillId="0" borderId="51" xfId="0" applyNumberFormat="1" applyFont="1" applyFill="1" applyBorder="1" applyAlignment="1" applyProtection="1">
      <alignment horizontal="left" vertical="center"/>
      <protection/>
    </xf>
    <xf numFmtId="0" fontId="13" fillId="0" borderId="41" xfId="0" applyNumberFormat="1" applyFont="1" applyFill="1" applyBorder="1" applyAlignment="1" applyProtection="1">
      <alignment horizontal="left" vertical="center"/>
      <protection/>
    </xf>
    <xf numFmtId="0" fontId="13" fillId="0" borderId="52" xfId="0" applyNumberFormat="1" applyFont="1" applyFill="1" applyBorder="1" applyAlignment="1" applyProtection="1">
      <alignment horizontal="left" vertical="center"/>
      <protection/>
    </xf>
  </cellXfs>
  <cellStyles count="44">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0]" xfId="35"/>
    <cellStyle name="Chybně" xfId="36"/>
    <cellStyle name="Kontrolní buňka" xfId="37"/>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000000"/>
      <rgbColor rgb="00DBDBDB"/>
      <rgbColor rgb="00000000"/>
      <rgbColor rgb="00C0C0C0"/>
      <rgbColor rgb="00000000"/>
      <rgbColor rgb="00C0C0C0"/>
      <rgbColor rgb="00000000"/>
      <rgbColor rgb="00000000"/>
      <rgbColor rgb="00000000"/>
      <rgbColor rgb="00000000"/>
      <rgbColor rgb="00000000"/>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bmp" /></Relationships>
</file>

<file path=xl/drawings/_rels/drawing2.xml.rels><?xml version="1.0" encoding="utf-8" standalone="yes"?><Relationships xmlns="http://schemas.openxmlformats.org/package/2006/relationships"><Relationship Id="rId1" Type="http://schemas.openxmlformats.org/officeDocument/2006/relationships/image" Target="../media/image1.bmp" /></Relationships>
</file>

<file path=xl/drawings/_rels/drawing3.xml.rels><?xml version="1.0" encoding="utf-8" standalone="yes"?><Relationships xmlns="http://schemas.openxmlformats.org/package/2006/relationships"><Relationship Id="rId1" Type="http://schemas.openxmlformats.org/officeDocument/2006/relationships/image" Target="../media/image1.bmp"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AV95"/>
  <sheetViews>
    <sheetView tabSelected="1" zoomScalePageLayoutView="0" workbookViewId="0" topLeftCell="A1">
      <selection activeCell="A1" sqref="A1:M1"/>
    </sheetView>
  </sheetViews>
  <sheetFormatPr defaultColWidth="11.57421875" defaultRowHeight="12.75"/>
  <cols>
    <col min="1" max="1" width="3.7109375" style="0" customWidth="1"/>
    <col min="2" max="2" width="6.8515625" style="0" customWidth="1"/>
    <col min="3" max="3" width="13.28125" style="0" customWidth="1"/>
    <col min="4" max="4" width="51.7109375" style="0" customWidth="1"/>
    <col min="5" max="5" width="7.00390625" style="0" customWidth="1"/>
    <col min="6" max="6" width="12.8515625" style="0" customWidth="1"/>
    <col min="7" max="7" width="12.00390625" style="0" customWidth="1"/>
    <col min="8" max="10" width="14.28125" style="0" customWidth="1"/>
    <col min="11" max="13" width="11.7109375" style="0" customWidth="1"/>
    <col min="14" max="14" width="0" style="0" hidden="1" customWidth="1"/>
    <col min="15" max="48" width="12.140625" style="0" hidden="1" customWidth="1"/>
  </cols>
  <sheetData>
    <row r="1" spans="1:13" ht="72.75" customHeight="1">
      <c r="A1" s="59" t="s">
        <v>0</v>
      </c>
      <c r="B1" s="60"/>
      <c r="C1" s="60"/>
      <c r="D1" s="60"/>
      <c r="E1" s="60"/>
      <c r="F1" s="60"/>
      <c r="G1" s="60"/>
      <c r="H1" s="60"/>
      <c r="I1" s="60"/>
      <c r="J1" s="60"/>
      <c r="K1" s="60"/>
      <c r="L1" s="60"/>
      <c r="M1" s="60"/>
    </row>
    <row r="2" spans="1:14" ht="12.75">
      <c r="A2" s="61" t="s">
        <v>1</v>
      </c>
      <c r="B2" s="62"/>
      <c r="C2" s="62"/>
      <c r="D2" s="65" t="s">
        <v>72</v>
      </c>
      <c r="E2" s="67" t="s">
        <v>145</v>
      </c>
      <c r="F2" s="62"/>
      <c r="G2" s="67"/>
      <c r="H2" s="62"/>
      <c r="I2" s="68" t="s">
        <v>161</v>
      </c>
      <c r="J2" s="68" t="s">
        <v>166</v>
      </c>
      <c r="K2" s="62"/>
      <c r="L2" s="62"/>
      <c r="M2" s="69"/>
      <c r="N2" s="31"/>
    </row>
    <row r="3" spans="1:14" ht="12.75">
      <c r="A3" s="63"/>
      <c r="B3" s="64"/>
      <c r="C3" s="64"/>
      <c r="D3" s="66"/>
      <c r="E3" s="64"/>
      <c r="F3" s="64"/>
      <c r="G3" s="64"/>
      <c r="H3" s="64"/>
      <c r="I3" s="64"/>
      <c r="J3" s="64"/>
      <c r="K3" s="64"/>
      <c r="L3" s="64"/>
      <c r="M3" s="70"/>
      <c r="N3" s="31"/>
    </row>
    <row r="4" spans="1:14" ht="12.75">
      <c r="A4" s="71" t="s">
        <v>2</v>
      </c>
      <c r="B4" s="64"/>
      <c r="C4" s="64"/>
      <c r="D4" s="72" t="s">
        <v>73</v>
      </c>
      <c r="E4" s="73" t="s">
        <v>146</v>
      </c>
      <c r="F4" s="64"/>
      <c r="G4" s="73" t="s">
        <v>6</v>
      </c>
      <c r="H4" s="64"/>
      <c r="I4" s="72" t="s">
        <v>162</v>
      </c>
      <c r="J4" s="72" t="s">
        <v>167</v>
      </c>
      <c r="K4" s="64"/>
      <c r="L4" s="64"/>
      <c r="M4" s="70"/>
      <c r="N4" s="31"/>
    </row>
    <row r="5" spans="1:14" ht="12.75">
      <c r="A5" s="63"/>
      <c r="B5" s="64"/>
      <c r="C5" s="64"/>
      <c r="D5" s="64"/>
      <c r="E5" s="64"/>
      <c r="F5" s="64"/>
      <c r="G5" s="64"/>
      <c r="H5" s="64"/>
      <c r="I5" s="64"/>
      <c r="J5" s="64"/>
      <c r="K5" s="64"/>
      <c r="L5" s="64"/>
      <c r="M5" s="70"/>
      <c r="N5" s="31"/>
    </row>
    <row r="6" spans="1:14" ht="12.75">
      <c r="A6" s="71" t="s">
        <v>3</v>
      </c>
      <c r="B6" s="64"/>
      <c r="C6" s="64"/>
      <c r="D6" s="72" t="s">
        <v>74</v>
      </c>
      <c r="E6" s="73" t="s">
        <v>147</v>
      </c>
      <c r="F6" s="64"/>
      <c r="G6" s="64"/>
      <c r="H6" s="64"/>
      <c r="I6" s="72" t="s">
        <v>163</v>
      </c>
      <c r="J6" s="72" t="s">
        <v>168</v>
      </c>
      <c r="K6" s="64"/>
      <c r="L6" s="64"/>
      <c r="M6" s="70"/>
      <c r="N6" s="31"/>
    </row>
    <row r="7" spans="1:14" ht="12.75">
      <c r="A7" s="63"/>
      <c r="B7" s="64"/>
      <c r="C7" s="64"/>
      <c r="D7" s="64"/>
      <c r="E7" s="64"/>
      <c r="F7" s="64"/>
      <c r="G7" s="64"/>
      <c r="H7" s="64"/>
      <c r="I7" s="64"/>
      <c r="J7" s="64"/>
      <c r="K7" s="64"/>
      <c r="L7" s="64"/>
      <c r="M7" s="70"/>
      <c r="N7" s="31"/>
    </row>
    <row r="8" spans="1:14" ht="12.75">
      <c r="A8" s="71" t="s">
        <v>4</v>
      </c>
      <c r="B8" s="64"/>
      <c r="C8" s="64"/>
      <c r="D8" s="72"/>
      <c r="E8" s="73" t="s">
        <v>148</v>
      </c>
      <c r="F8" s="64"/>
      <c r="G8" s="76">
        <v>42829</v>
      </c>
      <c r="H8" s="64"/>
      <c r="I8" s="72" t="s">
        <v>164</v>
      </c>
      <c r="J8" s="72" t="s">
        <v>169</v>
      </c>
      <c r="K8" s="64"/>
      <c r="L8" s="64"/>
      <c r="M8" s="70"/>
      <c r="N8" s="31"/>
    </row>
    <row r="9" spans="1:14" ht="12.75">
      <c r="A9" s="74"/>
      <c r="B9" s="75"/>
      <c r="C9" s="75"/>
      <c r="D9" s="75"/>
      <c r="E9" s="75"/>
      <c r="F9" s="75"/>
      <c r="G9" s="75"/>
      <c r="H9" s="75"/>
      <c r="I9" s="75"/>
      <c r="J9" s="75"/>
      <c r="K9" s="75"/>
      <c r="L9" s="75"/>
      <c r="M9" s="77"/>
      <c r="N9" s="31"/>
    </row>
    <row r="10" spans="1:14" ht="12.75">
      <c r="A10" s="1" t="s">
        <v>5</v>
      </c>
      <c r="B10" s="9" t="s">
        <v>35</v>
      </c>
      <c r="C10" s="9" t="s">
        <v>36</v>
      </c>
      <c r="D10" s="9" t="s">
        <v>75</v>
      </c>
      <c r="E10" s="9" t="s">
        <v>149</v>
      </c>
      <c r="F10" s="17" t="s">
        <v>155</v>
      </c>
      <c r="G10" s="21" t="s">
        <v>156</v>
      </c>
      <c r="H10" s="78" t="s">
        <v>158</v>
      </c>
      <c r="I10" s="79"/>
      <c r="J10" s="80"/>
      <c r="K10" s="78" t="s">
        <v>171</v>
      </c>
      <c r="L10" s="80"/>
      <c r="M10" s="28" t="s">
        <v>172</v>
      </c>
      <c r="N10" s="32"/>
    </row>
    <row r="11" spans="1:24" ht="12.75">
      <c r="A11" s="2" t="s">
        <v>6</v>
      </c>
      <c r="B11" s="10" t="s">
        <v>6</v>
      </c>
      <c r="C11" s="10" t="s">
        <v>6</v>
      </c>
      <c r="D11" s="14" t="s">
        <v>76</v>
      </c>
      <c r="E11" s="10" t="s">
        <v>6</v>
      </c>
      <c r="F11" s="10" t="s">
        <v>6</v>
      </c>
      <c r="G11" s="22" t="s">
        <v>157</v>
      </c>
      <c r="H11" s="23" t="s">
        <v>159</v>
      </c>
      <c r="I11" s="24" t="s">
        <v>165</v>
      </c>
      <c r="J11" s="25" t="s">
        <v>170</v>
      </c>
      <c r="K11" s="23" t="s">
        <v>156</v>
      </c>
      <c r="L11" s="25" t="s">
        <v>170</v>
      </c>
      <c r="M11" s="29" t="s">
        <v>173</v>
      </c>
      <c r="N11" s="32"/>
      <c r="P11" s="27" t="s">
        <v>175</v>
      </c>
      <c r="Q11" s="27" t="s">
        <v>176</v>
      </c>
      <c r="R11" s="27" t="s">
        <v>177</v>
      </c>
      <c r="S11" s="27" t="s">
        <v>178</v>
      </c>
      <c r="T11" s="27" t="s">
        <v>179</v>
      </c>
      <c r="U11" s="27" t="s">
        <v>180</v>
      </c>
      <c r="V11" s="27" t="s">
        <v>181</v>
      </c>
      <c r="W11" s="27" t="s">
        <v>182</v>
      </c>
      <c r="X11" s="27" t="s">
        <v>183</v>
      </c>
    </row>
    <row r="12" spans="1:37" ht="12.75">
      <c r="A12" s="3"/>
      <c r="B12" s="11"/>
      <c r="C12" s="11" t="s">
        <v>37</v>
      </c>
      <c r="D12" s="81" t="s">
        <v>77</v>
      </c>
      <c r="E12" s="82"/>
      <c r="F12" s="82"/>
      <c r="G12" s="82"/>
      <c r="H12" s="35">
        <f>SUM(H13:H13)</f>
        <v>0</v>
      </c>
      <c r="I12" s="35">
        <f>SUM(I13:I13)</f>
        <v>0</v>
      </c>
      <c r="J12" s="35">
        <f>H12+I12</f>
        <v>0</v>
      </c>
      <c r="K12" s="26"/>
      <c r="L12" s="35">
        <f>SUM(L13:L13)</f>
        <v>4.96</v>
      </c>
      <c r="M12" s="26"/>
      <c r="Y12" s="27"/>
      <c r="AI12" s="36">
        <f>SUM(Z13:Z13)</f>
        <v>0</v>
      </c>
      <c r="AJ12" s="36">
        <f>SUM(AA13:AA13)</f>
        <v>0</v>
      </c>
      <c r="AK12" s="36">
        <f>SUM(AB13:AB13)</f>
        <v>0</v>
      </c>
    </row>
    <row r="13" spans="1:48" ht="12.75">
      <c r="A13" s="4" t="s">
        <v>7</v>
      </c>
      <c r="B13" s="4"/>
      <c r="C13" s="4" t="s">
        <v>38</v>
      </c>
      <c r="D13" s="4" t="s">
        <v>78</v>
      </c>
      <c r="E13" s="4" t="s">
        <v>150</v>
      </c>
      <c r="F13" s="18">
        <v>62</v>
      </c>
      <c r="G13" s="18">
        <v>0</v>
      </c>
      <c r="H13" s="18">
        <f>F13*AE13</f>
        <v>0</v>
      </c>
      <c r="I13" s="18">
        <f>J13-H13</f>
        <v>0</v>
      </c>
      <c r="J13" s="18">
        <f>F13*G13</f>
        <v>0</v>
      </c>
      <c r="K13" s="18">
        <v>0.08</v>
      </c>
      <c r="L13" s="18">
        <f>F13*K13</f>
        <v>4.96</v>
      </c>
      <c r="M13" s="30" t="s">
        <v>174</v>
      </c>
      <c r="P13" s="33">
        <f>IF(AG13="5",J13,0)</f>
        <v>0</v>
      </c>
      <c r="R13" s="33">
        <f>IF(AG13="1",H13,0)</f>
        <v>0</v>
      </c>
      <c r="S13" s="33">
        <f>IF(AG13="1",I13,0)</f>
        <v>0</v>
      </c>
      <c r="T13" s="33">
        <f>IF(AG13="7",H13,0)</f>
        <v>0</v>
      </c>
      <c r="U13" s="33">
        <f>IF(AG13="7",I13,0)</f>
        <v>0</v>
      </c>
      <c r="V13" s="33">
        <f>IF(AG13="2",H13,0)</f>
        <v>0</v>
      </c>
      <c r="W13" s="33">
        <f>IF(AG13="2",I13,0)</f>
        <v>0</v>
      </c>
      <c r="X13" s="33">
        <f>IF(AG13="0",J13,0)</f>
        <v>0</v>
      </c>
      <c r="Y13" s="27"/>
      <c r="Z13" s="18">
        <f>IF(AD13=0,J13,0)</f>
        <v>0</v>
      </c>
      <c r="AA13" s="18">
        <f>IF(AD13=15,J13,0)</f>
        <v>0</v>
      </c>
      <c r="AB13" s="18">
        <f>IF(AD13=21,J13,0)</f>
        <v>0</v>
      </c>
      <c r="AD13" s="33">
        <v>21</v>
      </c>
      <c r="AE13" s="33">
        <f>G13*0.0545454545454545</f>
        <v>0</v>
      </c>
      <c r="AF13" s="33">
        <f>G13*(1-0.0545454545454545)</f>
        <v>0</v>
      </c>
      <c r="AG13" s="30" t="s">
        <v>7</v>
      </c>
      <c r="AM13" s="33">
        <f>F13*AE13</f>
        <v>0</v>
      </c>
      <c r="AN13" s="33">
        <f>F13*AF13</f>
        <v>0</v>
      </c>
      <c r="AO13" s="34" t="s">
        <v>184</v>
      </c>
      <c r="AP13" s="34" t="s">
        <v>191</v>
      </c>
      <c r="AQ13" s="27" t="s">
        <v>195</v>
      </c>
      <c r="AS13" s="33">
        <f>AM13+AN13</f>
        <v>0</v>
      </c>
      <c r="AT13" s="33">
        <f>G13/(100-AU13)*100</f>
        <v>0</v>
      </c>
      <c r="AU13" s="33">
        <v>0</v>
      </c>
      <c r="AV13" s="33">
        <f>L13</f>
        <v>4.96</v>
      </c>
    </row>
    <row r="14" spans="4:6" ht="12.75">
      <c r="D14" s="15" t="s">
        <v>79</v>
      </c>
      <c r="F14" s="19">
        <v>62</v>
      </c>
    </row>
    <row r="15" spans="1:37" ht="12.75">
      <c r="A15" s="5"/>
      <c r="B15" s="12"/>
      <c r="C15" s="12" t="s">
        <v>39</v>
      </c>
      <c r="D15" s="83" t="s">
        <v>80</v>
      </c>
      <c r="E15" s="84"/>
      <c r="F15" s="84"/>
      <c r="G15" s="84"/>
      <c r="H15" s="36">
        <f>SUM(H16:H40)</f>
        <v>0</v>
      </c>
      <c r="I15" s="36">
        <f>SUM(I16:I40)</f>
        <v>0</v>
      </c>
      <c r="J15" s="36">
        <f>H15+I15</f>
        <v>0</v>
      </c>
      <c r="K15" s="27"/>
      <c r="L15" s="36">
        <f>SUM(L16:L40)</f>
        <v>20.4011508</v>
      </c>
      <c r="M15" s="27"/>
      <c r="Y15" s="27"/>
      <c r="AI15" s="36">
        <f>SUM(Z16:Z40)</f>
        <v>0</v>
      </c>
      <c r="AJ15" s="36">
        <f>SUM(AA16:AA40)</f>
        <v>0</v>
      </c>
      <c r="AK15" s="36">
        <f>SUM(AB16:AB40)</f>
        <v>0</v>
      </c>
    </row>
    <row r="16" spans="1:48" ht="12.75">
      <c r="A16" s="4" t="s">
        <v>8</v>
      </c>
      <c r="B16" s="4"/>
      <c r="C16" s="4" t="s">
        <v>40</v>
      </c>
      <c r="D16" s="4" t="s">
        <v>81</v>
      </c>
      <c r="E16" s="4" t="s">
        <v>150</v>
      </c>
      <c r="F16" s="18">
        <v>806</v>
      </c>
      <c r="G16" s="18">
        <v>0</v>
      </c>
      <c r="H16" s="18">
        <f>F16*AE16</f>
        <v>0</v>
      </c>
      <c r="I16" s="18">
        <f>J16-H16</f>
        <v>0</v>
      </c>
      <c r="J16" s="18">
        <f>F16*G16</f>
        <v>0</v>
      </c>
      <c r="K16" s="18">
        <v>0.00059</v>
      </c>
      <c r="L16" s="18">
        <f>F16*K16</f>
        <v>0.47554</v>
      </c>
      <c r="M16" s="30" t="s">
        <v>174</v>
      </c>
      <c r="P16" s="33">
        <f>IF(AG16="5",J16,0)</f>
        <v>0</v>
      </c>
      <c r="R16" s="33">
        <f>IF(AG16="1",H16,0)</f>
        <v>0</v>
      </c>
      <c r="S16" s="33">
        <f>IF(AG16="1",I16,0)</f>
        <v>0</v>
      </c>
      <c r="T16" s="33">
        <f>IF(AG16="7",H16,0)</f>
        <v>0</v>
      </c>
      <c r="U16" s="33">
        <f>IF(AG16="7",I16,0)</f>
        <v>0</v>
      </c>
      <c r="V16" s="33">
        <f>IF(AG16="2",H16,0)</f>
        <v>0</v>
      </c>
      <c r="W16" s="33">
        <f>IF(AG16="2",I16,0)</f>
        <v>0</v>
      </c>
      <c r="X16" s="33">
        <f>IF(AG16="0",J16,0)</f>
        <v>0</v>
      </c>
      <c r="Y16" s="27"/>
      <c r="Z16" s="18">
        <f>IF(AD16=0,J16,0)</f>
        <v>0</v>
      </c>
      <c r="AA16" s="18">
        <f>IF(AD16=15,J16,0)</f>
        <v>0</v>
      </c>
      <c r="AB16" s="18">
        <f>IF(AD16=21,J16,0)</f>
        <v>0</v>
      </c>
      <c r="AD16" s="33">
        <v>21</v>
      </c>
      <c r="AE16" s="33">
        <f>G16*0.651068158697864</f>
        <v>0</v>
      </c>
      <c r="AF16" s="33">
        <f>G16*(1-0.651068158697864)</f>
        <v>0</v>
      </c>
      <c r="AG16" s="30" t="s">
        <v>7</v>
      </c>
      <c r="AM16" s="33">
        <f>F16*AE16</f>
        <v>0</v>
      </c>
      <c r="AN16" s="33">
        <f>F16*AF16</f>
        <v>0</v>
      </c>
      <c r="AO16" s="34" t="s">
        <v>185</v>
      </c>
      <c r="AP16" s="34" t="s">
        <v>192</v>
      </c>
      <c r="AQ16" s="27" t="s">
        <v>195</v>
      </c>
      <c r="AS16" s="33">
        <f>AM16+AN16</f>
        <v>0</v>
      </c>
      <c r="AT16" s="33">
        <f>G16/(100-AU16)*100</f>
        <v>0</v>
      </c>
      <c r="AU16" s="33">
        <v>0</v>
      </c>
      <c r="AV16" s="33">
        <f>L16</f>
        <v>0.47554</v>
      </c>
    </row>
    <row r="17" spans="4:6" ht="12.75">
      <c r="D17" s="15" t="s">
        <v>82</v>
      </c>
      <c r="F17" s="19">
        <v>345</v>
      </c>
    </row>
    <row r="18" spans="4:6" ht="12.75">
      <c r="D18" s="15" t="s">
        <v>83</v>
      </c>
      <c r="F18" s="19">
        <v>523</v>
      </c>
    </row>
    <row r="19" spans="4:6" ht="12.75">
      <c r="D19" s="15" t="s">
        <v>84</v>
      </c>
      <c r="F19" s="19">
        <v>0</v>
      </c>
    </row>
    <row r="20" spans="4:6" ht="12.75">
      <c r="D20" s="15" t="s">
        <v>85</v>
      </c>
      <c r="F20" s="19">
        <v>-62</v>
      </c>
    </row>
    <row r="21" spans="3:13" ht="12.75">
      <c r="C21" s="13" t="s">
        <v>41</v>
      </c>
      <c r="D21" s="85" t="s">
        <v>86</v>
      </c>
      <c r="E21" s="86"/>
      <c r="F21" s="86"/>
      <c r="G21" s="86"/>
      <c r="H21" s="86"/>
      <c r="I21" s="86"/>
      <c r="J21" s="86"/>
      <c r="K21" s="86"/>
      <c r="L21" s="86"/>
      <c r="M21" s="86"/>
    </row>
    <row r="22" spans="1:48" ht="12.75">
      <c r="A22" s="4" t="s">
        <v>9</v>
      </c>
      <c r="B22" s="4"/>
      <c r="C22" s="4" t="s">
        <v>42</v>
      </c>
      <c r="D22" s="4" t="s">
        <v>87</v>
      </c>
      <c r="E22" s="4" t="s">
        <v>150</v>
      </c>
      <c r="F22" s="18">
        <v>868</v>
      </c>
      <c r="G22" s="18">
        <v>0</v>
      </c>
      <c r="H22" s="18">
        <f>F22*AE22</f>
        <v>0</v>
      </c>
      <c r="I22" s="18">
        <f>J22-H22</f>
        <v>0</v>
      </c>
      <c r="J22" s="18">
        <f>F22*G22</f>
        <v>0</v>
      </c>
      <c r="K22" s="18">
        <v>3E-05</v>
      </c>
      <c r="L22" s="18">
        <f>F22*K22</f>
        <v>0.02604</v>
      </c>
      <c r="M22" s="30" t="s">
        <v>174</v>
      </c>
      <c r="P22" s="33">
        <f>IF(AG22="5",J22,0)</f>
        <v>0</v>
      </c>
      <c r="R22" s="33">
        <f>IF(AG22="1",H22,0)</f>
        <v>0</v>
      </c>
      <c r="S22" s="33">
        <f>IF(AG22="1",I22,0)</f>
        <v>0</v>
      </c>
      <c r="T22" s="33">
        <f>IF(AG22="7",H22,0)</f>
        <v>0</v>
      </c>
      <c r="U22" s="33">
        <f>IF(AG22="7",I22,0)</f>
        <v>0</v>
      </c>
      <c r="V22" s="33">
        <f>IF(AG22="2",H22,0)</f>
        <v>0</v>
      </c>
      <c r="W22" s="33">
        <f>IF(AG22="2",I22,0)</f>
        <v>0</v>
      </c>
      <c r="X22" s="33">
        <f>IF(AG22="0",J22,0)</f>
        <v>0</v>
      </c>
      <c r="Y22" s="27"/>
      <c r="Z22" s="18">
        <f>IF(AD22=0,J22,0)</f>
        <v>0</v>
      </c>
      <c r="AA22" s="18">
        <f>IF(AD22=15,J22,0)</f>
        <v>0</v>
      </c>
      <c r="AB22" s="18">
        <f>IF(AD22=21,J22,0)</f>
        <v>0</v>
      </c>
      <c r="AD22" s="33">
        <v>21</v>
      </c>
      <c r="AE22" s="33">
        <f>G22*0.0868918918918919</f>
        <v>0</v>
      </c>
      <c r="AF22" s="33">
        <f>G22*(1-0.0868918918918919)</f>
        <v>0</v>
      </c>
      <c r="AG22" s="30" t="s">
        <v>7</v>
      </c>
      <c r="AM22" s="33">
        <f>F22*AE22</f>
        <v>0</v>
      </c>
      <c r="AN22" s="33">
        <f>F22*AF22</f>
        <v>0</v>
      </c>
      <c r="AO22" s="34" t="s">
        <v>185</v>
      </c>
      <c r="AP22" s="34" t="s">
        <v>192</v>
      </c>
      <c r="AQ22" s="27" t="s">
        <v>195</v>
      </c>
      <c r="AS22" s="33">
        <f>AM22+AN22</f>
        <v>0</v>
      </c>
      <c r="AT22" s="33">
        <f>G22/(100-AU22)*100</f>
        <v>0</v>
      </c>
      <c r="AU22" s="33">
        <v>0</v>
      </c>
      <c r="AV22" s="33">
        <f>L22</f>
        <v>0.02604</v>
      </c>
    </row>
    <row r="23" spans="4:6" ht="12.75">
      <c r="D23" s="15" t="s">
        <v>88</v>
      </c>
      <c r="F23" s="19">
        <v>868</v>
      </c>
    </row>
    <row r="24" spans="1:48" ht="12.75">
      <c r="A24" s="4" t="s">
        <v>10</v>
      </c>
      <c r="B24" s="4"/>
      <c r="C24" s="4" t="s">
        <v>43</v>
      </c>
      <c r="D24" s="4" t="s">
        <v>89</v>
      </c>
      <c r="E24" s="4" t="s">
        <v>150</v>
      </c>
      <c r="F24" s="18">
        <v>806</v>
      </c>
      <c r="G24" s="18">
        <v>0</v>
      </c>
      <c r="H24" s="18">
        <f>F24*AE24</f>
        <v>0</v>
      </c>
      <c r="I24" s="18">
        <f>J24-H24</f>
        <v>0</v>
      </c>
      <c r="J24" s="18">
        <f>F24*G24</f>
        <v>0</v>
      </c>
      <c r="K24" s="18">
        <v>0.0001</v>
      </c>
      <c r="L24" s="18">
        <f>F24*K24</f>
        <v>0.0806</v>
      </c>
      <c r="M24" s="30" t="s">
        <v>174</v>
      </c>
      <c r="P24" s="33">
        <f>IF(AG24="5",J24,0)</f>
        <v>0</v>
      </c>
      <c r="R24" s="33">
        <f>IF(AG24="1",H24,0)</f>
        <v>0</v>
      </c>
      <c r="S24" s="33">
        <f>IF(AG24="1",I24,0)</f>
        <v>0</v>
      </c>
      <c r="T24" s="33">
        <f>IF(AG24="7",H24,0)</f>
        <v>0</v>
      </c>
      <c r="U24" s="33">
        <f>IF(AG24="7",I24,0)</f>
        <v>0</v>
      </c>
      <c r="V24" s="33">
        <f>IF(AG24="2",H24,0)</f>
        <v>0</v>
      </c>
      <c r="W24" s="33">
        <f>IF(AG24="2",I24,0)</f>
        <v>0</v>
      </c>
      <c r="X24" s="33">
        <f>IF(AG24="0",J24,0)</f>
        <v>0</v>
      </c>
      <c r="Y24" s="27"/>
      <c r="Z24" s="18">
        <f>IF(AD24=0,J24,0)</f>
        <v>0</v>
      </c>
      <c r="AA24" s="18">
        <f>IF(AD24=15,J24,0)</f>
        <v>0</v>
      </c>
      <c r="AB24" s="18">
        <f>IF(AD24=21,J24,0)</f>
        <v>0</v>
      </c>
      <c r="AD24" s="33">
        <v>21</v>
      </c>
      <c r="AE24" s="33">
        <f>G24*0.237113402061856</f>
        <v>0</v>
      </c>
      <c r="AF24" s="33">
        <f>G24*(1-0.237113402061856)</f>
        <v>0</v>
      </c>
      <c r="AG24" s="30" t="s">
        <v>7</v>
      </c>
      <c r="AM24" s="33">
        <f>F24*AE24</f>
        <v>0</v>
      </c>
      <c r="AN24" s="33">
        <f>F24*AF24</f>
        <v>0</v>
      </c>
      <c r="AO24" s="34" t="s">
        <v>185</v>
      </c>
      <c r="AP24" s="34" t="s">
        <v>192</v>
      </c>
      <c r="AQ24" s="27" t="s">
        <v>195</v>
      </c>
      <c r="AS24" s="33">
        <f>AM24+AN24</f>
        <v>0</v>
      </c>
      <c r="AT24" s="33">
        <f>G24/(100-AU24)*100</f>
        <v>0</v>
      </c>
      <c r="AU24" s="33">
        <v>0</v>
      </c>
      <c r="AV24" s="33">
        <f>L24</f>
        <v>0.0806</v>
      </c>
    </row>
    <row r="25" spans="4:6" ht="12.75">
      <c r="D25" s="15" t="s">
        <v>90</v>
      </c>
      <c r="F25" s="19">
        <v>806</v>
      </c>
    </row>
    <row r="26" spans="3:13" ht="12.75">
      <c r="C26" s="13" t="s">
        <v>41</v>
      </c>
      <c r="D26" s="85" t="s">
        <v>91</v>
      </c>
      <c r="E26" s="86"/>
      <c r="F26" s="86"/>
      <c r="G26" s="86"/>
      <c r="H26" s="86"/>
      <c r="I26" s="86"/>
      <c r="J26" s="86"/>
      <c r="K26" s="86"/>
      <c r="L26" s="86"/>
      <c r="M26" s="86"/>
    </row>
    <row r="27" spans="1:48" ht="12.75">
      <c r="A27" s="4" t="s">
        <v>11</v>
      </c>
      <c r="B27" s="4"/>
      <c r="C27" s="4" t="s">
        <v>44</v>
      </c>
      <c r="D27" s="4" t="s">
        <v>92</v>
      </c>
      <c r="E27" s="4" t="s">
        <v>150</v>
      </c>
      <c r="F27" s="18">
        <v>159.77</v>
      </c>
      <c r="G27" s="18">
        <v>0</v>
      </c>
      <c r="H27" s="18">
        <f>F27*AE27</f>
        <v>0</v>
      </c>
      <c r="I27" s="18">
        <f>J27-H27</f>
        <v>0</v>
      </c>
      <c r="J27" s="18">
        <f>F27*G27</f>
        <v>0</v>
      </c>
      <c r="K27" s="18">
        <v>4E-05</v>
      </c>
      <c r="L27" s="18">
        <f>F27*K27</f>
        <v>0.006390800000000001</v>
      </c>
      <c r="M27" s="30" t="s">
        <v>174</v>
      </c>
      <c r="P27" s="33">
        <f>IF(AG27="5",J27,0)</f>
        <v>0</v>
      </c>
      <c r="R27" s="33">
        <f>IF(AG27="1",H27,0)</f>
        <v>0</v>
      </c>
      <c r="S27" s="33">
        <f>IF(AG27="1",I27,0)</f>
        <v>0</v>
      </c>
      <c r="T27" s="33">
        <f>IF(AG27="7",H27,0)</f>
        <v>0</v>
      </c>
      <c r="U27" s="33">
        <f>IF(AG27="7",I27,0)</f>
        <v>0</v>
      </c>
      <c r="V27" s="33">
        <f>IF(AG27="2",H27,0)</f>
        <v>0</v>
      </c>
      <c r="W27" s="33">
        <f>IF(AG27="2",I27,0)</f>
        <v>0</v>
      </c>
      <c r="X27" s="33">
        <f>IF(AG27="0",J27,0)</f>
        <v>0</v>
      </c>
      <c r="Y27" s="27"/>
      <c r="Z27" s="18">
        <f>IF(AD27=0,J27,0)</f>
        <v>0</v>
      </c>
      <c r="AA27" s="18">
        <f>IF(AD27=15,J27,0)</f>
        <v>0</v>
      </c>
      <c r="AB27" s="18">
        <f>IF(AD27=21,J27,0)</f>
        <v>0</v>
      </c>
      <c r="AD27" s="33">
        <v>21</v>
      </c>
      <c r="AE27" s="33">
        <f>G27*0.397861889627275</f>
        <v>0</v>
      </c>
      <c r="AF27" s="33">
        <f>G27*(1-0.397861889627275)</f>
        <v>0</v>
      </c>
      <c r="AG27" s="30" t="s">
        <v>7</v>
      </c>
      <c r="AM27" s="33">
        <f>F27*AE27</f>
        <v>0</v>
      </c>
      <c r="AN27" s="33">
        <f>F27*AF27</f>
        <v>0</v>
      </c>
      <c r="AO27" s="34" t="s">
        <v>185</v>
      </c>
      <c r="AP27" s="34" t="s">
        <v>192</v>
      </c>
      <c r="AQ27" s="27" t="s">
        <v>195</v>
      </c>
      <c r="AS27" s="33">
        <f>AM27+AN27</f>
        <v>0</v>
      </c>
      <c r="AT27" s="33">
        <f>G27/(100-AU27)*100</f>
        <v>0</v>
      </c>
      <c r="AU27" s="33">
        <v>0</v>
      </c>
      <c r="AV27" s="33">
        <f>L27</f>
        <v>0.006390800000000001</v>
      </c>
    </row>
    <row r="28" spans="4:6" ht="12.75">
      <c r="D28" s="15" t="s">
        <v>93</v>
      </c>
      <c r="F28" s="19">
        <v>159.77</v>
      </c>
    </row>
    <row r="29" spans="3:13" ht="51" customHeight="1">
      <c r="C29" s="13" t="s">
        <v>41</v>
      </c>
      <c r="D29" s="85" t="s">
        <v>94</v>
      </c>
      <c r="E29" s="86"/>
      <c r="F29" s="86"/>
      <c r="G29" s="86"/>
      <c r="H29" s="86"/>
      <c r="I29" s="86"/>
      <c r="J29" s="86"/>
      <c r="K29" s="86"/>
      <c r="L29" s="86"/>
      <c r="M29" s="86"/>
    </row>
    <row r="30" spans="1:48" ht="12.75">
      <c r="A30" s="4" t="s">
        <v>12</v>
      </c>
      <c r="B30" s="4"/>
      <c r="C30" s="4" t="s">
        <v>45</v>
      </c>
      <c r="D30" s="4" t="s">
        <v>95</v>
      </c>
      <c r="E30" s="4" t="s">
        <v>150</v>
      </c>
      <c r="F30" s="18">
        <v>868</v>
      </c>
      <c r="G30" s="18">
        <v>0</v>
      </c>
      <c r="H30" s="18">
        <f>F30*AE30</f>
        <v>0</v>
      </c>
      <c r="I30" s="18">
        <f>J30-H30</f>
        <v>0</v>
      </c>
      <c r="J30" s="18">
        <f>F30*G30</f>
        <v>0</v>
      </c>
      <c r="K30" s="18">
        <v>0</v>
      </c>
      <c r="L30" s="18">
        <f>F30*K30</f>
        <v>0</v>
      </c>
      <c r="M30" s="30" t="s">
        <v>174</v>
      </c>
      <c r="P30" s="33">
        <f>IF(AG30="5",J30,0)</f>
        <v>0</v>
      </c>
      <c r="R30" s="33">
        <f>IF(AG30="1",H30,0)</f>
        <v>0</v>
      </c>
      <c r="S30" s="33">
        <f>IF(AG30="1",I30,0)</f>
        <v>0</v>
      </c>
      <c r="T30" s="33">
        <f>IF(AG30="7",H30,0)</f>
        <v>0</v>
      </c>
      <c r="U30" s="33">
        <f>IF(AG30="7",I30,0)</f>
        <v>0</v>
      </c>
      <c r="V30" s="33">
        <f>IF(AG30="2",H30,0)</f>
        <v>0</v>
      </c>
      <c r="W30" s="33">
        <f>IF(AG30="2",I30,0)</f>
        <v>0</v>
      </c>
      <c r="X30" s="33">
        <f>IF(AG30="0",J30,0)</f>
        <v>0</v>
      </c>
      <c r="Y30" s="27"/>
      <c r="Z30" s="18">
        <f>IF(AD30=0,J30,0)</f>
        <v>0</v>
      </c>
      <c r="AA30" s="18">
        <f>IF(AD30=15,J30,0)</f>
        <v>0</v>
      </c>
      <c r="AB30" s="18">
        <f>IF(AD30=21,J30,0)</f>
        <v>0</v>
      </c>
      <c r="AD30" s="33">
        <v>21</v>
      </c>
      <c r="AE30" s="33">
        <f>G30*0.689320388349515</f>
        <v>0</v>
      </c>
      <c r="AF30" s="33">
        <f>G30*(1-0.689320388349515)</f>
        <v>0</v>
      </c>
      <c r="AG30" s="30" t="s">
        <v>7</v>
      </c>
      <c r="AM30" s="33">
        <f>F30*AE30</f>
        <v>0</v>
      </c>
      <c r="AN30" s="33">
        <f>F30*AF30</f>
        <v>0</v>
      </c>
      <c r="AO30" s="34" t="s">
        <v>185</v>
      </c>
      <c r="AP30" s="34" t="s">
        <v>192</v>
      </c>
      <c r="AQ30" s="27" t="s">
        <v>195</v>
      </c>
      <c r="AS30" s="33">
        <f>AM30+AN30</f>
        <v>0</v>
      </c>
      <c r="AT30" s="33">
        <f>G30/(100-AU30)*100</f>
        <v>0</v>
      </c>
      <c r="AU30" s="33">
        <v>0</v>
      </c>
      <c r="AV30" s="33">
        <f>L30</f>
        <v>0</v>
      </c>
    </row>
    <row r="31" spans="4:6" ht="12.75">
      <c r="D31" s="15" t="s">
        <v>96</v>
      </c>
      <c r="F31" s="19">
        <v>868</v>
      </c>
    </row>
    <row r="32" spans="1:48" ht="12.75">
      <c r="A32" s="4" t="s">
        <v>13</v>
      </c>
      <c r="B32" s="4"/>
      <c r="C32" s="4" t="s">
        <v>46</v>
      </c>
      <c r="D32" s="4" t="s">
        <v>97</v>
      </c>
      <c r="E32" s="4" t="s">
        <v>150</v>
      </c>
      <c r="F32" s="18">
        <v>57.5</v>
      </c>
      <c r="G32" s="18">
        <v>0</v>
      </c>
      <c r="H32" s="18">
        <f>F32*AE32</f>
        <v>0</v>
      </c>
      <c r="I32" s="18">
        <f>J32-H32</f>
        <v>0</v>
      </c>
      <c r="J32" s="18">
        <f>F32*G32</f>
        <v>0</v>
      </c>
      <c r="K32" s="18">
        <v>0.00072</v>
      </c>
      <c r="L32" s="18">
        <f>F32*K32</f>
        <v>0.0414</v>
      </c>
      <c r="M32" s="30" t="s">
        <v>174</v>
      </c>
      <c r="P32" s="33">
        <f>IF(AG32="5",J32,0)</f>
        <v>0</v>
      </c>
      <c r="R32" s="33">
        <f>IF(AG32="1",H32,0)</f>
        <v>0</v>
      </c>
      <c r="S32" s="33">
        <f>IF(AG32="1",I32,0)</f>
        <v>0</v>
      </c>
      <c r="T32" s="33">
        <f>IF(AG32="7",H32,0)</f>
        <v>0</v>
      </c>
      <c r="U32" s="33">
        <f>IF(AG32="7",I32,0)</f>
        <v>0</v>
      </c>
      <c r="V32" s="33">
        <f>IF(AG32="2",H32,0)</f>
        <v>0</v>
      </c>
      <c r="W32" s="33">
        <f>IF(AG32="2",I32,0)</f>
        <v>0</v>
      </c>
      <c r="X32" s="33">
        <f>IF(AG32="0",J32,0)</f>
        <v>0</v>
      </c>
      <c r="Y32" s="27"/>
      <c r="Z32" s="18">
        <f>IF(AD32=0,J32,0)</f>
        <v>0</v>
      </c>
      <c r="AA32" s="18">
        <f>IF(AD32=15,J32,0)</f>
        <v>0</v>
      </c>
      <c r="AB32" s="18">
        <f>IF(AD32=21,J32,0)</f>
        <v>0</v>
      </c>
      <c r="AD32" s="33">
        <v>21</v>
      </c>
      <c r="AE32" s="33">
        <f>G32*0.59781121751026</f>
        <v>0</v>
      </c>
      <c r="AF32" s="33">
        <f>G32*(1-0.59781121751026)</f>
        <v>0</v>
      </c>
      <c r="AG32" s="30" t="s">
        <v>7</v>
      </c>
      <c r="AM32" s="33">
        <f>F32*AE32</f>
        <v>0</v>
      </c>
      <c r="AN32" s="33">
        <f>F32*AF32</f>
        <v>0</v>
      </c>
      <c r="AO32" s="34" t="s">
        <v>185</v>
      </c>
      <c r="AP32" s="34" t="s">
        <v>192</v>
      </c>
      <c r="AQ32" s="27" t="s">
        <v>195</v>
      </c>
      <c r="AS32" s="33">
        <f>AM32+AN32</f>
        <v>0</v>
      </c>
      <c r="AT32" s="33">
        <f>G32/(100-AU32)*100</f>
        <v>0</v>
      </c>
      <c r="AU32" s="33">
        <v>0</v>
      </c>
      <c r="AV32" s="33">
        <f>L32</f>
        <v>0.0414</v>
      </c>
    </row>
    <row r="33" spans="4:6" ht="12.75">
      <c r="D33" s="15" t="s">
        <v>98</v>
      </c>
      <c r="F33" s="19">
        <v>57.5</v>
      </c>
    </row>
    <row r="34" spans="3:13" ht="12.75">
      <c r="C34" s="13" t="s">
        <v>41</v>
      </c>
      <c r="D34" s="85" t="s">
        <v>99</v>
      </c>
      <c r="E34" s="86"/>
      <c r="F34" s="86"/>
      <c r="G34" s="86"/>
      <c r="H34" s="86"/>
      <c r="I34" s="86"/>
      <c r="J34" s="86"/>
      <c r="K34" s="86"/>
      <c r="L34" s="86"/>
      <c r="M34" s="86"/>
    </row>
    <row r="35" spans="1:48" ht="12.75">
      <c r="A35" s="4" t="s">
        <v>14</v>
      </c>
      <c r="B35" s="4"/>
      <c r="C35" s="4" t="s">
        <v>47</v>
      </c>
      <c r="D35" s="4" t="s">
        <v>100</v>
      </c>
      <c r="E35" s="4" t="s">
        <v>150</v>
      </c>
      <c r="F35" s="18">
        <v>806</v>
      </c>
      <c r="G35" s="18">
        <v>0</v>
      </c>
      <c r="H35" s="18">
        <f>F35*AE35</f>
        <v>0</v>
      </c>
      <c r="I35" s="18">
        <f>J35-H35</f>
        <v>0</v>
      </c>
      <c r="J35" s="18">
        <f>F35*G35</f>
        <v>0</v>
      </c>
      <c r="K35" s="18">
        <v>0.02453</v>
      </c>
      <c r="L35" s="18">
        <f>F35*K35</f>
        <v>19.77118</v>
      </c>
      <c r="M35" s="30" t="s">
        <v>174</v>
      </c>
      <c r="P35" s="33">
        <f>IF(AG35="5",J35,0)</f>
        <v>0</v>
      </c>
      <c r="R35" s="33">
        <f>IF(AG35="1",H35,0)</f>
        <v>0</v>
      </c>
      <c r="S35" s="33">
        <f>IF(AG35="1",I35,0)</f>
        <v>0</v>
      </c>
      <c r="T35" s="33">
        <f>IF(AG35="7",H35,0)</f>
        <v>0</v>
      </c>
      <c r="U35" s="33">
        <f>IF(AG35="7",I35,0)</f>
        <v>0</v>
      </c>
      <c r="V35" s="33">
        <f>IF(AG35="2",H35,0)</f>
        <v>0</v>
      </c>
      <c r="W35" s="33">
        <f>IF(AG35="2",I35,0)</f>
        <v>0</v>
      </c>
      <c r="X35" s="33">
        <f>IF(AG35="0",J35,0)</f>
        <v>0</v>
      </c>
      <c r="Y35" s="27"/>
      <c r="Z35" s="18">
        <f>IF(AD35=0,J35,0)</f>
        <v>0</v>
      </c>
      <c r="AA35" s="18">
        <f>IF(AD35=15,J35,0)</f>
        <v>0</v>
      </c>
      <c r="AB35" s="18">
        <f>IF(AD35=21,J35,0)</f>
        <v>0</v>
      </c>
      <c r="AD35" s="33">
        <v>21</v>
      </c>
      <c r="AE35" s="33">
        <f>G35*0.275324239713775</f>
        <v>0</v>
      </c>
      <c r="AF35" s="33">
        <f>G35*(1-0.275324239713775)</f>
        <v>0</v>
      </c>
      <c r="AG35" s="30" t="s">
        <v>7</v>
      </c>
      <c r="AM35" s="33">
        <f>F35*AE35</f>
        <v>0</v>
      </c>
      <c r="AN35" s="33">
        <f>F35*AF35</f>
        <v>0</v>
      </c>
      <c r="AO35" s="34" t="s">
        <v>185</v>
      </c>
      <c r="AP35" s="34" t="s">
        <v>192</v>
      </c>
      <c r="AQ35" s="27" t="s">
        <v>195</v>
      </c>
      <c r="AS35" s="33">
        <f>AM35+AN35</f>
        <v>0</v>
      </c>
      <c r="AT35" s="33">
        <f>G35/(100-AU35)*100</f>
        <v>0</v>
      </c>
      <c r="AU35" s="33">
        <v>0</v>
      </c>
      <c r="AV35" s="33">
        <f>L35</f>
        <v>19.77118</v>
      </c>
    </row>
    <row r="36" spans="4:6" ht="12.75">
      <c r="D36" s="15" t="s">
        <v>101</v>
      </c>
      <c r="F36" s="19">
        <v>806</v>
      </c>
    </row>
    <row r="37" spans="4:6" ht="12.75">
      <c r="D37" s="15" t="s">
        <v>102</v>
      </c>
      <c r="F37" s="19">
        <v>0</v>
      </c>
    </row>
    <row r="38" spans="4:6" ht="12.75">
      <c r="D38" s="15" t="s">
        <v>103</v>
      </c>
      <c r="F38" s="19">
        <v>0</v>
      </c>
    </row>
    <row r="39" spans="4:6" ht="12.75">
      <c r="D39" s="15" t="s">
        <v>104</v>
      </c>
      <c r="F39" s="19">
        <v>0</v>
      </c>
    </row>
    <row r="40" spans="1:48" ht="12.75">
      <c r="A40" s="4" t="s">
        <v>15</v>
      </c>
      <c r="B40" s="4"/>
      <c r="C40" s="4" t="s">
        <v>48</v>
      </c>
      <c r="D40" s="4" t="s">
        <v>105</v>
      </c>
      <c r="E40" s="4" t="s">
        <v>151</v>
      </c>
      <c r="F40" s="18">
        <v>29.53</v>
      </c>
      <c r="G40" s="18">
        <v>0</v>
      </c>
      <c r="H40" s="18">
        <f>F40*AE40</f>
        <v>0</v>
      </c>
      <c r="I40" s="18">
        <f>J40-H40</f>
        <v>0</v>
      </c>
      <c r="J40" s="18">
        <f>F40*G40</f>
        <v>0</v>
      </c>
      <c r="K40" s="18">
        <v>0</v>
      </c>
      <c r="L40" s="18">
        <f>F40*K40</f>
        <v>0</v>
      </c>
      <c r="M40" s="30" t="s">
        <v>174</v>
      </c>
      <c r="P40" s="33">
        <f>IF(AG40="5",J40,0)</f>
        <v>0</v>
      </c>
      <c r="R40" s="33">
        <f>IF(AG40="1",H40,0)</f>
        <v>0</v>
      </c>
      <c r="S40" s="33">
        <f>IF(AG40="1",I40,0)</f>
        <v>0</v>
      </c>
      <c r="T40" s="33">
        <f>IF(AG40="7",H40,0)</f>
        <v>0</v>
      </c>
      <c r="U40" s="33">
        <f>IF(AG40="7",I40,0)</f>
        <v>0</v>
      </c>
      <c r="V40" s="33">
        <f>IF(AG40="2",H40,0)</f>
        <v>0</v>
      </c>
      <c r="W40" s="33">
        <f>IF(AG40="2",I40,0)</f>
        <v>0</v>
      </c>
      <c r="X40" s="33">
        <f>IF(AG40="0",J40,0)</f>
        <v>0</v>
      </c>
      <c r="Y40" s="27"/>
      <c r="Z40" s="18">
        <f>IF(AD40=0,J40,0)</f>
        <v>0</v>
      </c>
      <c r="AA40" s="18">
        <f>IF(AD40=15,J40,0)</f>
        <v>0</v>
      </c>
      <c r="AB40" s="18">
        <f>IF(AD40=21,J40,0)</f>
        <v>0</v>
      </c>
      <c r="AD40" s="33">
        <v>21</v>
      </c>
      <c r="AE40" s="33">
        <f>G40*0</f>
        <v>0</v>
      </c>
      <c r="AF40" s="33">
        <f>G40*(1-0)</f>
        <v>0</v>
      </c>
      <c r="AG40" s="30" t="s">
        <v>11</v>
      </c>
      <c r="AM40" s="33">
        <f>F40*AE40</f>
        <v>0</v>
      </c>
      <c r="AN40" s="33">
        <f>F40*AF40</f>
        <v>0</v>
      </c>
      <c r="AO40" s="34" t="s">
        <v>185</v>
      </c>
      <c r="AP40" s="34" t="s">
        <v>192</v>
      </c>
      <c r="AQ40" s="27" t="s">
        <v>195</v>
      </c>
      <c r="AS40" s="33">
        <f>AM40+AN40</f>
        <v>0</v>
      </c>
      <c r="AT40" s="33">
        <f>G40/(100-AU40)*100</f>
        <v>0</v>
      </c>
      <c r="AU40" s="33">
        <v>0</v>
      </c>
      <c r="AV40" s="33">
        <f>L40</f>
        <v>0</v>
      </c>
    </row>
    <row r="41" spans="4:6" ht="12.75">
      <c r="D41" s="15" t="s">
        <v>106</v>
      </c>
      <c r="F41" s="19">
        <v>29.53</v>
      </c>
    </row>
    <row r="42" spans="3:13" ht="51" customHeight="1">
      <c r="C42" s="13" t="s">
        <v>41</v>
      </c>
      <c r="D42" s="85" t="s">
        <v>107</v>
      </c>
      <c r="E42" s="86"/>
      <c r="F42" s="86"/>
      <c r="G42" s="86"/>
      <c r="H42" s="86"/>
      <c r="I42" s="86"/>
      <c r="J42" s="86"/>
      <c r="K42" s="86"/>
      <c r="L42" s="86"/>
      <c r="M42" s="86"/>
    </row>
    <row r="43" spans="1:37" ht="12.75">
      <c r="A43" s="5"/>
      <c r="B43" s="12"/>
      <c r="C43" s="12" t="s">
        <v>49</v>
      </c>
      <c r="D43" s="83" t="s">
        <v>108</v>
      </c>
      <c r="E43" s="84"/>
      <c r="F43" s="84"/>
      <c r="G43" s="84"/>
      <c r="H43" s="36">
        <f>SUM(H44:H44)</f>
        <v>0</v>
      </c>
      <c r="I43" s="36">
        <f>SUM(I44:I44)</f>
        <v>0</v>
      </c>
      <c r="J43" s="36">
        <f>H43+I43</f>
        <v>0</v>
      </c>
      <c r="K43" s="27"/>
      <c r="L43" s="36">
        <f>SUM(L44:L44)</f>
        <v>0</v>
      </c>
      <c r="M43" s="27"/>
      <c r="Y43" s="27"/>
      <c r="AI43" s="36">
        <f>SUM(Z44:Z44)</f>
        <v>0</v>
      </c>
      <c r="AJ43" s="36">
        <f>SUM(AA44:AA44)</f>
        <v>0</v>
      </c>
      <c r="AK43" s="36">
        <f>SUM(AB44:AB44)</f>
        <v>0</v>
      </c>
    </row>
    <row r="44" spans="1:48" ht="12.75">
      <c r="A44" s="4" t="s">
        <v>16</v>
      </c>
      <c r="B44" s="4"/>
      <c r="C44" s="4" t="s">
        <v>50</v>
      </c>
      <c r="D44" s="4" t="s">
        <v>109</v>
      </c>
      <c r="E44" s="4" t="s">
        <v>152</v>
      </c>
      <c r="F44" s="18">
        <v>1</v>
      </c>
      <c r="G44" s="18">
        <v>0</v>
      </c>
      <c r="H44" s="18">
        <f>F44*AE44</f>
        <v>0</v>
      </c>
      <c r="I44" s="18">
        <f>J44-H44</f>
        <v>0</v>
      </c>
      <c r="J44" s="18">
        <f>F44*G44</f>
        <v>0</v>
      </c>
      <c r="K44" s="18">
        <v>0</v>
      </c>
      <c r="L44" s="18">
        <f>F44*K44</f>
        <v>0</v>
      </c>
      <c r="M44" s="30" t="s">
        <v>174</v>
      </c>
      <c r="P44" s="33">
        <f>IF(AG44="5",J44,0)</f>
        <v>0</v>
      </c>
      <c r="R44" s="33">
        <f>IF(AG44="1",H44,0)</f>
        <v>0</v>
      </c>
      <c r="S44" s="33">
        <f>IF(AG44="1",I44,0)</f>
        <v>0</v>
      </c>
      <c r="T44" s="33">
        <f>IF(AG44="7",H44,0)</f>
        <v>0</v>
      </c>
      <c r="U44" s="33">
        <f>IF(AG44="7",I44,0)</f>
        <v>0</v>
      </c>
      <c r="V44" s="33">
        <f>IF(AG44="2",H44,0)</f>
        <v>0</v>
      </c>
      <c r="W44" s="33">
        <f>IF(AG44="2",I44,0)</f>
        <v>0</v>
      </c>
      <c r="X44" s="33">
        <f>IF(AG44="0",J44,0)</f>
        <v>0</v>
      </c>
      <c r="Y44" s="27"/>
      <c r="Z44" s="18">
        <f>IF(AD44=0,J44,0)</f>
        <v>0</v>
      </c>
      <c r="AA44" s="18">
        <f>IF(AD44=15,J44,0)</f>
        <v>0</v>
      </c>
      <c r="AB44" s="18">
        <f>IF(AD44=21,J44,0)</f>
        <v>0</v>
      </c>
      <c r="AD44" s="33">
        <v>21</v>
      </c>
      <c r="AE44" s="33">
        <f>G44*0</f>
        <v>0</v>
      </c>
      <c r="AF44" s="33">
        <f>G44*(1-0)</f>
        <v>0</v>
      </c>
      <c r="AG44" s="30" t="s">
        <v>7</v>
      </c>
      <c r="AM44" s="33">
        <f>F44*AE44</f>
        <v>0</v>
      </c>
      <c r="AN44" s="33">
        <f>F44*AF44</f>
        <v>0</v>
      </c>
      <c r="AO44" s="34" t="s">
        <v>186</v>
      </c>
      <c r="AP44" s="34" t="s">
        <v>193</v>
      </c>
      <c r="AQ44" s="27" t="s">
        <v>195</v>
      </c>
      <c r="AS44" s="33">
        <f>AM44+AN44</f>
        <v>0</v>
      </c>
      <c r="AT44" s="33">
        <f>G44/(100-AU44)*100</f>
        <v>0</v>
      </c>
      <c r="AU44" s="33">
        <v>0</v>
      </c>
      <c r="AV44" s="33">
        <f>L44</f>
        <v>0</v>
      </c>
    </row>
    <row r="45" spans="4:6" ht="12.75">
      <c r="D45" s="15" t="s">
        <v>7</v>
      </c>
      <c r="F45" s="19">
        <v>1</v>
      </c>
    </row>
    <row r="46" spans="3:13" ht="63.75" customHeight="1">
      <c r="C46" s="13" t="s">
        <v>41</v>
      </c>
      <c r="D46" s="85" t="s">
        <v>110</v>
      </c>
      <c r="E46" s="86"/>
      <c r="F46" s="86"/>
      <c r="G46" s="86"/>
      <c r="H46" s="86"/>
      <c r="I46" s="86"/>
      <c r="J46" s="86"/>
      <c r="K46" s="86"/>
      <c r="L46" s="86"/>
      <c r="M46" s="86"/>
    </row>
    <row r="47" spans="4:13" ht="51" customHeight="1">
      <c r="D47" s="85" t="s">
        <v>111</v>
      </c>
      <c r="E47" s="86"/>
      <c r="F47" s="86"/>
      <c r="G47" s="86"/>
      <c r="H47" s="86"/>
      <c r="I47" s="86"/>
      <c r="J47" s="86"/>
      <c r="K47" s="86"/>
      <c r="L47" s="86"/>
      <c r="M47" s="86"/>
    </row>
    <row r="48" spans="1:37" ht="12.75">
      <c r="A48" s="5"/>
      <c r="B48" s="12"/>
      <c r="C48" s="12" t="s">
        <v>51</v>
      </c>
      <c r="D48" s="83" t="s">
        <v>112</v>
      </c>
      <c r="E48" s="84"/>
      <c r="F48" s="84"/>
      <c r="G48" s="84"/>
      <c r="H48" s="36">
        <f>SUM(H49:H61)</f>
        <v>0</v>
      </c>
      <c r="I48" s="36">
        <f>SUM(I49:I61)</f>
        <v>0</v>
      </c>
      <c r="J48" s="36">
        <f>H48+I48</f>
        <v>0</v>
      </c>
      <c r="K48" s="27"/>
      <c r="L48" s="36">
        <f>SUM(L49:L61)</f>
        <v>16.77844</v>
      </c>
      <c r="M48" s="27"/>
      <c r="Y48" s="27"/>
      <c r="AI48" s="36">
        <f>SUM(Z49:Z61)</f>
        <v>0</v>
      </c>
      <c r="AJ48" s="36">
        <f>SUM(AA49:AA61)</f>
        <v>0</v>
      </c>
      <c r="AK48" s="36">
        <f>SUM(AB49:AB61)</f>
        <v>0</v>
      </c>
    </row>
    <row r="49" spans="1:48" ht="12.75">
      <c r="A49" s="4" t="s">
        <v>17</v>
      </c>
      <c r="B49" s="4"/>
      <c r="C49" s="4" t="s">
        <v>52</v>
      </c>
      <c r="D49" s="4" t="s">
        <v>113</v>
      </c>
      <c r="E49" s="4" t="s">
        <v>150</v>
      </c>
      <c r="F49" s="18">
        <v>868</v>
      </c>
      <c r="G49" s="18">
        <v>0</v>
      </c>
      <c r="H49" s="18">
        <f>F49*AE49</f>
        <v>0</v>
      </c>
      <c r="I49" s="18">
        <f>J49-H49</f>
        <v>0</v>
      </c>
      <c r="J49" s="18">
        <f>F49*G49</f>
        <v>0</v>
      </c>
      <c r="K49" s="18">
        <v>0.01838</v>
      </c>
      <c r="L49" s="18">
        <f>F49*K49</f>
        <v>15.95384</v>
      </c>
      <c r="M49" s="30" t="s">
        <v>174</v>
      </c>
      <c r="P49" s="33">
        <f>IF(AG49="5",J49,0)</f>
        <v>0</v>
      </c>
      <c r="R49" s="33">
        <f>IF(AG49="1",H49,0)</f>
        <v>0</v>
      </c>
      <c r="S49" s="33">
        <f>IF(AG49="1",I49,0)</f>
        <v>0</v>
      </c>
      <c r="T49" s="33">
        <f>IF(AG49="7",H49,0)</f>
        <v>0</v>
      </c>
      <c r="U49" s="33">
        <f>IF(AG49="7",I49,0)</f>
        <v>0</v>
      </c>
      <c r="V49" s="33">
        <f>IF(AG49="2",H49,0)</f>
        <v>0</v>
      </c>
      <c r="W49" s="33">
        <f>IF(AG49="2",I49,0)</f>
        <v>0</v>
      </c>
      <c r="X49" s="33">
        <f>IF(AG49="0",J49,0)</f>
        <v>0</v>
      </c>
      <c r="Y49" s="27"/>
      <c r="Z49" s="18">
        <f>IF(AD49=0,J49,0)</f>
        <v>0</v>
      </c>
      <c r="AA49" s="18">
        <f>IF(AD49=15,J49,0)</f>
        <v>0</v>
      </c>
      <c r="AB49" s="18">
        <f>IF(AD49=21,J49,0)</f>
        <v>0</v>
      </c>
      <c r="AD49" s="33">
        <v>21</v>
      </c>
      <c r="AE49" s="33">
        <f>G49*0.000193050193050193</f>
        <v>0</v>
      </c>
      <c r="AF49" s="33">
        <f>G49*(1-0.000193050193050193)</f>
        <v>0</v>
      </c>
      <c r="AG49" s="30" t="s">
        <v>7</v>
      </c>
      <c r="AM49" s="33">
        <f>F49*AE49</f>
        <v>0</v>
      </c>
      <c r="AN49" s="33">
        <f>F49*AF49</f>
        <v>0</v>
      </c>
      <c r="AO49" s="34" t="s">
        <v>187</v>
      </c>
      <c r="AP49" s="34" t="s">
        <v>193</v>
      </c>
      <c r="AQ49" s="27" t="s">
        <v>195</v>
      </c>
      <c r="AS49" s="33">
        <f>AM49+AN49</f>
        <v>0</v>
      </c>
      <c r="AT49" s="33">
        <f>G49/(100-AU49)*100</f>
        <v>0</v>
      </c>
      <c r="AU49" s="33">
        <v>0</v>
      </c>
      <c r="AV49" s="33">
        <f>L49</f>
        <v>15.95384</v>
      </c>
    </row>
    <row r="50" spans="4:6" ht="12.75">
      <c r="D50" s="15" t="s">
        <v>96</v>
      </c>
      <c r="F50" s="19">
        <v>868</v>
      </c>
    </row>
    <row r="51" spans="1:48" ht="12.75">
      <c r="A51" s="4" t="s">
        <v>18</v>
      </c>
      <c r="B51" s="4"/>
      <c r="C51" s="4" t="s">
        <v>53</v>
      </c>
      <c r="D51" s="4" t="s">
        <v>114</v>
      </c>
      <c r="E51" s="4" t="s">
        <v>150</v>
      </c>
      <c r="F51" s="18">
        <v>868</v>
      </c>
      <c r="G51" s="18">
        <v>0</v>
      </c>
      <c r="H51" s="18">
        <f>F51*AE51</f>
        <v>0</v>
      </c>
      <c r="I51" s="18">
        <f>J51-H51</f>
        <v>0</v>
      </c>
      <c r="J51" s="18">
        <f>F51*G51</f>
        <v>0</v>
      </c>
      <c r="K51" s="18">
        <v>0.00095</v>
      </c>
      <c r="L51" s="18">
        <f>F51*K51</f>
        <v>0.8246</v>
      </c>
      <c r="M51" s="30" t="s">
        <v>174</v>
      </c>
      <c r="P51" s="33">
        <f>IF(AG51="5",J51,0)</f>
        <v>0</v>
      </c>
      <c r="R51" s="33">
        <f>IF(AG51="1",H51,0)</f>
        <v>0</v>
      </c>
      <c r="S51" s="33">
        <f>IF(AG51="1",I51,0)</f>
        <v>0</v>
      </c>
      <c r="T51" s="33">
        <f>IF(AG51="7",H51,0)</f>
        <v>0</v>
      </c>
      <c r="U51" s="33">
        <f>IF(AG51="7",I51,0)</f>
        <v>0</v>
      </c>
      <c r="V51" s="33">
        <f>IF(AG51="2",H51,0)</f>
        <v>0</v>
      </c>
      <c r="W51" s="33">
        <f>IF(AG51="2",I51,0)</f>
        <v>0</v>
      </c>
      <c r="X51" s="33">
        <f>IF(AG51="0",J51,0)</f>
        <v>0</v>
      </c>
      <c r="Y51" s="27"/>
      <c r="Z51" s="18">
        <f>IF(AD51=0,J51,0)</f>
        <v>0</v>
      </c>
      <c r="AA51" s="18">
        <f>IF(AD51=15,J51,0)</f>
        <v>0</v>
      </c>
      <c r="AB51" s="18">
        <f>IF(AD51=21,J51,0)</f>
        <v>0</v>
      </c>
      <c r="AD51" s="33">
        <v>21</v>
      </c>
      <c r="AE51" s="33">
        <f>G51*0.943093922651934</f>
        <v>0</v>
      </c>
      <c r="AF51" s="33">
        <f>G51*(1-0.943093922651934)</f>
        <v>0</v>
      </c>
      <c r="AG51" s="30" t="s">
        <v>7</v>
      </c>
      <c r="AM51" s="33">
        <f>F51*AE51</f>
        <v>0</v>
      </c>
      <c r="AN51" s="33">
        <f>F51*AF51</f>
        <v>0</v>
      </c>
      <c r="AO51" s="34" t="s">
        <v>187</v>
      </c>
      <c r="AP51" s="34" t="s">
        <v>193</v>
      </c>
      <c r="AQ51" s="27" t="s">
        <v>195</v>
      </c>
      <c r="AS51" s="33">
        <f>AM51+AN51</f>
        <v>0</v>
      </c>
      <c r="AT51" s="33">
        <f>G51/(100-AU51)*100</f>
        <v>0</v>
      </c>
      <c r="AU51" s="33">
        <v>0</v>
      </c>
      <c r="AV51" s="33">
        <f>L51</f>
        <v>0.8246</v>
      </c>
    </row>
    <row r="52" spans="4:6" ht="12.75">
      <c r="D52" s="15" t="s">
        <v>96</v>
      </c>
      <c r="F52" s="19">
        <v>868</v>
      </c>
    </row>
    <row r="53" spans="1:48" ht="12.75">
      <c r="A53" s="4" t="s">
        <v>19</v>
      </c>
      <c r="B53" s="4"/>
      <c r="C53" s="4" t="s">
        <v>54</v>
      </c>
      <c r="D53" s="4" t="s">
        <v>115</v>
      </c>
      <c r="E53" s="4" t="s">
        <v>150</v>
      </c>
      <c r="F53" s="18">
        <v>868</v>
      </c>
      <c r="G53" s="18">
        <v>0</v>
      </c>
      <c r="H53" s="18">
        <f>F53*AE53</f>
        <v>0</v>
      </c>
      <c r="I53" s="18">
        <f>J53-H53</f>
        <v>0</v>
      </c>
      <c r="J53" s="18">
        <f>F53*G53</f>
        <v>0</v>
      </c>
      <c r="K53" s="18">
        <v>0</v>
      </c>
      <c r="L53" s="18">
        <f>F53*K53</f>
        <v>0</v>
      </c>
      <c r="M53" s="30" t="s">
        <v>174</v>
      </c>
      <c r="P53" s="33">
        <f>IF(AG53="5",J53,0)</f>
        <v>0</v>
      </c>
      <c r="R53" s="33">
        <f>IF(AG53="1",H53,0)</f>
        <v>0</v>
      </c>
      <c r="S53" s="33">
        <f>IF(AG53="1",I53,0)</f>
        <v>0</v>
      </c>
      <c r="T53" s="33">
        <f>IF(AG53="7",H53,0)</f>
        <v>0</v>
      </c>
      <c r="U53" s="33">
        <f>IF(AG53="7",I53,0)</f>
        <v>0</v>
      </c>
      <c r="V53" s="33">
        <f>IF(AG53="2",H53,0)</f>
        <v>0</v>
      </c>
      <c r="W53" s="33">
        <f>IF(AG53="2",I53,0)</f>
        <v>0</v>
      </c>
      <c r="X53" s="33">
        <f>IF(AG53="0",J53,0)</f>
        <v>0</v>
      </c>
      <c r="Y53" s="27"/>
      <c r="Z53" s="18">
        <f>IF(AD53=0,J53,0)</f>
        <v>0</v>
      </c>
      <c r="AA53" s="18">
        <f>IF(AD53=15,J53,0)</f>
        <v>0</v>
      </c>
      <c r="AB53" s="18">
        <f>IF(AD53=21,J53,0)</f>
        <v>0</v>
      </c>
      <c r="AD53" s="33">
        <v>21</v>
      </c>
      <c r="AE53" s="33">
        <f>G53*0</f>
        <v>0</v>
      </c>
      <c r="AF53" s="33">
        <f>G53*(1-0)</f>
        <v>0</v>
      </c>
      <c r="AG53" s="30" t="s">
        <v>7</v>
      </c>
      <c r="AM53" s="33">
        <f>F53*AE53</f>
        <v>0</v>
      </c>
      <c r="AN53" s="33">
        <f>F53*AF53</f>
        <v>0</v>
      </c>
      <c r="AO53" s="34" t="s">
        <v>187</v>
      </c>
      <c r="AP53" s="34" t="s">
        <v>193</v>
      </c>
      <c r="AQ53" s="27" t="s">
        <v>195</v>
      </c>
      <c r="AS53" s="33">
        <f>AM53+AN53</f>
        <v>0</v>
      </c>
      <c r="AT53" s="33">
        <f>G53/(100-AU53)*100</f>
        <v>0</v>
      </c>
      <c r="AU53" s="33">
        <v>0</v>
      </c>
      <c r="AV53" s="33">
        <f>L53</f>
        <v>0</v>
      </c>
    </row>
    <row r="54" spans="4:6" ht="12.75">
      <c r="D54" s="15" t="s">
        <v>96</v>
      </c>
      <c r="F54" s="19">
        <v>868</v>
      </c>
    </row>
    <row r="55" spans="1:48" ht="12.75">
      <c r="A55" s="4" t="s">
        <v>20</v>
      </c>
      <c r="B55" s="4"/>
      <c r="C55" s="4" t="s">
        <v>55</v>
      </c>
      <c r="D55" s="4" t="s">
        <v>116</v>
      </c>
      <c r="E55" s="4" t="s">
        <v>150</v>
      </c>
      <c r="F55" s="18">
        <v>868</v>
      </c>
      <c r="G55" s="18">
        <v>0</v>
      </c>
      <c r="H55" s="18">
        <f>F55*AE55</f>
        <v>0</v>
      </c>
      <c r="I55" s="18">
        <f>J55-H55</f>
        <v>0</v>
      </c>
      <c r="J55" s="18">
        <f>F55*G55</f>
        <v>0</v>
      </c>
      <c r="K55" s="18">
        <v>0</v>
      </c>
      <c r="L55" s="18">
        <f>F55*K55</f>
        <v>0</v>
      </c>
      <c r="M55" s="30" t="s">
        <v>174</v>
      </c>
      <c r="P55" s="33">
        <f>IF(AG55="5",J55,0)</f>
        <v>0</v>
      </c>
      <c r="R55" s="33">
        <f>IF(AG55="1",H55,0)</f>
        <v>0</v>
      </c>
      <c r="S55" s="33">
        <f>IF(AG55="1",I55,0)</f>
        <v>0</v>
      </c>
      <c r="T55" s="33">
        <f>IF(AG55="7",H55,0)</f>
        <v>0</v>
      </c>
      <c r="U55" s="33">
        <f>IF(AG55="7",I55,0)</f>
        <v>0</v>
      </c>
      <c r="V55" s="33">
        <f>IF(AG55="2",H55,0)</f>
        <v>0</v>
      </c>
      <c r="W55" s="33">
        <f>IF(AG55="2",I55,0)</f>
        <v>0</v>
      </c>
      <c r="X55" s="33">
        <f>IF(AG55="0",J55,0)</f>
        <v>0</v>
      </c>
      <c r="Y55" s="27"/>
      <c r="Z55" s="18">
        <f>IF(AD55=0,J55,0)</f>
        <v>0</v>
      </c>
      <c r="AA55" s="18">
        <f>IF(AD55=15,J55,0)</f>
        <v>0</v>
      </c>
      <c r="AB55" s="18">
        <f>IF(AD55=21,J55,0)</f>
        <v>0</v>
      </c>
      <c r="AD55" s="33">
        <v>21</v>
      </c>
      <c r="AE55" s="33">
        <f>G55*0</f>
        <v>0</v>
      </c>
      <c r="AF55" s="33">
        <f>G55*(1-0)</f>
        <v>0</v>
      </c>
      <c r="AG55" s="30" t="s">
        <v>7</v>
      </c>
      <c r="AM55" s="33">
        <f>F55*AE55</f>
        <v>0</v>
      </c>
      <c r="AN55" s="33">
        <f>F55*AF55</f>
        <v>0</v>
      </c>
      <c r="AO55" s="34" t="s">
        <v>187</v>
      </c>
      <c r="AP55" s="34" t="s">
        <v>193</v>
      </c>
      <c r="AQ55" s="27" t="s">
        <v>195</v>
      </c>
      <c r="AS55" s="33">
        <f>AM55+AN55</f>
        <v>0</v>
      </c>
      <c r="AT55" s="33">
        <f>G55/(100-AU55)*100</f>
        <v>0</v>
      </c>
      <c r="AU55" s="33">
        <v>0</v>
      </c>
      <c r="AV55" s="33">
        <f>L55</f>
        <v>0</v>
      </c>
    </row>
    <row r="56" spans="4:6" ht="12.75">
      <c r="D56" s="15" t="s">
        <v>96</v>
      </c>
      <c r="F56" s="19">
        <v>868</v>
      </c>
    </row>
    <row r="57" spans="1:48" ht="12.75">
      <c r="A57" s="4" t="s">
        <v>21</v>
      </c>
      <c r="B57" s="4"/>
      <c r="C57" s="4" t="s">
        <v>56</v>
      </c>
      <c r="D57" s="4" t="s">
        <v>117</v>
      </c>
      <c r="E57" s="4" t="s">
        <v>150</v>
      </c>
      <c r="F57" s="18">
        <v>868</v>
      </c>
      <c r="G57" s="18">
        <v>0</v>
      </c>
      <c r="H57" s="18">
        <f>F57*AE57</f>
        <v>0</v>
      </c>
      <c r="I57" s="18">
        <f>J57-H57</f>
        <v>0</v>
      </c>
      <c r="J57" s="18">
        <f>F57*G57</f>
        <v>0</v>
      </c>
      <c r="K57" s="18">
        <v>0</v>
      </c>
      <c r="L57" s="18">
        <f>F57*K57</f>
        <v>0</v>
      </c>
      <c r="M57" s="30" t="s">
        <v>174</v>
      </c>
      <c r="P57" s="33">
        <f>IF(AG57="5",J57,0)</f>
        <v>0</v>
      </c>
      <c r="R57" s="33">
        <f>IF(AG57="1",H57,0)</f>
        <v>0</v>
      </c>
      <c r="S57" s="33">
        <f>IF(AG57="1",I57,0)</f>
        <v>0</v>
      </c>
      <c r="T57" s="33">
        <f>IF(AG57="7",H57,0)</f>
        <v>0</v>
      </c>
      <c r="U57" s="33">
        <f>IF(AG57="7",I57,0)</f>
        <v>0</v>
      </c>
      <c r="V57" s="33">
        <f>IF(AG57="2",H57,0)</f>
        <v>0</v>
      </c>
      <c r="W57" s="33">
        <f>IF(AG57="2",I57,0)</f>
        <v>0</v>
      </c>
      <c r="X57" s="33">
        <f>IF(AG57="0",J57,0)</f>
        <v>0</v>
      </c>
      <c r="Y57" s="27"/>
      <c r="Z57" s="18">
        <f>IF(AD57=0,J57,0)</f>
        <v>0</v>
      </c>
      <c r="AA57" s="18">
        <f>IF(AD57=15,J57,0)</f>
        <v>0</v>
      </c>
      <c r="AB57" s="18">
        <f>IF(AD57=21,J57,0)</f>
        <v>0</v>
      </c>
      <c r="AD57" s="33">
        <v>21</v>
      </c>
      <c r="AE57" s="33">
        <f>G57*0</f>
        <v>0</v>
      </c>
      <c r="AF57" s="33">
        <f>G57*(1-0)</f>
        <v>0</v>
      </c>
      <c r="AG57" s="30" t="s">
        <v>7</v>
      </c>
      <c r="AM57" s="33">
        <f>F57*AE57</f>
        <v>0</v>
      </c>
      <c r="AN57" s="33">
        <f>F57*AF57</f>
        <v>0</v>
      </c>
      <c r="AO57" s="34" t="s">
        <v>187</v>
      </c>
      <c r="AP57" s="34" t="s">
        <v>193</v>
      </c>
      <c r="AQ57" s="27" t="s">
        <v>195</v>
      </c>
      <c r="AS57" s="33">
        <f>AM57+AN57</f>
        <v>0</v>
      </c>
      <c r="AT57" s="33">
        <f>G57/(100-AU57)*100</f>
        <v>0</v>
      </c>
      <c r="AU57" s="33">
        <v>0</v>
      </c>
      <c r="AV57" s="33">
        <f>L57</f>
        <v>0</v>
      </c>
    </row>
    <row r="58" spans="4:6" ht="12.75">
      <c r="D58" s="15" t="s">
        <v>96</v>
      </c>
      <c r="F58" s="19">
        <v>868</v>
      </c>
    </row>
    <row r="59" spans="1:48" ht="12.75">
      <c r="A59" s="4" t="s">
        <v>22</v>
      </c>
      <c r="B59" s="4"/>
      <c r="C59" s="4" t="s">
        <v>57</v>
      </c>
      <c r="D59" s="4" t="s">
        <v>118</v>
      </c>
      <c r="E59" s="4" t="s">
        <v>150</v>
      </c>
      <c r="F59" s="18">
        <v>868</v>
      </c>
      <c r="G59" s="18">
        <v>0</v>
      </c>
      <c r="H59" s="18">
        <f>F59*AE59</f>
        <v>0</v>
      </c>
      <c r="I59" s="18">
        <f>J59-H59</f>
        <v>0</v>
      </c>
      <c r="J59" s="18">
        <f>F59*G59</f>
        <v>0</v>
      </c>
      <c r="K59" s="18">
        <v>0</v>
      </c>
      <c r="L59" s="18">
        <f>F59*K59</f>
        <v>0</v>
      </c>
      <c r="M59" s="30" t="s">
        <v>174</v>
      </c>
      <c r="P59" s="33">
        <f>IF(AG59="5",J59,0)</f>
        <v>0</v>
      </c>
      <c r="R59" s="33">
        <f>IF(AG59="1",H59,0)</f>
        <v>0</v>
      </c>
      <c r="S59" s="33">
        <f>IF(AG59="1",I59,0)</f>
        <v>0</v>
      </c>
      <c r="T59" s="33">
        <f>IF(AG59="7",H59,0)</f>
        <v>0</v>
      </c>
      <c r="U59" s="33">
        <f>IF(AG59="7",I59,0)</f>
        <v>0</v>
      </c>
      <c r="V59" s="33">
        <f>IF(AG59="2",H59,0)</f>
        <v>0</v>
      </c>
      <c r="W59" s="33">
        <f>IF(AG59="2",I59,0)</f>
        <v>0</v>
      </c>
      <c r="X59" s="33">
        <f>IF(AG59="0",J59,0)</f>
        <v>0</v>
      </c>
      <c r="Y59" s="27"/>
      <c r="Z59" s="18">
        <f>IF(AD59=0,J59,0)</f>
        <v>0</v>
      </c>
      <c r="AA59" s="18">
        <f>IF(AD59=15,J59,0)</f>
        <v>0</v>
      </c>
      <c r="AB59" s="18">
        <f>IF(AD59=21,J59,0)</f>
        <v>0</v>
      </c>
      <c r="AD59" s="33">
        <v>21</v>
      </c>
      <c r="AE59" s="33">
        <f>G59*0</f>
        <v>0</v>
      </c>
      <c r="AF59" s="33">
        <f>G59*(1-0)</f>
        <v>0</v>
      </c>
      <c r="AG59" s="30" t="s">
        <v>7</v>
      </c>
      <c r="AM59" s="33">
        <f>F59*AE59</f>
        <v>0</v>
      </c>
      <c r="AN59" s="33">
        <f>F59*AF59</f>
        <v>0</v>
      </c>
      <c r="AO59" s="34" t="s">
        <v>187</v>
      </c>
      <c r="AP59" s="34" t="s">
        <v>193</v>
      </c>
      <c r="AQ59" s="27" t="s">
        <v>195</v>
      </c>
      <c r="AS59" s="33">
        <f>AM59+AN59</f>
        <v>0</v>
      </c>
      <c r="AT59" s="33">
        <f>G59/(100-AU59)*100</f>
        <v>0</v>
      </c>
      <c r="AU59" s="33">
        <v>0</v>
      </c>
      <c r="AV59" s="33">
        <f>L59</f>
        <v>0</v>
      </c>
    </row>
    <row r="60" spans="4:6" ht="12.75">
      <c r="D60" s="15" t="s">
        <v>96</v>
      </c>
      <c r="F60" s="19">
        <v>868</v>
      </c>
    </row>
    <row r="61" spans="1:48" ht="12.75">
      <c r="A61" s="4" t="s">
        <v>23</v>
      </c>
      <c r="B61" s="4"/>
      <c r="C61" s="4" t="s">
        <v>58</v>
      </c>
      <c r="D61" s="4" t="s">
        <v>119</v>
      </c>
      <c r="E61" s="4" t="s">
        <v>151</v>
      </c>
      <c r="F61" s="18">
        <v>16.78</v>
      </c>
      <c r="G61" s="18">
        <v>0</v>
      </c>
      <c r="H61" s="18">
        <f>F61*AE61</f>
        <v>0</v>
      </c>
      <c r="I61" s="18">
        <f>J61-H61</f>
        <v>0</v>
      </c>
      <c r="J61" s="18">
        <f>F61*G61</f>
        <v>0</v>
      </c>
      <c r="K61" s="18">
        <v>0</v>
      </c>
      <c r="L61" s="18">
        <f>F61*K61</f>
        <v>0</v>
      </c>
      <c r="M61" s="30" t="s">
        <v>174</v>
      </c>
      <c r="P61" s="33">
        <f>IF(AG61="5",J61,0)</f>
        <v>0</v>
      </c>
      <c r="R61" s="33">
        <f>IF(AG61="1",H61,0)</f>
        <v>0</v>
      </c>
      <c r="S61" s="33">
        <f>IF(AG61="1",I61,0)</f>
        <v>0</v>
      </c>
      <c r="T61" s="33">
        <f>IF(AG61="7",H61,0)</f>
        <v>0</v>
      </c>
      <c r="U61" s="33">
        <f>IF(AG61="7",I61,0)</f>
        <v>0</v>
      </c>
      <c r="V61" s="33">
        <f>IF(AG61="2",H61,0)</f>
        <v>0</v>
      </c>
      <c r="W61" s="33">
        <f>IF(AG61="2",I61,0)</f>
        <v>0</v>
      </c>
      <c r="X61" s="33">
        <f>IF(AG61="0",J61,0)</f>
        <v>0</v>
      </c>
      <c r="Y61" s="27"/>
      <c r="Z61" s="18">
        <f>IF(AD61=0,J61,0)</f>
        <v>0</v>
      </c>
      <c r="AA61" s="18">
        <f>IF(AD61=15,J61,0)</f>
        <v>0</v>
      </c>
      <c r="AB61" s="18">
        <f>IF(AD61=21,J61,0)</f>
        <v>0</v>
      </c>
      <c r="AD61" s="33">
        <v>21</v>
      </c>
      <c r="AE61" s="33">
        <f>G61*0</f>
        <v>0</v>
      </c>
      <c r="AF61" s="33">
        <f>G61*(1-0)</f>
        <v>0</v>
      </c>
      <c r="AG61" s="30" t="s">
        <v>11</v>
      </c>
      <c r="AM61" s="33">
        <f>F61*AE61</f>
        <v>0</v>
      </c>
      <c r="AN61" s="33">
        <f>F61*AF61</f>
        <v>0</v>
      </c>
      <c r="AO61" s="34" t="s">
        <v>187</v>
      </c>
      <c r="AP61" s="34" t="s">
        <v>193</v>
      </c>
      <c r="AQ61" s="27" t="s">
        <v>195</v>
      </c>
      <c r="AS61" s="33">
        <f>AM61+AN61</f>
        <v>0</v>
      </c>
      <c r="AT61" s="33">
        <f>G61/(100-AU61)*100</f>
        <v>0</v>
      </c>
      <c r="AU61" s="33">
        <v>0</v>
      </c>
      <c r="AV61" s="33">
        <f>L61</f>
        <v>0</v>
      </c>
    </row>
    <row r="62" spans="4:6" ht="12.75">
      <c r="D62" s="15" t="s">
        <v>120</v>
      </c>
      <c r="F62" s="19">
        <v>16.78</v>
      </c>
    </row>
    <row r="63" spans="3:13" ht="12.75">
      <c r="C63" s="13" t="s">
        <v>41</v>
      </c>
      <c r="D63" s="85" t="s">
        <v>121</v>
      </c>
      <c r="E63" s="86"/>
      <c r="F63" s="86"/>
      <c r="G63" s="86"/>
      <c r="H63" s="86"/>
      <c r="I63" s="86"/>
      <c r="J63" s="86"/>
      <c r="K63" s="86"/>
      <c r="L63" s="86"/>
      <c r="M63" s="86"/>
    </row>
    <row r="64" spans="1:37" ht="12.75">
      <c r="A64" s="5"/>
      <c r="B64" s="12"/>
      <c r="C64" s="12" t="s">
        <v>59</v>
      </c>
      <c r="D64" s="83" t="s">
        <v>122</v>
      </c>
      <c r="E64" s="84"/>
      <c r="F64" s="84"/>
      <c r="G64" s="84"/>
      <c r="H64" s="36">
        <f>SUM(H65:H65)</f>
        <v>0</v>
      </c>
      <c r="I64" s="36">
        <f>SUM(I65:I65)</f>
        <v>0</v>
      </c>
      <c r="J64" s="36">
        <f>H64+I64</f>
        <v>0</v>
      </c>
      <c r="K64" s="27"/>
      <c r="L64" s="36">
        <f>SUM(L65:L65)</f>
        <v>8.06</v>
      </c>
      <c r="M64" s="27"/>
      <c r="Y64" s="27"/>
      <c r="AI64" s="36">
        <f>SUM(Z65:Z65)</f>
        <v>0</v>
      </c>
      <c r="AJ64" s="36">
        <f>SUM(AA65:AA65)</f>
        <v>0</v>
      </c>
      <c r="AK64" s="36">
        <f>SUM(AB65:AB65)</f>
        <v>0</v>
      </c>
    </row>
    <row r="65" spans="1:48" ht="12.75">
      <c r="A65" s="4" t="s">
        <v>24</v>
      </c>
      <c r="B65" s="4"/>
      <c r="C65" s="4" t="s">
        <v>60</v>
      </c>
      <c r="D65" s="4" t="s">
        <v>123</v>
      </c>
      <c r="E65" s="4" t="s">
        <v>150</v>
      </c>
      <c r="F65" s="18">
        <v>806</v>
      </c>
      <c r="G65" s="18">
        <v>0</v>
      </c>
      <c r="H65" s="18">
        <f>F65*AE65</f>
        <v>0</v>
      </c>
      <c r="I65" s="18">
        <f>J65-H65</f>
        <v>0</v>
      </c>
      <c r="J65" s="18">
        <f>F65*G65</f>
        <v>0</v>
      </c>
      <c r="K65" s="18">
        <v>0.01</v>
      </c>
      <c r="L65" s="18">
        <f>F65*K65</f>
        <v>8.06</v>
      </c>
      <c r="M65" s="30" t="s">
        <v>174</v>
      </c>
      <c r="P65" s="33">
        <f>IF(AG65="5",J65,0)</f>
        <v>0</v>
      </c>
      <c r="R65" s="33">
        <f>IF(AG65="1",H65,0)</f>
        <v>0</v>
      </c>
      <c r="S65" s="33">
        <f>IF(AG65="1",I65,0)</f>
        <v>0</v>
      </c>
      <c r="T65" s="33">
        <f>IF(AG65="7",H65,0)</f>
        <v>0</v>
      </c>
      <c r="U65" s="33">
        <f>IF(AG65="7",I65,0)</f>
        <v>0</v>
      </c>
      <c r="V65" s="33">
        <f>IF(AG65="2",H65,0)</f>
        <v>0</v>
      </c>
      <c r="W65" s="33">
        <f>IF(AG65="2",I65,0)</f>
        <v>0</v>
      </c>
      <c r="X65" s="33">
        <f>IF(AG65="0",J65,0)</f>
        <v>0</v>
      </c>
      <c r="Y65" s="27"/>
      <c r="Z65" s="18">
        <f>IF(AD65=0,J65,0)</f>
        <v>0</v>
      </c>
      <c r="AA65" s="18">
        <f>IF(AD65=15,J65,0)</f>
        <v>0</v>
      </c>
      <c r="AB65" s="18">
        <f>IF(AD65=21,J65,0)</f>
        <v>0</v>
      </c>
      <c r="AD65" s="33">
        <v>21</v>
      </c>
      <c r="AE65" s="33">
        <f>G65*0</f>
        <v>0</v>
      </c>
      <c r="AF65" s="33">
        <f>G65*(1-0)</f>
        <v>0</v>
      </c>
      <c r="AG65" s="30" t="s">
        <v>7</v>
      </c>
      <c r="AM65" s="33">
        <f>F65*AE65</f>
        <v>0</v>
      </c>
      <c r="AN65" s="33">
        <f>F65*AF65</f>
        <v>0</v>
      </c>
      <c r="AO65" s="34" t="s">
        <v>188</v>
      </c>
      <c r="AP65" s="34" t="s">
        <v>193</v>
      </c>
      <c r="AQ65" s="27" t="s">
        <v>195</v>
      </c>
      <c r="AS65" s="33">
        <f>AM65+AN65</f>
        <v>0</v>
      </c>
      <c r="AT65" s="33">
        <f>G65/(100-AU65)*100</f>
        <v>0</v>
      </c>
      <c r="AU65" s="33">
        <v>0</v>
      </c>
      <c r="AV65" s="33">
        <f>L65</f>
        <v>8.06</v>
      </c>
    </row>
    <row r="66" spans="4:6" ht="12.75">
      <c r="D66" s="15" t="s">
        <v>90</v>
      </c>
      <c r="F66" s="19">
        <v>806</v>
      </c>
    </row>
    <row r="67" spans="3:13" ht="12.75">
      <c r="C67" s="13" t="s">
        <v>41</v>
      </c>
      <c r="D67" s="85" t="s">
        <v>124</v>
      </c>
      <c r="E67" s="86"/>
      <c r="F67" s="86"/>
      <c r="G67" s="86"/>
      <c r="H67" s="86"/>
      <c r="I67" s="86"/>
      <c r="J67" s="86"/>
      <c r="K67" s="86"/>
      <c r="L67" s="86"/>
      <c r="M67" s="86"/>
    </row>
    <row r="68" spans="1:37" ht="12.75">
      <c r="A68" s="5"/>
      <c r="B68" s="12"/>
      <c r="C68" s="12" t="s">
        <v>61</v>
      </c>
      <c r="D68" s="83" t="s">
        <v>125</v>
      </c>
      <c r="E68" s="84"/>
      <c r="F68" s="84"/>
      <c r="G68" s="84"/>
      <c r="H68" s="36">
        <f>SUM(H69:H78)</f>
        <v>0</v>
      </c>
      <c r="I68" s="36">
        <f>SUM(I69:I78)</f>
        <v>0</v>
      </c>
      <c r="J68" s="36">
        <f>H68+I68</f>
        <v>0</v>
      </c>
      <c r="K68" s="27"/>
      <c r="L68" s="36">
        <f>SUM(L69:L78)</f>
        <v>0</v>
      </c>
      <c r="M68" s="27"/>
      <c r="Y68" s="27"/>
      <c r="AI68" s="36">
        <f>SUM(Z69:Z78)</f>
        <v>0</v>
      </c>
      <c r="AJ68" s="36">
        <f>SUM(AA69:AA78)</f>
        <v>0</v>
      </c>
      <c r="AK68" s="36">
        <f>SUM(AB69:AB78)</f>
        <v>0</v>
      </c>
    </row>
    <row r="69" spans="1:48" ht="12.75">
      <c r="A69" s="4" t="s">
        <v>25</v>
      </c>
      <c r="B69" s="4"/>
      <c r="C69" s="4" t="s">
        <v>62</v>
      </c>
      <c r="D69" s="4" t="s">
        <v>126</v>
      </c>
      <c r="E69" s="4" t="s">
        <v>151</v>
      </c>
      <c r="F69" s="18">
        <v>8.06</v>
      </c>
      <c r="G69" s="18">
        <v>0</v>
      </c>
      <c r="H69" s="18">
        <f>F69*AE69</f>
        <v>0</v>
      </c>
      <c r="I69" s="18">
        <f>J69-H69</f>
        <v>0</v>
      </c>
      <c r="J69" s="18">
        <f>F69*G69</f>
        <v>0</v>
      </c>
      <c r="K69" s="18">
        <v>0</v>
      </c>
      <c r="L69" s="18">
        <f>F69*K69</f>
        <v>0</v>
      </c>
      <c r="M69" s="30" t="s">
        <v>174</v>
      </c>
      <c r="P69" s="33">
        <f>IF(AG69="5",J69,0)</f>
        <v>0</v>
      </c>
      <c r="R69" s="33">
        <f>IF(AG69="1",H69,0)</f>
        <v>0</v>
      </c>
      <c r="S69" s="33">
        <f>IF(AG69="1",I69,0)</f>
        <v>0</v>
      </c>
      <c r="T69" s="33">
        <f>IF(AG69="7",H69,0)</f>
        <v>0</v>
      </c>
      <c r="U69" s="33">
        <f>IF(AG69="7",I69,0)</f>
        <v>0</v>
      </c>
      <c r="V69" s="33">
        <f>IF(AG69="2",H69,0)</f>
        <v>0</v>
      </c>
      <c r="W69" s="33">
        <f>IF(AG69="2",I69,0)</f>
        <v>0</v>
      </c>
      <c r="X69" s="33">
        <f>IF(AG69="0",J69,0)</f>
        <v>0</v>
      </c>
      <c r="Y69" s="27"/>
      <c r="Z69" s="18">
        <f>IF(AD69=0,J69,0)</f>
        <v>0</v>
      </c>
      <c r="AA69" s="18">
        <f>IF(AD69=15,J69,0)</f>
        <v>0</v>
      </c>
      <c r="AB69" s="18">
        <f>IF(AD69=21,J69,0)</f>
        <v>0</v>
      </c>
      <c r="AD69" s="33">
        <v>21</v>
      </c>
      <c r="AE69" s="33">
        <f>G69*0</f>
        <v>0</v>
      </c>
      <c r="AF69" s="33">
        <f>G69*(1-0)</f>
        <v>0</v>
      </c>
      <c r="AG69" s="30" t="s">
        <v>11</v>
      </c>
      <c r="AM69" s="33">
        <f>F69*AE69</f>
        <v>0</v>
      </c>
      <c r="AN69" s="33">
        <f>F69*AF69</f>
        <v>0</v>
      </c>
      <c r="AO69" s="34" t="s">
        <v>189</v>
      </c>
      <c r="AP69" s="34" t="s">
        <v>193</v>
      </c>
      <c r="AQ69" s="27" t="s">
        <v>195</v>
      </c>
      <c r="AS69" s="33">
        <f>AM69+AN69</f>
        <v>0</v>
      </c>
      <c r="AT69" s="33">
        <f>G69/(100-AU69)*100</f>
        <v>0</v>
      </c>
      <c r="AU69" s="33">
        <v>0</v>
      </c>
      <c r="AV69" s="33">
        <f>L69</f>
        <v>0</v>
      </c>
    </row>
    <row r="70" spans="4:6" ht="12.75">
      <c r="D70" s="15" t="s">
        <v>127</v>
      </c>
      <c r="F70" s="19">
        <v>8.06</v>
      </c>
    </row>
    <row r="71" spans="1:48" ht="12.75">
      <c r="A71" s="4" t="s">
        <v>26</v>
      </c>
      <c r="B71" s="4"/>
      <c r="C71" s="4" t="s">
        <v>63</v>
      </c>
      <c r="D71" s="4" t="s">
        <v>128</v>
      </c>
      <c r="E71" s="4" t="s">
        <v>151</v>
      </c>
      <c r="F71" s="18">
        <v>8.06</v>
      </c>
      <c r="G71" s="18">
        <v>0</v>
      </c>
      <c r="H71" s="18">
        <f>F71*AE71</f>
        <v>0</v>
      </c>
      <c r="I71" s="18">
        <f>J71-H71</f>
        <v>0</v>
      </c>
      <c r="J71" s="18">
        <f>F71*G71</f>
        <v>0</v>
      </c>
      <c r="K71" s="18">
        <v>0</v>
      </c>
      <c r="L71" s="18">
        <f>F71*K71</f>
        <v>0</v>
      </c>
      <c r="M71" s="30" t="s">
        <v>174</v>
      </c>
      <c r="P71" s="33">
        <f>IF(AG71="5",J71,0)</f>
        <v>0</v>
      </c>
      <c r="R71" s="33">
        <f>IF(AG71="1",H71,0)</f>
        <v>0</v>
      </c>
      <c r="S71" s="33">
        <f>IF(AG71="1",I71,0)</f>
        <v>0</v>
      </c>
      <c r="T71" s="33">
        <f>IF(AG71="7",H71,0)</f>
        <v>0</v>
      </c>
      <c r="U71" s="33">
        <f>IF(AG71="7",I71,0)</f>
        <v>0</v>
      </c>
      <c r="V71" s="33">
        <f>IF(AG71="2",H71,0)</f>
        <v>0</v>
      </c>
      <c r="W71" s="33">
        <f>IF(AG71="2",I71,0)</f>
        <v>0</v>
      </c>
      <c r="X71" s="33">
        <f>IF(AG71="0",J71,0)</f>
        <v>0</v>
      </c>
      <c r="Y71" s="27"/>
      <c r="Z71" s="18">
        <f>IF(AD71=0,J71,0)</f>
        <v>0</v>
      </c>
      <c r="AA71" s="18">
        <f>IF(AD71=15,J71,0)</f>
        <v>0</v>
      </c>
      <c r="AB71" s="18">
        <f>IF(AD71=21,J71,0)</f>
        <v>0</v>
      </c>
      <c r="AD71" s="33">
        <v>21</v>
      </c>
      <c r="AE71" s="33">
        <f>G71*0</f>
        <v>0</v>
      </c>
      <c r="AF71" s="33">
        <f>G71*(1-0)</f>
        <v>0</v>
      </c>
      <c r="AG71" s="30" t="s">
        <v>11</v>
      </c>
      <c r="AM71" s="33">
        <f>F71*AE71</f>
        <v>0</v>
      </c>
      <c r="AN71" s="33">
        <f>F71*AF71</f>
        <v>0</v>
      </c>
      <c r="AO71" s="34" t="s">
        <v>189</v>
      </c>
      <c r="AP71" s="34" t="s">
        <v>193</v>
      </c>
      <c r="AQ71" s="27" t="s">
        <v>195</v>
      </c>
      <c r="AS71" s="33">
        <f>AM71+AN71</f>
        <v>0</v>
      </c>
      <c r="AT71" s="33">
        <f>G71/(100-AU71)*100</f>
        <v>0</v>
      </c>
      <c r="AU71" s="33">
        <v>0</v>
      </c>
      <c r="AV71" s="33">
        <f>L71</f>
        <v>0</v>
      </c>
    </row>
    <row r="72" spans="4:6" ht="12.75">
      <c r="D72" s="15" t="s">
        <v>129</v>
      </c>
      <c r="F72" s="19">
        <v>8.06</v>
      </c>
    </row>
    <row r="73" spans="1:48" ht="12.75">
      <c r="A73" s="4" t="s">
        <v>27</v>
      </c>
      <c r="B73" s="4"/>
      <c r="C73" s="4" t="s">
        <v>64</v>
      </c>
      <c r="D73" s="4" t="s">
        <v>130</v>
      </c>
      <c r="E73" s="4" t="s">
        <v>151</v>
      </c>
      <c r="F73" s="18">
        <v>8.06</v>
      </c>
      <c r="G73" s="18">
        <v>0</v>
      </c>
      <c r="H73" s="18">
        <f>F73*AE73</f>
        <v>0</v>
      </c>
      <c r="I73" s="18">
        <f>J73-H73</f>
        <v>0</v>
      </c>
      <c r="J73" s="18">
        <f>F73*G73</f>
        <v>0</v>
      </c>
      <c r="K73" s="18">
        <v>0</v>
      </c>
      <c r="L73" s="18">
        <f>F73*K73</f>
        <v>0</v>
      </c>
      <c r="M73" s="30" t="s">
        <v>174</v>
      </c>
      <c r="P73" s="33">
        <f>IF(AG73="5",J73,0)</f>
        <v>0</v>
      </c>
      <c r="R73" s="33">
        <f>IF(AG73="1",H73,0)</f>
        <v>0</v>
      </c>
      <c r="S73" s="33">
        <f>IF(AG73="1",I73,0)</f>
        <v>0</v>
      </c>
      <c r="T73" s="33">
        <f>IF(AG73="7",H73,0)</f>
        <v>0</v>
      </c>
      <c r="U73" s="33">
        <f>IF(AG73="7",I73,0)</f>
        <v>0</v>
      </c>
      <c r="V73" s="33">
        <f>IF(AG73="2",H73,0)</f>
        <v>0</v>
      </c>
      <c r="W73" s="33">
        <f>IF(AG73="2",I73,0)</f>
        <v>0</v>
      </c>
      <c r="X73" s="33">
        <f>IF(AG73="0",J73,0)</f>
        <v>0</v>
      </c>
      <c r="Y73" s="27"/>
      <c r="Z73" s="18">
        <f>IF(AD73=0,J73,0)</f>
        <v>0</v>
      </c>
      <c r="AA73" s="18">
        <f>IF(AD73=15,J73,0)</f>
        <v>0</v>
      </c>
      <c r="AB73" s="18">
        <f>IF(AD73=21,J73,0)</f>
        <v>0</v>
      </c>
      <c r="AD73" s="33">
        <v>21</v>
      </c>
      <c r="AE73" s="33">
        <f>G73*0</f>
        <v>0</v>
      </c>
      <c r="AF73" s="33">
        <f>G73*(1-0)</f>
        <v>0</v>
      </c>
      <c r="AG73" s="30" t="s">
        <v>11</v>
      </c>
      <c r="AM73" s="33">
        <f>F73*AE73</f>
        <v>0</v>
      </c>
      <c r="AN73" s="33">
        <f>F73*AF73</f>
        <v>0</v>
      </c>
      <c r="AO73" s="34" t="s">
        <v>189</v>
      </c>
      <c r="AP73" s="34" t="s">
        <v>193</v>
      </c>
      <c r="AQ73" s="27" t="s">
        <v>195</v>
      </c>
      <c r="AS73" s="33">
        <f>AM73+AN73</f>
        <v>0</v>
      </c>
      <c r="AT73" s="33">
        <f>G73/(100-AU73)*100</f>
        <v>0</v>
      </c>
      <c r="AU73" s="33">
        <v>0</v>
      </c>
      <c r="AV73" s="33">
        <f>L73</f>
        <v>0</v>
      </c>
    </row>
    <row r="74" spans="4:6" ht="12.75">
      <c r="D74" s="15" t="s">
        <v>127</v>
      </c>
      <c r="F74" s="19">
        <v>8.06</v>
      </c>
    </row>
    <row r="75" spans="3:13" ht="12.75">
      <c r="C75" s="13" t="s">
        <v>41</v>
      </c>
      <c r="D75" s="85" t="s">
        <v>131</v>
      </c>
      <c r="E75" s="86"/>
      <c r="F75" s="86"/>
      <c r="G75" s="86"/>
      <c r="H75" s="86"/>
      <c r="I75" s="86"/>
      <c r="J75" s="86"/>
      <c r="K75" s="86"/>
      <c r="L75" s="86"/>
      <c r="M75" s="86"/>
    </row>
    <row r="76" spans="1:48" ht="12.75">
      <c r="A76" s="4" t="s">
        <v>28</v>
      </c>
      <c r="B76" s="4"/>
      <c r="C76" s="4" t="s">
        <v>65</v>
      </c>
      <c r="D76" s="4" t="s">
        <v>132</v>
      </c>
      <c r="E76" s="4" t="s">
        <v>151</v>
      </c>
      <c r="F76" s="18">
        <v>8.06</v>
      </c>
      <c r="G76" s="18">
        <v>0</v>
      </c>
      <c r="H76" s="18">
        <f>F76*AE76</f>
        <v>0</v>
      </c>
      <c r="I76" s="18">
        <f>J76-H76</f>
        <v>0</v>
      </c>
      <c r="J76" s="18">
        <f>F76*G76</f>
        <v>0</v>
      </c>
      <c r="K76" s="18">
        <v>0</v>
      </c>
      <c r="L76" s="18">
        <f>F76*K76</f>
        <v>0</v>
      </c>
      <c r="M76" s="30" t="s">
        <v>174</v>
      </c>
      <c r="P76" s="33">
        <f>IF(AG76="5",J76,0)</f>
        <v>0</v>
      </c>
      <c r="R76" s="33">
        <f>IF(AG76="1",H76,0)</f>
        <v>0</v>
      </c>
      <c r="S76" s="33">
        <f>IF(AG76="1",I76,0)</f>
        <v>0</v>
      </c>
      <c r="T76" s="33">
        <f>IF(AG76="7",H76,0)</f>
        <v>0</v>
      </c>
      <c r="U76" s="33">
        <f>IF(AG76="7",I76,0)</f>
        <v>0</v>
      </c>
      <c r="V76" s="33">
        <f>IF(AG76="2",H76,0)</f>
        <v>0</v>
      </c>
      <c r="W76" s="33">
        <f>IF(AG76="2",I76,0)</f>
        <v>0</v>
      </c>
      <c r="X76" s="33">
        <f>IF(AG76="0",J76,0)</f>
        <v>0</v>
      </c>
      <c r="Y76" s="27"/>
      <c r="Z76" s="18">
        <f>IF(AD76=0,J76,0)</f>
        <v>0</v>
      </c>
      <c r="AA76" s="18">
        <f>IF(AD76=15,J76,0)</f>
        <v>0</v>
      </c>
      <c r="AB76" s="18">
        <f>IF(AD76=21,J76,0)</f>
        <v>0</v>
      </c>
      <c r="AD76" s="33">
        <v>21</v>
      </c>
      <c r="AE76" s="33">
        <f>G76*0</f>
        <v>0</v>
      </c>
      <c r="AF76" s="33">
        <f>G76*(1-0)</f>
        <v>0</v>
      </c>
      <c r="AG76" s="30" t="s">
        <v>11</v>
      </c>
      <c r="AM76" s="33">
        <f>F76*AE76</f>
        <v>0</v>
      </c>
      <c r="AN76" s="33">
        <f>F76*AF76</f>
        <v>0</v>
      </c>
      <c r="AO76" s="34" t="s">
        <v>189</v>
      </c>
      <c r="AP76" s="34" t="s">
        <v>193</v>
      </c>
      <c r="AQ76" s="27" t="s">
        <v>195</v>
      </c>
      <c r="AS76" s="33">
        <f>AM76+AN76</f>
        <v>0</v>
      </c>
      <c r="AT76" s="33">
        <f>G76/(100-AU76)*100</f>
        <v>0</v>
      </c>
      <c r="AU76" s="33">
        <v>0</v>
      </c>
      <c r="AV76" s="33">
        <f>L76</f>
        <v>0</v>
      </c>
    </row>
    <row r="77" spans="4:6" ht="12.75">
      <c r="D77" s="15" t="s">
        <v>127</v>
      </c>
      <c r="F77" s="19">
        <v>8.06</v>
      </c>
    </row>
    <row r="78" spans="1:48" ht="12.75">
      <c r="A78" s="4" t="s">
        <v>29</v>
      </c>
      <c r="B78" s="4"/>
      <c r="C78" s="4" t="s">
        <v>66</v>
      </c>
      <c r="D78" s="4" t="s">
        <v>133</v>
      </c>
      <c r="E78" s="4" t="s">
        <v>151</v>
      </c>
      <c r="F78" s="18">
        <v>8.06</v>
      </c>
      <c r="G78" s="18">
        <v>0</v>
      </c>
      <c r="H78" s="18">
        <f>F78*AE78</f>
        <v>0</v>
      </c>
      <c r="I78" s="18">
        <f>J78-H78</f>
        <v>0</v>
      </c>
      <c r="J78" s="18">
        <f>F78*G78</f>
        <v>0</v>
      </c>
      <c r="K78" s="18">
        <v>0</v>
      </c>
      <c r="L78" s="18">
        <f>F78*K78</f>
        <v>0</v>
      </c>
      <c r="M78" s="30" t="s">
        <v>174</v>
      </c>
      <c r="P78" s="33">
        <f>IF(AG78="5",J78,0)</f>
        <v>0</v>
      </c>
      <c r="R78" s="33">
        <f>IF(AG78="1",H78,0)</f>
        <v>0</v>
      </c>
      <c r="S78" s="33">
        <f>IF(AG78="1",I78,0)</f>
        <v>0</v>
      </c>
      <c r="T78" s="33">
        <f>IF(AG78="7",H78,0)</f>
        <v>0</v>
      </c>
      <c r="U78" s="33">
        <f>IF(AG78="7",I78,0)</f>
        <v>0</v>
      </c>
      <c r="V78" s="33">
        <f>IF(AG78="2",H78,0)</f>
        <v>0</v>
      </c>
      <c r="W78" s="33">
        <f>IF(AG78="2",I78,0)</f>
        <v>0</v>
      </c>
      <c r="X78" s="33">
        <f>IF(AG78="0",J78,0)</f>
        <v>0</v>
      </c>
      <c r="Y78" s="27"/>
      <c r="Z78" s="18">
        <f>IF(AD78=0,J78,0)</f>
        <v>0</v>
      </c>
      <c r="AA78" s="18">
        <f>IF(AD78=15,J78,0)</f>
        <v>0</v>
      </c>
      <c r="AB78" s="18">
        <f>IF(AD78=21,J78,0)</f>
        <v>0</v>
      </c>
      <c r="AD78" s="33">
        <v>21</v>
      </c>
      <c r="AE78" s="33">
        <f>G78*0</f>
        <v>0</v>
      </c>
      <c r="AF78" s="33">
        <f>G78*(1-0)</f>
        <v>0</v>
      </c>
      <c r="AG78" s="30" t="s">
        <v>11</v>
      </c>
      <c r="AM78" s="33">
        <f>F78*AE78</f>
        <v>0</v>
      </c>
      <c r="AN78" s="33">
        <f>F78*AF78</f>
        <v>0</v>
      </c>
      <c r="AO78" s="34" t="s">
        <v>189</v>
      </c>
      <c r="AP78" s="34" t="s">
        <v>193</v>
      </c>
      <c r="AQ78" s="27" t="s">
        <v>195</v>
      </c>
      <c r="AS78" s="33">
        <f>AM78+AN78</f>
        <v>0</v>
      </c>
      <c r="AT78" s="33">
        <f>G78/(100-AU78)*100</f>
        <v>0</v>
      </c>
      <c r="AU78" s="33">
        <v>0</v>
      </c>
      <c r="AV78" s="33">
        <f>L78</f>
        <v>0</v>
      </c>
    </row>
    <row r="79" spans="4:6" ht="12.75">
      <c r="D79" s="15" t="s">
        <v>127</v>
      </c>
      <c r="F79" s="19">
        <v>8.06</v>
      </c>
    </row>
    <row r="80" spans="1:37" ht="12.75">
      <c r="A80" s="5"/>
      <c r="B80" s="12"/>
      <c r="C80" s="12" t="s">
        <v>67</v>
      </c>
      <c r="D80" s="83" t="s">
        <v>134</v>
      </c>
      <c r="E80" s="84"/>
      <c r="F80" s="84"/>
      <c r="G80" s="84"/>
      <c r="H80" s="36">
        <f>SUM(H81:H91)</f>
        <v>0</v>
      </c>
      <c r="I80" s="36">
        <f>SUM(I81:I91)</f>
        <v>0</v>
      </c>
      <c r="J80" s="36">
        <f>H80+I80</f>
        <v>0</v>
      </c>
      <c r="K80" s="27"/>
      <c r="L80" s="36">
        <f>SUM(L81:L91)</f>
        <v>0.406525</v>
      </c>
      <c r="M80" s="27"/>
      <c r="Y80" s="27"/>
      <c r="AI80" s="36">
        <f>SUM(Z81:Z91)</f>
        <v>0</v>
      </c>
      <c r="AJ80" s="36">
        <f>SUM(AA81:AA91)</f>
        <v>0</v>
      </c>
      <c r="AK80" s="36">
        <f>SUM(AB81:AB91)</f>
        <v>0</v>
      </c>
    </row>
    <row r="81" spans="1:48" ht="12.75">
      <c r="A81" s="4" t="s">
        <v>30</v>
      </c>
      <c r="B81" s="4"/>
      <c r="C81" s="4" t="s">
        <v>68</v>
      </c>
      <c r="D81" s="4" t="s">
        <v>135</v>
      </c>
      <c r="E81" s="4" t="s">
        <v>153</v>
      </c>
      <c r="F81" s="18">
        <v>62</v>
      </c>
      <c r="G81" s="18">
        <v>0</v>
      </c>
      <c r="H81" s="18">
        <f>F81*AE81</f>
        <v>0</v>
      </c>
      <c r="I81" s="18">
        <f>J81-H81</f>
        <v>0</v>
      </c>
      <c r="J81" s="18">
        <f>F81*G81</f>
        <v>0</v>
      </c>
      <c r="K81" s="18">
        <v>0.00345</v>
      </c>
      <c r="L81" s="18">
        <f>F81*K81</f>
        <v>0.2139</v>
      </c>
      <c r="M81" s="30" t="s">
        <v>174</v>
      </c>
      <c r="P81" s="33">
        <f>IF(AG81="5",J81,0)</f>
        <v>0</v>
      </c>
      <c r="R81" s="33">
        <f>IF(AG81="1",H81,0)</f>
        <v>0</v>
      </c>
      <c r="S81" s="33">
        <f>IF(AG81="1",I81,0)</f>
        <v>0</v>
      </c>
      <c r="T81" s="33">
        <f>IF(AG81="7",H81,0)</f>
        <v>0</v>
      </c>
      <c r="U81" s="33">
        <f>IF(AG81="7",I81,0)</f>
        <v>0</v>
      </c>
      <c r="V81" s="33">
        <f>IF(AG81="2",H81,0)</f>
        <v>0</v>
      </c>
      <c r="W81" s="33">
        <f>IF(AG81="2",I81,0)</f>
        <v>0</v>
      </c>
      <c r="X81" s="33">
        <f>IF(AG81="0",J81,0)</f>
        <v>0</v>
      </c>
      <c r="Y81" s="27"/>
      <c r="Z81" s="18">
        <f>IF(AD81=0,J81,0)</f>
        <v>0</v>
      </c>
      <c r="AA81" s="18">
        <f>IF(AD81=15,J81,0)</f>
        <v>0</v>
      </c>
      <c r="AB81" s="18">
        <f>IF(AD81=21,J81,0)</f>
        <v>0</v>
      </c>
      <c r="AD81" s="33">
        <v>21</v>
      </c>
      <c r="AE81" s="33">
        <f>G81*0.856822818237569</f>
        <v>0</v>
      </c>
      <c r="AF81" s="33">
        <f>G81*(1-0.856822818237569)</f>
        <v>0</v>
      </c>
      <c r="AG81" s="30" t="s">
        <v>13</v>
      </c>
      <c r="AM81" s="33">
        <f>F81*AE81</f>
        <v>0</v>
      </c>
      <c r="AN81" s="33">
        <f>F81*AF81</f>
        <v>0</v>
      </c>
      <c r="AO81" s="34" t="s">
        <v>190</v>
      </c>
      <c r="AP81" s="34" t="s">
        <v>194</v>
      </c>
      <c r="AQ81" s="27" t="s">
        <v>195</v>
      </c>
      <c r="AS81" s="33">
        <f>AM81+AN81</f>
        <v>0</v>
      </c>
      <c r="AT81" s="33">
        <f>G81/(100-AU81)*100</f>
        <v>0</v>
      </c>
      <c r="AU81" s="33">
        <v>0</v>
      </c>
      <c r="AV81" s="33">
        <f>L81</f>
        <v>0.2139</v>
      </c>
    </row>
    <row r="82" spans="4:6" ht="12.75">
      <c r="D82" s="15" t="s">
        <v>136</v>
      </c>
      <c r="F82" s="19">
        <v>62</v>
      </c>
    </row>
    <row r="83" spans="3:13" ht="12.75">
      <c r="C83" s="13" t="s">
        <v>41</v>
      </c>
      <c r="D83" s="85" t="s">
        <v>137</v>
      </c>
      <c r="E83" s="86"/>
      <c r="F83" s="86"/>
      <c r="G83" s="86"/>
      <c r="H83" s="86"/>
      <c r="I83" s="86"/>
      <c r="J83" s="86"/>
      <c r="K83" s="86"/>
      <c r="L83" s="86"/>
      <c r="M83" s="86"/>
    </row>
    <row r="84" spans="1:48" ht="12.75">
      <c r="A84" s="4" t="s">
        <v>31</v>
      </c>
      <c r="B84" s="4"/>
      <c r="C84" s="4" t="s">
        <v>69</v>
      </c>
      <c r="D84" s="4" t="s">
        <v>138</v>
      </c>
      <c r="E84" s="4" t="s">
        <v>153</v>
      </c>
      <c r="F84" s="18">
        <v>57.5</v>
      </c>
      <c r="G84" s="18">
        <v>0</v>
      </c>
      <c r="H84" s="18">
        <f>F84*AE84</f>
        <v>0</v>
      </c>
      <c r="I84" s="18">
        <f>J84-H84</f>
        <v>0</v>
      </c>
      <c r="J84" s="18">
        <f>F84*G84</f>
        <v>0</v>
      </c>
      <c r="K84" s="18">
        <v>0.00335</v>
      </c>
      <c r="L84" s="18">
        <f>F84*K84</f>
        <v>0.19262500000000002</v>
      </c>
      <c r="M84" s="30" t="s">
        <v>174</v>
      </c>
      <c r="P84" s="33">
        <f>IF(AG84="5",J84,0)</f>
        <v>0</v>
      </c>
      <c r="R84" s="33">
        <f>IF(AG84="1",H84,0)</f>
        <v>0</v>
      </c>
      <c r="S84" s="33">
        <f>IF(AG84="1",I84,0)</f>
        <v>0</v>
      </c>
      <c r="T84" s="33">
        <f>IF(AG84="7",H84,0)</f>
        <v>0</v>
      </c>
      <c r="U84" s="33">
        <f>IF(AG84="7",I84,0)</f>
        <v>0</v>
      </c>
      <c r="V84" s="33">
        <f>IF(AG84="2",H84,0)</f>
        <v>0</v>
      </c>
      <c r="W84" s="33">
        <f>IF(AG84="2",I84,0)</f>
        <v>0</v>
      </c>
      <c r="X84" s="33">
        <f>IF(AG84="0",J84,0)</f>
        <v>0</v>
      </c>
      <c r="Y84" s="27"/>
      <c r="Z84" s="18">
        <f>IF(AD84=0,J84,0)</f>
        <v>0</v>
      </c>
      <c r="AA84" s="18">
        <f>IF(AD84=15,J84,0)</f>
        <v>0</v>
      </c>
      <c r="AB84" s="18">
        <f>IF(AD84=21,J84,0)</f>
        <v>0</v>
      </c>
      <c r="AD84" s="33">
        <v>21</v>
      </c>
      <c r="AE84" s="33">
        <f>G84*0.566026490066225</f>
        <v>0</v>
      </c>
      <c r="AF84" s="33">
        <f>G84*(1-0.566026490066225)</f>
        <v>0</v>
      </c>
      <c r="AG84" s="30" t="s">
        <v>13</v>
      </c>
      <c r="AM84" s="33">
        <f>F84*AE84</f>
        <v>0</v>
      </c>
      <c r="AN84" s="33">
        <f>F84*AF84</f>
        <v>0</v>
      </c>
      <c r="AO84" s="34" t="s">
        <v>190</v>
      </c>
      <c r="AP84" s="34" t="s">
        <v>194</v>
      </c>
      <c r="AQ84" s="27" t="s">
        <v>195</v>
      </c>
      <c r="AS84" s="33">
        <f>AM84+AN84</f>
        <v>0</v>
      </c>
      <c r="AT84" s="33">
        <f>G84/(100-AU84)*100</f>
        <v>0</v>
      </c>
      <c r="AU84" s="33">
        <v>0</v>
      </c>
      <c r="AV84" s="33">
        <f>L84</f>
        <v>0.19262500000000002</v>
      </c>
    </row>
    <row r="85" spans="4:6" ht="12.75">
      <c r="D85" s="15" t="s">
        <v>139</v>
      </c>
      <c r="F85" s="19">
        <v>57.5</v>
      </c>
    </row>
    <row r="86" spans="3:13" ht="12.75">
      <c r="C86" s="13" t="s">
        <v>41</v>
      </c>
      <c r="D86" s="85" t="s">
        <v>140</v>
      </c>
      <c r="E86" s="86"/>
      <c r="F86" s="86"/>
      <c r="G86" s="86"/>
      <c r="H86" s="86"/>
      <c r="I86" s="86"/>
      <c r="J86" s="86"/>
      <c r="K86" s="86"/>
      <c r="L86" s="86"/>
      <c r="M86" s="86"/>
    </row>
    <row r="87" spans="1:48" ht="12.75">
      <c r="A87" s="4" t="s">
        <v>32</v>
      </c>
      <c r="B87" s="4"/>
      <c r="C87" s="4" t="s">
        <v>70</v>
      </c>
      <c r="D87" s="4" t="s">
        <v>141</v>
      </c>
      <c r="E87" s="4" t="s">
        <v>154</v>
      </c>
      <c r="F87" s="18">
        <v>15</v>
      </c>
      <c r="G87" s="18">
        <v>0</v>
      </c>
      <c r="H87" s="18">
        <f>F87*AE87</f>
        <v>0</v>
      </c>
      <c r="I87" s="18">
        <f>J87-H87</f>
        <v>0</v>
      </c>
      <c r="J87" s="18">
        <f>F87*G87</f>
        <v>0</v>
      </c>
      <c r="K87" s="18">
        <v>0</v>
      </c>
      <c r="L87" s="18">
        <f>F87*K87</f>
        <v>0</v>
      </c>
      <c r="M87" s="30" t="s">
        <v>174</v>
      </c>
      <c r="P87" s="33">
        <f>IF(AG87="5",J87,0)</f>
        <v>0</v>
      </c>
      <c r="R87" s="33">
        <f>IF(AG87="1",H87,0)</f>
        <v>0</v>
      </c>
      <c r="S87" s="33">
        <f>IF(AG87="1",I87,0)</f>
        <v>0</v>
      </c>
      <c r="T87" s="33">
        <f>IF(AG87="7",H87,0)</f>
        <v>0</v>
      </c>
      <c r="U87" s="33">
        <f>IF(AG87="7",I87,0)</f>
        <v>0</v>
      </c>
      <c r="V87" s="33">
        <f>IF(AG87="2",H87,0)</f>
        <v>0</v>
      </c>
      <c r="W87" s="33">
        <f>IF(AG87="2",I87,0)</f>
        <v>0</v>
      </c>
      <c r="X87" s="33">
        <f>IF(AG87="0",J87,0)</f>
        <v>0</v>
      </c>
      <c r="Y87" s="27"/>
      <c r="Z87" s="18">
        <f>IF(AD87=0,J87,0)</f>
        <v>0</v>
      </c>
      <c r="AA87" s="18">
        <f>IF(AD87=15,J87,0)</f>
        <v>0</v>
      </c>
      <c r="AB87" s="18">
        <f>IF(AD87=21,J87,0)</f>
        <v>0</v>
      </c>
      <c r="AD87" s="33">
        <v>21</v>
      </c>
      <c r="AE87" s="33">
        <f>G87*0</f>
        <v>0</v>
      </c>
      <c r="AF87" s="33">
        <f>G87*(1-0)</f>
        <v>0</v>
      </c>
      <c r="AG87" s="30" t="s">
        <v>13</v>
      </c>
      <c r="AM87" s="33">
        <f>F87*AE87</f>
        <v>0</v>
      </c>
      <c r="AN87" s="33">
        <f>F87*AF87</f>
        <v>0</v>
      </c>
      <c r="AO87" s="34" t="s">
        <v>190</v>
      </c>
      <c r="AP87" s="34" t="s">
        <v>194</v>
      </c>
      <c r="AQ87" s="27" t="s">
        <v>195</v>
      </c>
      <c r="AS87" s="33">
        <f>AM87+AN87</f>
        <v>0</v>
      </c>
      <c r="AT87" s="33">
        <f>G87/(100-AU87)*100</f>
        <v>0</v>
      </c>
      <c r="AU87" s="33">
        <v>0</v>
      </c>
      <c r="AV87" s="33">
        <f>L87</f>
        <v>0</v>
      </c>
    </row>
    <row r="88" spans="4:6" ht="12.75">
      <c r="D88" s="15" t="s">
        <v>142</v>
      </c>
      <c r="F88" s="19">
        <v>15</v>
      </c>
    </row>
    <row r="89" spans="3:13" ht="63.75" customHeight="1">
      <c r="C89" s="13" t="s">
        <v>41</v>
      </c>
      <c r="D89" s="85" t="s">
        <v>110</v>
      </c>
      <c r="E89" s="86"/>
      <c r="F89" s="86"/>
      <c r="G89" s="86"/>
      <c r="H89" s="86"/>
      <c r="I89" s="86"/>
      <c r="J89" s="86"/>
      <c r="K89" s="86"/>
      <c r="L89" s="86"/>
      <c r="M89" s="86"/>
    </row>
    <row r="90" spans="4:13" ht="51" customHeight="1">
      <c r="D90" s="85" t="s">
        <v>111</v>
      </c>
      <c r="E90" s="86"/>
      <c r="F90" s="86"/>
      <c r="G90" s="86"/>
      <c r="H90" s="86"/>
      <c r="I90" s="86"/>
      <c r="J90" s="86"/>
      <c r="K90" s="86"/>
      <c r="L90" s="86"/>
      <c r="M90" s="86"/>
    </row>
    <row r="91" spans="1:48" ht="12.75">
      <c r="A91" s="4" t="s">
        <v>33</v>
      </c>
      <c r="B91" s="4"/>
      <c r="C91" s="4" t="s">
        <v>71</v>
      </c>
      <c r="D91" s="4" t="s">
        <v>143</v>
      </c>
      <c r="E91" s="4" t="s">
        <v>151</v>
      </c>
      <c r="F91" s="18">
        <v>0.41</v>
      </c>
      <c r="G91" s="18">
        <v>0</v>
      </c>
      <c r="H91" s="18">
        <f>F91*AE91</f>
        <v>0</v>
      </c>
      <c r="I91" s="18">
        <f>J91-H91</f>
        <v>0</v>
      </c>
      <c r="J91" s="18">
        <f>F91*G91</f>
        <v>0</v>
      </c>
      <c r="K91" s="18">
        <v>0</v>
      </c>
      <c r="L91" s="18">
        <f>F91*K91</f>
        <v>0</v>
      </c>
      <c r="M91" s="30" t="s">
        <v>174</v>
      </c>
      <c r="P91" s="33">
        <f>IF(AG91="5",J91,0)</f>
        <v>0</v>
      </c>
      <c r="R91" s="33">
        <f>IF(AG91="1",H91,0)</f>
        <v>0</v>
      </c>
      <c r="S91" s="33">
        <f>IF(AG91="1",I91,0)</f>
        <v>0</v>
      </c>
      <c r="T91" s="33">
        <f>IF(AG91="7",H91,0)</f>
        <v>0</v>
      </c>
      <c r="U91" s="33">
        <f>IF(AG91="7",I91,0)</f>
        <v>0</v>
      </c>
      <c r="V91" s="33">
        <f>IF(AG91="2",H91,0)</f>
        <v>0</v>
      </c>
      <c r="W91" s="33">
        <f>IF(AG91="2",I91,0)</f>
        <v>0</v>
      </c>
      <c r="X91" s="33">
        <f>IF(AG91="0",J91,0)</f>
        <v>0</v>
      </c>
      <c r="Y91" s="27"/>
      <c r="Z91" s="18">
        <f>IF(AD91=0,J91,0)</f>
        <v>0</v>
      </c>
      <c r="AA91" s="18">
        <f>IF(AD91=15,J91,0)</f>
        <v>0</v>
      </c>
      <c r="AB91" s="18">
        <f>IF(AD91=21,J91,0)</f>
        <v>0</v>
      </c>
      <c r="AD91" s="33">
        <v>21</v>
      </c>
      <c r="AE91" s="33">
        <f>G91*0</f>
        <v>0</v>
      </c>
      <c r="AF91" s="33">
        <f>G91*(1-0)</f>
        <v>0</v>
      </c>
      <c r="AG91" s="30" t="s">
        <v>11</v>
      </c>
      <c r="AM91" s="33">
        <f>F91*AE91</f>
        <v>0</v>
      </c>
      <c r="AN91" s="33">
        <f>F91*AF91</f>
        <v>0</v>
      </c>
      <c r="AO91" s="34" t="s">
        <v>190</v>
      </c>
      <c r="AP91" s="34" t="s">
        <v>194</v>
      </c>
      <c r="AQ91" s="27" t="s">
        <v>195</v>
      </c>
      <c r="AS91" s="33">
        <f>AM91+AN91</f>
        <v>0</v>
      </c>
      <c r="AT91" s="33">
        <f>G91/(100-AU91)*100</f>
        <v>0</v>
      </c>
      <c r="AU91" s="33">
        <v>0</v>
      </c>
      <c r="AV91" s="33">
        <f>L91</f>
        <v>0</v>
      </c>
    </row>
    <row r="92" spans="1:13" ht="12.75">
      <c r="A92" s="6"/>
      <c r="B92" s="6"/>
      <c r="C92" s="6"/>
      <c r="D92" s="16" t="s">
        <v>144</v>
      </c>
      <c r="E92" s="6"/>
      <c r="F92" s="20">
        <v>0.41</v>
      </c>
      <c r="G92" s="6"/>
      <c r="H92" s="6"/>
      <c r="I92" s="6"/>
      <c r="J92" s="6"/>
      <c r="K92" s="6"/>
      <c r="L92" s="6"/>
      <c r="M92" s="6"/>
    </row>
    <row r="93" spans="1:13" ht="12.75">
      <c r="A93" s="7"/>
      <c r="B93" s="7"/>
      <c r="C93" s="7"/>
      <c r="D93" s="7"/>
      <c r="E93" s="7"/>
      <c r="F93" s="7"/>
      <c r="G93" s="7"/>
      <c r="H93" s="87" t="s">
        <v>160</v>
      </c>
      <c r="I93" s="88"/>
      <c r="J93" s="37">
        <f>J12+J15+J43+J48+J64+J68+J80</f>
        <v>0</v>
      </c>
      <c r="K93" s="7"/>
      <c r="L93" s="7"/>
      <c r="M93" s="7"/>
    </row>
    <row r="94" ht="11.25" customHeight="1">
      <c r="A94" s="8" t="s">
        <v>34</v>
      </c>
    </row>
    <row r="95" spans="1:13" ht="409.5" customHeight="1" hidden="1">
      <c r="A95" s="72"/>
      <c r="B95" s="64"/>
      <c r="C95" s="64"/>
      <c r="D95" s="64"/>
      <c r="E95" s="64"/>
      <c r="F95" s="64"/>
      <c r="G95" s="64"/>
      <c r="H95" s="64"/>
      <c r="I95" s="64"/>
      <c r="J95" s="64"/>
      <c r="K95" s="64"/>
      <c r="L95" s="64"/>
      <c r="M95" s="64"/>
    </row>
  </sheetData>
  <sheetProtection/>
  <mergeCells count="50">
    <mergeCell ref="A95:M95"/>
    <mergeCell ref="D80:G80"/>
    <mergeCell ref="D83:M83"/>
    <mergeCell ref="D86:M86"/>
    <mergeCell ref="D89:M89"/>
    <mergeCell ref="D90:M90"/>
    <mergeCell ref="H93:I93"/>
    <mergeCell ref="D48:G48"/>
    <mergeCell ref="D63:M63"/>
    <mergeCell ref="D64:G64"/>
    <mergeCell ref="D67:M67"/>
    <mergeCell ref="D68:G68"/>
    <mergeCell ref="D75:M75"/>
    <mergeCell ref="D29:M29"/>
    <mergeCell ref="D34:M34"/>
    <mergeCell ref="D42:M42"/>
    <mergeCell ref="D43:G43"/>
    <mergeCell ref="D46:M46"/>
    <mergeCell ref="D47:M47"/>
    <mergeCell ref="H10:J10"/>
    <mergeCell ref="K10:L10"/>
    <mergeCell ref="D12:G12"/>
    <mergeCell ref="D15:G15"/>
    <mergeCell ref="D21:M21"/>
    <mergeCell ref="D26:M26"/>
    <mergeCell ref="A8:C9"/>
    <mergeCell ref="D8:D9"/>
    <mergeCell ref="E8:F9"/>
    <mergeCell ref="G8:H9"/>
    <mergeCell ref="I8:I9"/>
    <mergeCell ref="J8:M9"/>
    <mergeCell ref="A6:C7"/>
    <mergeCell ref="D6:D7"/>
    <mergeCell ref="E6:F7"/>
    <mergeCell ref="G6:H7"/>
    <mergeCell ref="I6:I7"/>
    <mergeCell ref="J6:M7"/>
    <mergeCell ref="A4:C5"/>
    <mergeCell ref="D4:D5"/>
    <mergeCell ref="E4:F5"/>
    <mergeCell ref="G4:H5"/>
    <mergeCell ref="I4:I5"/>
    <mergeCell ref="J4:M5"/>
    <mergeCell ref="A1:M1"/>
    <mergeCell ref="A2:C3"/>
    <mergeCell ref="D2:D3"/>
    <mergeCell ref="E2:F3"/>
    <mergeCell ref="G2:H3"/>
    <mergeCell ref="I2:I3"/>
    <mergeCell ref="J2:M3"/>
  </mergeCells>
  <printOptions/>
  <pageMargins left="0.394" right="0.394" top="0.591" bottom="0.591" header="0.5" footer="0.5"/>
  <pageSetup fitToHeight="0" fitToWidth="1"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I13"/>
  <sheetViews>
    <sheetView zoomScalePageLayoutView="0" workbookViewId="0" topLeftCell="A1">
      <selection activeCell="A1" sqref="A1:H1"/>
    </sheetView>
  </sheetViews>
  <sheetFormatPr defaultColWidth="11.57421875" defaultRowHeight="12.75"/>
  <cols>
    <col min="1" max="2" width="9.140625" style="0" customWidth="1"/>
    <col min="3" max="3" width="13.28125" style="0" customWidth="1"/>
    <col min="4" max="4" width="44.00390625" style="0" customWidth="1"/>
    <col min="5" max="5" width="14.57421875" style="0" customWidth="1"/>
    <col min="6" max="6" width="24.140625" style="0" customWidth="1"/>
    <col min="7" max="7" width="20.421875" style="0" customWidth="1"/>
    <col min="8" max="8" width="16.421875" style="0" customWidth="1"/>
  </cols>
  <sheetData>
    <row r="1" spans="1:8" ht="72.75" customHeight="1">
      <c r="A1" s="59" t="s">
        <v>196</v>
      </c>
      <c r="B1" s="60"/>
      <c r="C1" s="60"/>
      <c r="D1" s="60"/>
      <c r="E1" s="60"/>
      <c r="F1" s="60"/>
      <c r="G1" s="60"/>
      <c r="H1" s="60"/>
    </row>
    <row r="2" spans="1:9" ht="12.75">
      <c r="A2" s="61" t="s">
        <v>1</v>
      </c>
      <c r="B2" s="62"/>
      <c r="C2" s="65" t="s">
        <v>72</v>
      </c>
      <c r="D2" s="88"/>
      <c r="E2" s="68" t="s">
        <v>161</v>
      </c>
      <c r="F2" s="68" t="s">
        <v>166</v>
      </c>
      <c r="G2" s="62"/>
      <c r="H2" s="69"/>
      <c r="I2" s="31"/>
    </row>
    <row r="3" spans="1:9" ht="12.75">
      <c r="A3" s="63"/>
      <c r="B3" s="64"/>
      <c r="C3" s="66"/>
      <c r="D3" s="66"/>
      <c r="E3" s="64"/>
      <c r="F3" s="64"/>
      <c r="G3" s="64"/>
      <c r="H3" s="70"/>
      <c r="I3" s="31"/>
    </row>
    <row r="4" spans="1:9" ht="12.75">
      <c r="A4" s="71" t="s">
        <v>2</v>
      </c>
      <c r="B4" s="64"/>
      <c r="C4" s="72" t="s">
        <v>73</v>
      </c>
      <c r="D4" s="64"/>
      <c r="E4" s="72" t="s">
        <v>162</v>
      </c>
      <c r="F4" s="72" t="s">
        <v>167</v>
      </c>
      <c r="G4" s="64"/>
      <c r="H4" s="70"/>
      <c r="I4" s="31"/>
    </row>
    <row r="5" spans="1:9" ht="12.75">
      <c r="A5" s="63"/>
      <c r="B5" s="64"/>
      <c r="C5" s="64"/>
      <c r="D5" s="64"/>
      <c r="E5" s="64"/>
      <c r="F5" s="64"/>
      <c r="G5" s="64"/>
      <c r="H5" s="70"/>
      <c r="I5" s="31"/>
    </row>
    <row r="6" spans="1:9" ht="12.75">
      <c r="A6" s="71" t="s">
        <v>3</v>
      </c>
      <c r="B6" s="64"/>
      <c r="C6" s="72" t="s">
        <v>74</v>
      </c>
      <c r="D6" s="64"/>
      <c r="E6" s="72" t="s">
        <v>163</v>
      </c>
      <c r="F6" s="72" t="s">
        <v>168</v>
      </c>
      <c r="G6" s="64"/>
      <c r="H6" s="70"/>
      <c r="I6" s="31"/>
    </row>
    <row r="7" spans="1:9" ht="12.75">
      <c r="A7" s="63"/>
      <c r="B7" s="64"/>
      <c r="C7" s="64"/>
      <c r="D7" s="64"/>
      <c r="E7" s="64"/>
      <c r="F7" s="64"/>
      <c r="G7" s="64"/>
      <c r="H7" s="70"/>
      <c r="I7" s="31"/>
    </row>
    <row r="8" spans="1:9" ht="12.75">
      <c r="A8" s="71" t="s">
        <v>164</v>
      </c>
      <c r="B8" s="64"/>
      <c r="C8" s="72" t="s">
        <v>169</v>
      </c>
      <c r="D8" s="64"/>
      <c r="E8" s="73" t="s">
        <v>148</v>
      </c>
      <c r="F8" s="76">
        <v>42829</v>
      </c>
      <c r="G8" s="64"/>
      <c r="H8" s="70"/>
      <c r="I8" s="31"/>
    </row>
    <row r="9" spans="1:9" ht="12.75">
      <c r="A9" s="74"/>
      <c r="B9" s="75"/>
      <c r="C9" s="75"/>
      <c r="D9" s="75"/>
      <c r="E9" s="75"/>
      <c r="F9" s="75"/>
      <c r="G9" s="75"/>
      <c r="H9" s="77"/>
      <c r="I9" s="31"/>
    </row>
    <row r="10" spans="1:9" ht="12.75">
      <c r="A10" s="38" t="s">
        <v>5</v>
      </c>
      <c r="B10" s="40" t="s">
        <v>35</v>
      </c>
      <c r="C10" s="40" t="s">
        <v>36</v>
      </c>
      <c r="D10" s="40" t="s">
        <v>75</v>
      </c>
      <c r="E10" s="40" t="s">
        <v>149</v>
      </c>
      <c r="F10" s="40" t="s">
        <v>76</v>
      </c>
      <c r="G10" s="41" t="s">
        <v>155</v>
      </c>
      <c r="H10" s="42" t="s">
        <v>197</v>
      </c>
      <c r="I10" s="32"/>
    </row>
    <row r="11" spans="1:8" ht="12.75">
      <c r="A11" s="39"/>
      <c r="B11" s="39"/>
      <c r="C11" s="39"/>
      <c r="D11" s="39"/>
      <c r="E11" s="39"/>
      <c r="F11" s="39"/>
      <c r="G11" s="39"/>
      <c r="H11" s="39"/>
    </row>
    <row r="12" ht="11.25" customHeight="1">
      <c r="A12" s="8" t="s">
        <v>34</v>
      </c>
    </row>
    <row r="13" spans="1:7" ht="409.5" customHeight="1" hidden="1">
      <c r="A13" s="72"/>
      <c r="B13" s="64"/>
      <c r="C13" s="64"/>
      <c r="D13" s="64"/>
      <c r="E13" s="64"/>
      <c r="F13" s="64"/>
      <c r="G13" s="64"/>
    </row>
  </sheetData>
  <sheetProtection/>
  <mergeCells count="18">
    <mergeCell ref="A13:G13"/>
    <mergeCell ref="A6:B7"/>
    <mergeCell ref="C6:D7"/>
    <mergeCell ref="E6:E7"/>
    <mergeCell ref="F6:H7"/>
    <mergeCell ref="A8:B9"/>
    <mergeCell ref="C8:D9"/>
    <mergeCell ref="E8:E9"/>
    <mergeCell ref="F8:H9"/>
    <mergeCell ref="A1:H1"/>
    <mergeCell ref="A2:B3"/>
    <mergeCell ref="C2:D3"/>
    <mergeCell ref="E2:E3"/>
    <mergeCell ref="F2:H3"/>
    <mergeCell ref="A4:B5"/>
    <mergeCell ref="C4:D5"/>
    <mergeCell ref="E4:E5"/>
    <mergeCell ref="F4:H5"/>
  </mergeCells>
  <printOptions/>
  <pageMargins left="0.394" right="0.394" top="0.591" bottom="0.591" header="0.5" footer="0.5"/>
  <pageSetup fitToHeight="0" fitToWidth="1" horizontalDpi="600" verticalDpi="600" orientation="landscape"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 sqref="A1"/>
    </sheetView>
  </sheetViews>
  <sheetFormatPr defaultColWidth="11.57421875" defaultRowHeight="12.75"/>
  <cols>
    <col min="1" max="1" width="9.140625" style="0" customWidth="1"/>
    <col min="2" max="2" width="12.8515625" style="0" customWidth="1"/>
    <col min="3" max="3" width="22.8515625" style="0" customWidth="1"/>
    <col min="4" max="4" width="10.00390625" style="0" customWidth="1"/>
    <col min="5" max="5" width="14.00390625" style="0" customWidth="1"/>
    <col min="6" max="6" width="22.8515625" style="0" customWidth="1"/>
    <col min="7" max="7" width="9.140625" style="0" customWidth="1"/>
    <col min="8" max="8" width="12.8515625" style="0" customWidth="1"/>
    <col min="9" max="9" width="22.8515625" style="0" customWidth="1"/>
  </cols>
  <sheetData>
    <row r="1" spans="1:9" ht="72.75" customHeight="1">
      <c r="A1" s="58"/>
      <c r="B1" s="6"/>
      <c r="C1" s="89" t="s">
        <v>213</v>
      </c>
      <c r="D1" s="90"/>
      <c r="E1" s="90"/>
      <c r="F1" s="90"/>
      <c r="G1" s="90"/>
      <c r="H1" s="90"/>
      <c r="I1" s="90"/>
    </row>
    <row r="2" spans="1:10" ht="12.75">
      <c r="A2" s="61" t="s">
        <v>1</v>
      </c>
      <c r="B2" s="62"/>
      <c r="C2" s="65" t="s">
        <v>72</v>
      </c>
      <c r="D2" s="88"/>
      <c r="E2" s="68" t="s">
        <v>161</v>
      </c>
      <c r="F2" s="68" t="s">
        <v>166</v>
      </c>
      <c r="G2" s="62"/>
      <c r="H2" s="68" t="s">
        <v>238</v>
      </c>
      <c r="I2" s="91"/>
      <c r="J2" s="31"/>
    </row>
    <row r="3" spans="1:10" ht="12.75">
      <c r="A3" s="63"/>
      <c r="B3" s="64"/>
      <c r="C3" s="66"/>
      <c r="D3" s="66"/>
      <c r="E3" s="64"/>
      <c r="F3" s="64"/>
      <c r="G3" s="64"/>
      <c r="H3" s="64"/>
      <c r="I3" s="70"/>
      <c r="J3" s="31"/>
    </row>
    <row r="4" spans="1:10" ht="12.75">
      <c r="A4" s="71" t="s">
        <v>2</v>
      </c>
      <c r="B4" s="64"/>
      <c r="C4" s="72" t="s">
        <v>73</v>
      </c>
      <c r="D4" s="64"/>
      <c r="E4" s="72" t="s">
        <v>162</v>
      </c>
      <c r="F4" s="72" t="s">
        <v>167</v>
      </c>
      <c r="G4" s="64"/>
      <c r="H4" s="72" t="s">
        <v>238</v>
      </c>
      <c r="I4" s="92"/>
      <c r="J4" s="31"/>
    </row>
    <row r="5" spans="1:10" ht="12.75">
      <c r="A5" s="63"/>
      <c r="B5" s="64"/>
      <c r="C5" s="64"/>
      <c r="D5" s="64"/>
      <c r="E5" s="64"/>
      <c r="F5" s="64"/>
      <c r="G5" s="64"/>
      <c r="H5" s="64"/>
      <c r="I5" s="70"/>
      <c r="J5" s="31"/>
    </row>
    <row r="6" spans="1:10" ht="12.75">
      <c r="A6" s="71" t="s">
        <v>3</v>
      </c>
      <c r="B6" s="64"/>
      <c r="C6" s="72" t="s">
        <v>74</v>
      </c>
      <c r="D6" s="64"/>
      <c r="E6" s="72" t="s">
        <v>163</v>
      </c>
      <c r="F6" s="72" t="s">
        <v>168</v>
      </c>
      <c r="G6" s="64"/>
      <c r="H6" s="72" t="s">
        <v>238</v>
      </c>
      <c r="I6" s="92"/>
      <c r="J6" s="31"/>
    </row>
    <row r="7" spans="1:10" ht="12.75">
      <c r="A7" s="63"/>
      <c r="B7" s="64"/>
      <c r="C7" s="64"/>
      <c r="D7" s="64"/>
      <c r="E7" s="64"/>
      <c r="F7" s="64"/>
      <c r="G7" s="64"/>
      <c r="H7" s="64"/>
      <c r="I7" s="70"/>
      <c r="J7" s="31"/>
    </row>
    <row r="8" spans="1:10" ht="12.75">
      <c r="A8" s="71" t="s">
        <v>146</v>
      </c>
      <c r="B8" s="64"/>
      <c r="C8" s="73" t="s">
        <v>6</v>
      </c>
      <c r="D8" s="64"/>
      <c r="E8" s="72" t="s">
        <v>147</v>
      </c>
      <c r="F8" s="64"/>
      <c r="G8" s="64"/>
      <c r="H8" s="73" t="s">
        <v>239</v>
      </c>
      <c r="I8" s="92" t="s">
        <v>33</v>
      </c>
      <c r="J8" s="31"/>
    </row>
    <row r="9" spans="1:10" ht="12.75">
      <c r="A9" s="63"/>
      <c r="B9" s="64"/>
      <c r="C9" s="64"/>
      <c r="D9" s="64"/>
      <c r="E9" s="64"/>
      <c r="F9" s="64"/>
      <c r="G9" s="64"/>
      <c r="H9" s="64"/>
      <c r="I9" s="70"/>
      <c r="J9" s="31"/>
    </row>
    <row r="10" spans="1:10" ht="12.75">
      <c r="A10" s="71" t="s">
        <v>4</v>
      </c>
      <c r="B10" s="64"/>
      <c r="C10" s="72"/>
      <c r="D10" s="64"/>
      <c r="E10" s="72" t="s">
        <v>164</v>
      </c>
      <c r="F10" s="72" t="s">
        <v>169</v>
      </c>
      <c r="G10" s="64"/>
      <c r="H10" s="73" t="s">
        <v>240</v>
      </c>
      <c r="I10" s="95">
        <v>42829</v>
      </c>
      <c r="J10" s="31"/>
    </row>
    <row r="11" spans="1:10" ht="12.75">
      <c r="A11" s="93"/>
      <c r="B11" s="94"/>
      <c r="C11" s="94"/>
      <c r="D11" s="94"/>
      <c r="E11" s="94"/>
      <c r="F11" s="94"/>
      <c r="G11" s="94"/>
      <c r="H11" s="94"/>
      <c r="I11" s="96"/>
      <c r="J11" s="31"/>
    </row>
    <row r="12" spans="1:9" ht="23.25" customHeight="1">
      <c r="A12" s="97" t="s">
        <v>198</v>
      </c>
      <c r="B12" s="98"/>
      <c r="C12" s="98"/>
      <c r="D12" s="98"/>
      <c r="E12" s="98"/>
      <c r="F12" s="98"/>
      <c r="G12" s="98"/>
      <c r="H12" s="98"/>
      <c r="I12" s="98"/>
    </row>
    <row r="13" spans="1:10" ht="26.25" customHeight="1">
      <c r="A13" s="43" t="s">
        <v>199</v>
      </c>
      <c r="B13" s="99" t="s">
        <v>211</v>
      </c>
      <c r="C13" s="100"/>
      <c r="D13" s="43" t="s">
        <v>214</v>
      </c>
      <c r="E13" s="99" t="s">
        <v>223</v>
      </c>
      <c r="F13" s="100"/>
      <c r="G13" s="43" t="s">
        <v>224</v>
      </c>
      <c r="H13" s="99" t="s">
        <v>241</v>
      </c>
      <c r="I13" s="100"/>
      <c r="J13" s="31"/>
    </row>
    <row r="14" spans="1:10" ht="15" customHeight="1">
      <c r="A14" s="44" t="s">
        <v>200</v>
      </c>
      <c r="B14" s="48" t="s">
        <v>212</v>
      </c>
      <c r="C14" s="51">
        <f>SUM('Stavební rozpočet'!R12:R92)</f>
        <v>0</v>
      </c>
      <c r="D14" s="101" t="s">
        <v>215</v>
      </c>
      <c r="E14" s="102"/>
      <c r="F14" s="51">
        <v>0</v>
      </c>
      <c r="G14" s="101" t="s">
        <v>225</v>
      </c>
      <c r="H14" s="102"/>
      <c r="I14" s="51">
        <v>0</v>
      </c>
      <c r="J14" s="31"/>
    </row>
    <row r="15" spans="1:10" ht="15" customHeight="1">
      <c r="A15" s="45"/>
      <c r="B15" s="48" t="s">
        <v>165</v>
      </c>
      <c r="C15" s="51">
        <f>SUM('Stavební rozpočet'!S12:S92)</f>
        <v>0</v>
      </c>
      <c r="D15" s="101" t="s">
        <v>216</v>
      </c>
      <c r="E15" s="102"/>
      <c r="F15" s="51">
        <v>0</v>
      </c>
      <c r="G15" s="101" t="s">
        <v>226</v>
      </c>
      <c r="H15" s="102"/>
      <c r="I15" s="51">
        <v>0</v>
      </c>
      <c r="J15" s="31"/>
    </row>
    <row r="16" spans="1:10" ht="15" customHeight="1">
      <c r="A16" s="44" t="s">
        <v>201</v>
      </c>
      <c r="B16" s="48" t="s">
        <v>212</v>
      </c>
      <c r="C16" s="51">
        <f>SUM('Stavební rozpočet'!T12:T92)</f>
        <v>0</v>
      </c>
      <c r="D16" s="101" t="s">
        <v>217</v>
      </c>
      <c r="E16" s="102"/>
      <c r="F16" s="51">
        <v>0</v>
      </c>
      <c r="G16" s="101" t="s">
        <v>227</v>
      </c>
      <c r="H16" s="102"/>
      <c r="I16" s="51">
        <v>0</v>
      </c>
      <c r="J16" s="31"/>
    </row>
    <row r="17" spans="1:10" ht="15" customHeight="1">
      <c r="A17" s="45"/>
      <c r="B17" s="48" t="s">
        <v>165</v>
      </c>
      <c r="C17" s="51">
        <f>SUM('Stavební rozpočet'!U12:U92)</f>
        <v>0</v>
      </c>
      <c r="D17" s="101" t="s">
        <v>108</v>
      </c>
      <c r="E17" s="102"/>
      <c r="F17" s="52"/>
      <c r="G17" s="101" t="s">
        <v>228</v>
      </c>
      <c r="H17" s="102"/>
      <c r="I17" s="51">
        <v>0</v>
      </c>
      <c r="J17" s="31"/>
    </row>
    <row r="18" spans="1:10" ht="15" customHeight="1">
      <c r="A18" s="44" t="s">
        <v>202</v>
      </c>
      <c r="B18" s="48" t="s">
        <v>212</v>
      </c>
      <c r="C18" s="51">
        <f>SUM('Stavební rozpočet'!V12:V92)</f>
        <v>0</v>
      </c>
      <c r="D18" s="101"/>
      <c r="E18" s="102"/>
      <c r="F18" s="52"/>
      <c r="G18" s="101" t="s">
        <v>229</v>
      </c>
      <c r="H18" s="102"/>
      <c r="I18" s="51">
        <v>0</v>
      </c>
      <c r="J18" s="31"/>
    </row>
    <row r="19" spans="1:10" ht="15" customHeight="1">
      <c r="A19" s="45"/>
      <c r="B19" s="48" t="s">
        <v>165</v>
      </c>
      <c r="C19" s="51">
        <f>SUM('Stavební rozpočet'!W12:W92)</f>
        <v>0</v>
      </c>
      <c r="D19" s="101"/>
      <c r="E19" s="102"/>
      <c r="F19" s="52"/>
      <c r="G19" s="101" t="s">
        <v>230</v>
      </c>
      <c r="H19" s="102"/>
      <c r="I19" s="51">
        <v>0</v>
      </c>
      <c r="J19" s="31"/>
    </row>
    <row r="20" spans="1:10" ht="15" customHeight="1">
      <c r="A20" s="103" t="s">
        <v>203</v>
      </c>
      <c r="B20" s="104"/>
      <c r="C20" s="51">
        <f>SUM('Stavební rozpočet'!X12:X92)</f>
        <v>0</v>
      </c>
      <c r="D20" s="101"/>
      <c r="E20" s="102"/>
      <c r="F20" s="52"/>
      <c r="G20" s="101"/>
      <c r="H20" s="102"/>
      <c r="I20" s="52"/>
      <c r="J20" s="31"/>
    </row>
    <row r="21" spans="1:10" ht="15" customHeight="1">
      <c r="A21" s="103" t="s">
        <v>204</v>
      </c>
      <c r="B21" s="104"/>
      <c r="C21" s="51">
        <f>SUM('Stavební rozpočet'!P12:P92)</f>
        <v>0</v>
      </c>
      <c r="D21" s="101"/>
      <c r="E21" s="102"/>
      <c r="F21" s="52"/>
      <c r="G21" s="101"/>
      <c r="H21" s="102"/>
      <c r="I21" s="52"/>
      <c r="J21" s="31"/>
    </row>
    <row r="22" spans="1:10" ht="16.5" customHeight="1">
      <c r="A22" s="103" t="s">
        <v>205</v>
      </c>
      <c r="B22" s="104"/>
      <c r="C22" s="51">
        <f>SUM(C14:C21)</f>
        <v>0</v>
      </c>
      <c r="D22" s="103" t="s">
        <v>218</v>
      </c>
      <c r="E22" s="104"/>
      <c r="F22" s="51">
        <f>SUM(F14:F21)</f>
        <v>0</v>
      </c>
      <c r="G22" s="103" t="s">
        <v>231</v>
      </c>
      <c r="H22" s="104"/>
      <c r="I22" s="51">
        <f>SUM(I14:I21)</f>
        <v>0</v>
      </c>
      <c r="J22" s="31"/>
    </row>
    <row r="23" spans="1:10" ht="15" customHeight="1">
      <c r="A23" s="7"/>
      <c r="B23" s="7"/>
      <c r="C23" s="49"/>
      <c r="D23" s="103" t="s">
        <v>219</v>
      </c>
      <c r="E23" s="104"/>
      <c r="F23" s="53">
        <v>0</v>
      </c>
      <c r="G23" s="103" t="s">
        <v>232</v>
      </c>
      <c r="H23" s="104"/>
      <c r="I23" s="51">
        <v>0</v>
      </c>
      <c r="J23" s="31"/>
    </row>
    <row r="24" spans="4:9" ht="15" customHeight="1">
      <c r="D24" s="7"/>
      <c r="E24" s="7"/>
      <c r="F24" s="54"/>
      <c r="G24" s="103" t="s">
        <v>233</v>
      </c>
      <c r="H24" s="104"/>
      <c r="I24" s="56"/>
    </row>
    <row r="25" spans="6:10" ht="15" customHeight="1">
      <c r="F25" s="55"/>
      <c r="G25" s="103" t="s">
        <v>234</v>
      </c>
      <c r="H25" s="104"/>
      <c r="I25" s="51">
        <v>0</v>
      </c>
      <c r="J25" s="31"/>
    </row>
    <row r="26" spans="1:9" ht="12.75">
      <c r="A26" s="6"/>
      <c r="B26" s="6"/>
      <c r="C26" s="6"/>
      <c r="G26" s="7"/>
      <c r="H26" s="7"/>
      <c r="I26" s="7"/>
    </row>
    <row r="27" spans="1:9" ht="15" customHeight="1">
      <c r="A27" s="105" t="s">
        <v>206</v>
      </c>
      <c r="B27" s="106"/>
      <c r="C27" s="57">
        <f>SUM('Stavební rozpočet'!Z12:Z92)</f>
        <v>0</v>
      </c>
      <c r="D27" s="50"/>
      <c r="E27" s="6"/>
      <c r="F27" s="6"/>
      <c r="G27" s="6"/>
      <c r="H27" s="6"/>
      <c r="I27" s="6"/>
    </row>
    <row r="28" spans="1:10" ht="15" customHeight="1">
      <c r="A28" s="105" t="s">
        <v>207</v>
      </c>
      <c r="B28" s="106"/>
      <c r="C28" s="57">
        <f>SUM('Stavební rozpočet'!AA12:AA92)</f>
        <v>0</v>
      </c>
      <c r="D28" s="105" t="s">
        <v>220</v>
      </c>
      <c r="E28" s="106"/>
      <c r="F28" s="57">
        <f>ROUND(C28*(15/100),2)</f>
        <v>0</v>
      </c>
      <c r="G28" s="105" t="s">
        <v>235</v>
      </c>
      <c r="H28" s="106"/>
      <c r="I28" s="57">
        <f>SUM(C27:C29)</f>
        <v>0</v>
      </c>
      <c r="J28" s="31"/>
    </row>
    <row r="29" spans="1:10" ht="15" customHeight="1">
      <c r="A29" s="105" t="s">
        <v>208</v>
      </c>
      <c r="B29" s="106"/>
      <c r="C29" s="57">
        <f>SUM('Stavební rozpočet'!AB12:AB92)+(F22+I22+F23+I23+I24+I25)</f>
        <v>0</v>
      </c>
      <c r="D29" s="105" t="s">
        <v>221</v>
      </c>
      <c r="E29" s="106"/>
      <c r="F29" s="57">
        <f>ROUND(C29*(21/100),2)</f>
        <v>0</v>
      </c>
      <c r="G29" s="105" t="s">
        <v>236</v>
      </c>
      <c r="H29" s="106"/>
      <c r="I29" s="57">
        <f>SUM(F28:F29)+I28</f>
        <v>0</v>
      </c>
      <c r="J29" s="31"/>
    </row>
    <row r="30" spans="1:9" ht="12.75">
      <c r="A30" s="46"/>
      <c r="B30" s="46"/>
      <c r="C30" s="46"/>
      <c r="D30" s="46"/>
      <c r="E30" s="46"/>
      <c r="F30" s="46"/>
      <c r="G30" s="46"/>
      <c r="H30" s="46"/>
      <c r="I30" s="46"/>
    </row>
    <row r="31" spans="1:10" ht="14.25" customHeight="1">
      <c r="A31" s="107" t="s">
        <v>209</v>
      </c>
      <c r="B31" s="108"/>
      <c r="C31" s="109"/>
      <c r="D31" s="107" t="s">
        <v>222</v>
      </c>
      <c r="E31" s="108"/>
      <c r="F31" s="109"/>
      <c r="G31" s="107" t="s">
        <v>237</v>
      </c>
      <c r="H31" s="108"/>
      <c r="I31" s="109"/>
      <c r="J31" s="32"/>
    </row>
    <row r="32" spans="1:10" ht="14.25" customHeight="1">
      <c r="A32" s="110"/>
      <c r="B32" s="111"/>
      <c r="C32" s="112"/>
      <c r="D32" s="110"/>
      <c r="E32" s="111"/>
      <c r="F32" s="112"/>
      <c r="G32" s="110"/>
      <c r="H32" s="111"/>
      <c r="I32" s="112"/>
      <c r="J32" s="32"/>
    </row>
    <row r="33" spans="1:10" ht="14.25" customHeight="1">
      <c r="A33" s="110"/>
      <c r="B33" s="111"/>
      <c r="C33" s="112"/>
      <c r="D33" s="110"/>
      <c r="E33" s="111"/>
      <c r="F33" s="112"/>
      <c r="G33" s="110"/>
      <c r="H33" s="111"/>
      <c r="I33" s="112"/>
      <c r="J33" s="32"/>
    </row>
    <row r="34" spans="1:10" ht="14.25" customHeight="1">
      <c r="A34" s="110"/>
      <c r="B34" s="111"/>
      <c r="C34" s="112"/>
      <c r="D34" s="110"/>
      <c r="E34" s="111"/>
      <c r="F34" s="112"/>
      <c r="G34" s="110"/>
      <c r="H34" s="111"/>
      <c r="I34" s="112"/>
      <c r="J34" s="32"/>
    </row>
    <row r="35" spans="1:10" ht="14.25" customHeight="1">
      <c r="A35" s="113" t="s">
        <v>210</v>
      </c>
      <c r="B35" s="114"/>
      <c r="C35" s="115"/>
      <c r="D35" s="113" t="s">
        <v>210</v>
      </c>
      <c r="E35" s="114"/>
      <c r="F35" s="115"/>
      <c r="G35" s="113" t="s">
        <v>210</v>
      </c>
      <c r="H35" s="114"/>
      <c r="I35" s="115"/>
      <c r="J35" s="32"/>
    </row>
    <row r="36" spans="1:9" ht="11.25" customHeight="1">
      <c r="A36" s="47" t="s">
        <v>34</v>
      </c>
      <c r="B36" s="39"/>
      <c r="C36" s="39"/>
      <c r="D36" s="39"/>
      <c r="E36" s="39"/>
      <c r="F36" s="39"/>
      <c r="G36" s="39"/>
      <c r="H36" s="39"/>
      <c r="I36" s="39"/>
    </row>
    <row r="37" spans="1:9" ht="409.5" customHeight="1" hidden="1">
      <c r="A37" s="72"/>
      <c r="B37" s="64"/>
      <c r="C37" s="64"/>
      <c r="D37" s="64"/>
      <c r="E37" s="64"/>
      <c r="F37" s="64"/>
      <c r="G37" s="64"/>
      <c r="H37" s="64"/>
      <c r="I37" s="64"/>
    </row>
  </sheetData>
  <sheetProtection/>
  <mergeCells count="83">
    <mergeCell ref="A37:I37"/>
    <mergeCell ref="A34:C34"/>
    <mergeCell ref="D34:F34"/>
    <mergeCell ref="G34:I34"/>
    <mergeCell ref="A35:C35"/>
    <mergeCell ref="D35:F35"/>
    <mergeCell ref="G35:I35"/>
    <mergeCell ref="A32:C32"/>
    <mergeCell ref="D32:F32"/>
    <mergeCell ref="G32:I32"/>
    <mergeCell ref="A33:C33"/>
    <mergeCell ref="D33:F33"/>
    <mergeCell ref="G33:I33"/>
    <mergeCell ref="A29:B29"/>
    <mergeCell ref="D29:E29"/>
    <mergeCell ref="G29:H29"/>
    <mergeCell ref="A31:C31"/>
    <mergeCell ref="D31:F31"/>
    <mergeCell ref="G31:I31"/>
    <mergeCell ref="D23:E23"/>
    <mergeCell ref="G23:H23"/>
    <mergeCell ref="G24:H24"/>
    <mergeCell ref="G25:H25"/>
    <mergeCell ref="A27:B27"/>
    <mergeCell ref="A28:B28"/>
    <mergeCell ref="D28:E28"/>
    <mergeCell ref="G28:H28"/>
    <mergeCell ref="A21:B21"/>
    <mergeCell ref="D21:E21"/>
    <mergeCell ref="G21:H21"/>
    <mergeCell ref="A22:B22"/>
    <mergeCell ref="D22:E22"/>
    <mergeCell ref="G22:H22"/>
    <mergeCell ref="D18:E18"/>
    <mergeCell ref="G18:H18"/>
    <mergeCell ref="D19:E19"/>
    <mergeCell ref="G19:H19"/>
    <mergeCell ref="A20:B20"/>
    <mergeCell ref="D20:E20"/>
    <mergeCell ref="G20:H20"/>
    <mergeCell ref="D15:E15"/>
    <mergeCell ref="G15:H15"/>
    <mergeCell ref="D16:E16"/>
    <mergeCell ref="G16:H16"/>
    <mergeCell ref="D17:E17"/>
    <mergeCell ref="G17:H17"/>
    <mergeCell ref="A12:I12"/>
    <mergeCell ref="B13:C13"/>
    <mergeCell ref="E13:F13"/>
    <mergeCell ref="H13:I13"/>
    <mergeCell ref="D14:E14"/>
    <mergeCell ref="G14:H14"/>
    <mergeCell ref="A10:B11"/>
    <mergeCell ref="C10:D11"/>
    <mergeCell ref="E10:E11"/>
    <mergeCell ref="F10:G11"/>
    <mergeCell ref="H10:H11"/>
    <mergeCell ref="I10:I11"/>
    <mergeCell ref="A8:B9"/>
    <mergeCell ref="C8:D9"/>
    <mergeCell ref="E8:E9"/>
    <mergeCell ref="F8:G9"/>
    <mergeCell ref="H8:H9"/>
    <mergeCell ref="I8:I9"/>
    <mergeCell ref="A6:B7"/>
    <mergeCell ref="C6:D7"/>
    <mergeCell ref="E6:E7"/>
    <mergeCell ref="F6:G7"/>
    <mergeCell ref="H6:H7"/>
    <mergeCell ref="I6:I7"/>
    <mergeCell ref="A4:B5"/>
    <mergeCell ref="C4:D5"/>
    <mergeCell ref="E4:E5"/>
    <mergeCell ref="F4:G5"/>
    <mergeCell ref="H4:H5"/>
    <mergeCell ref="I4:I5"/>
    <mergeCell ref="C1:I1"/>
    <mergeCell ref="A2:B3"/>
    <mergeCell ref="C2:D3"/>
    <mergeCell ref="E2:E3"/>
    <mergeCell ref="F2:G3"/>
    <mergeCell ref="H2:H3"/>
    <mergeCell ref="I2:I3"/>
  </mergeCells>
  <printOptions/>
  <pageMargins left="0.394" right="0.394" top="0.591" bottom="0.591" header="0.5" footer="0.5"/>
  <pageSetup fitToHeight="1" fitToWidth="1"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Tomáš Klimeš</dc:creator>
  <cp:keywords/>
  <dc:description/>
  <cp:lastModifiedBy>tklimes</cp:lastModifiedBy>
  <dcterms:created xsi:type="dcterms:W3CDTF">2017-04-28T12:04:24Z</dcterms:created>
  <dcterms:modified xsi:type="dcterms:W3CDTF">2017-04-28T12:04:24Z</dcterms:modified>
  <cp:category/>
  <cp:version/>
  <cp:contentType/>
  <cp:contentStatus/>
</cp:coreProperties>
</file>