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tavební rozpočet" sheetId="1" r:id="rId1"/>
    <sheet name="Krycí list rozpočtu" sheetId="2" r:id="rId2"/>
  </sheets>
  <definedNames/>
  <calcPr fullCalcOnLoad="1"/>
</workbook>
</file>

<file path=xl/sharedStrings.xml><?xml version="1.0" encoding="utf-8"?>
<sst xmlns="http://schemas.openxmlformats.org/spreadsheetml/2006/main" count="480" uniqueCount="258">
  <si>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</si>
  <si>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</si>
  <si>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</si>
  <si>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</si>
  <si>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</si>
  <si>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</si>
  <si>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</si>
  <si>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</si>
  <si>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</si>
  <si>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</si>
  <si>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</si>
  <si>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</si>
  <si>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</si>
  <si>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</si>
  <si>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</si>
  <si>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</si>
  <si>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</si>
  <si>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</si>
  <si>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</si>
  <si>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</si>
  <si>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</si>
  <si>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</si>
  <si>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</si>
  <si>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</si>
  <si>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</si>
  <si>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</si>
  <si>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</si>
  <si>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</si>
  <si>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</si>
  <si>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</si>
  <si>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</si>
  <si>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</si>
  <si>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</si>
  <si>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</si>
  <si>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</si>
  <si>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</si>
  <si>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</si>
  <si>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Poznámka:</t>
  </si>
  <si>
    <t>Objekt</t>
  </si>
  <si>
    <t>Kód</t>
  </si>
  <si>
    <t>32</t>
  </si>
  <si>
    <t>327212445R00</t>
  </si>
  <si>
    <t>39</t>
  </si>
  <si>
    <t>392572111R00</t>
  </si>
  <si>
    <t>349234841R00</t>
  </si>
  <si>
    <t>62</t>
  </si>
  <si>
    <t>622412223R00</t>
  </si>
  <si>
    <t>RTS komentář:</t>
  </si>
  <si>
    <t>622904115R00</t>
  </si>
  <si>
    <t>622471931R00</t>
  </si>
  <si>
    <t>620991121R00</t>
  </si>
  <si>
    <t>622211111R00</t>
  </si>
  <si>
    <t>622412214R00</t>
  </si>
  <si>
    <t>622423322R00</t>
  </si>
  <si>
    <t>998011003R00</t>
  </si>
  <si>
    <t>90</t>
  </si>
  <si>
    <t>900      RT1</t>
  </si>
  <si>
    <t>94</t>
  </si>
  <si>
    <t>941941042R00</t>
  </si>
  <si>
    <t>941941292R00</t>
  </si>
  <si>
    <t>941941842R00</t>
  </si>
  <si>
    <t>944944011R00</t>
  </si>
  <si>
    <t>944944031R00</t>
  </si>
  <si>
    <t>944944081R00</t>
  </si>
  <si>
    <t>998009101R00</t>
  </si>
  <si>
    <t>97</t>
  </si>
  <si>
    <t>978015231R00</t>
  </si>
  <si>
    <t>S</t>
  </si>
  <si>
    <t>979081111R00</t>
  </si>
  <si>
    <t>979081121R00</t>
  </si>
  <si>
    <t>979082111R00</t>
  </si>
  <si>
    <t>979086112R00</t>
  </si>
  <si>
    <t>979990001R00</t>
  </si>
  <si>
    <t>764</t>
  </si>
  <si>
    <t>764908110R00</t>
  </si>
  <si>
    <t>764410850R00</t>
  </si>
  <si>
    <t>764908306R00</t>
  </si>
  <si>
    <t>900      R03</t>
  </si>
  <si>
    <t>998764102R00</t>
  </si>
  <si>
    <t>ZŠ VÝCHODNÍ 1602,TĚLOCVIČNA</t>
  </si>
  <si>
    <t>FASÁDA -OPRAVY POVRCHŮ</t>
  </si>
  <si>
    <t>ZŠ VÝCHODNÍ,VARNSDORF</t>
  </si>
  <si>
    <t>Zkrácený popis</t>
  </si>
  <si>
    <t>Rozměry</t>
  </si>
  <si>
    <t>Oprava vypadaného zdiva</t>
  </si>
  <si>
    <t>Oprava nadz.zdiva pod soklem</t>
  </si>
  <si>
    <t>12*0,3*0,35   SV strana s vybouráním a přezděním</t>
  </si>
  <si>
    <t>Úprava povrchů</t>
  </si>
  <si>
    <t>Otryskání pískem ,sokl,parapety</t>
  </si>
  <si>
    <t>115   otryskání a hydrofobizace pískovců-sokl</t>
  </si>
  <si>
    <t>Doplnění pískovců</t>
  </si>
  <si>
    <t>3,4   předpoklad</t>
  </si>
  <si>
    <t>Úprava povrchů vnější</t>
  </si>
  <si>
    <t>Nátěr stěn vnějších, slož.3-4,</t>
  </si>
  <si>
    <t>118   SZ</t>
  </si>
  <si>
    <t>88   SV</t>
  </si>
  <si>
    <t>118   JV</t>
  </si>
  <si>
    <t>75   JZ</t>
  </si>
  <si>
    <t>0   silikonový podkladní nátěr,vrchní např.(weber ton micro V,)</t>
  </si>
  <si>
    <t>-115   pískovec</t>
  </si>
  <si>
    <t>Penetrace podkladu v jedné vrstvě a nátěr silikonový ve dvou vrstvách. Vhodný pro zateplovací systémy. Bez nákladů na lešení.</t>
  </si>
  <si>
    <t>Očištění fasád tlakovou vodou složitost 3 - 5</t>
  </si>
  <si>
    <t>399   60 st.teplá voda,tlak 60barů</t>
  </si>
  <si>
    <t>Příplatek za vícebarevné provádění</t>
  </si>
  <si>
    <t>284</t>
  </si>
  <si>
    <t>s ochranným zakrýváním styků barev a provedených nástřiků při stříkání</t>
  </si>
  <si>
    <t>Zakrývání výplní vnějších otvorů z lešení</t>
  </si>
  <si>
    <t>1,45*2,7*8</t>
  </si>
  <si>
    <t>Zakrývání výplní vnějších otvorů s rámy a zárubněmi, zábradlí, předmětů, oplechování apod., která se zřizují ještě před úpravami povrchu, před jejich znečištěním při úpravách povrchu nástřikem plastických (lepivých) maltovin, prováděné z lešení. Položka je určena pro zakrývání jakýmkoliv způsobem.  Množství měrných jednotek se určuje v m2 plochy kótovaných okenních otvorů, v rozměrech předmětů, konstrukcí, oplechování apod. jsou-li zcela obklopeny nástřikem. Zakrývání okrajů nastříkaných ploch a osaěmlých pásů ohraničených oplechováním, obklady, souvislým pásem oken, ochrana dlažby logií pod upravovanou stěnou apod. se určuje v ploše pruhů o šířce nejvýše 400 mm. Odkrytí je v položce započteno.</t>
  </si>
  <si>
    <t>Čištění zdiva -fasádní čistící prostředek E 709 20</t>
  </si>
  <si>
    <t>399</t>
  </si>
  <si>
    <t>Nátěr říms vnějších ,slož.1-2,hydrof.</t>
  </si>
  <si>
    <t>32   římsy po opravách a doplnění,velmi pečlivě</t>
  </si>
  <si>
    <t>Penetrace podkladu v jedné vrstvě a nátěr silikonový hydrofobní ve dvou vrstvách. Vhodný pro zateplovací systémy. Bez nákladů na lešení.</t>
  </si>
  <si>
    <t>Oprava vněj. omítek III,do30%, štuk na 100% plochy</t>
  </si>
  <si>
    <t>399   včetně ostění</t>
  </si>
  <si>
    <t>0   např.(weber dur klasik RU/JRU,weber podklad A,)</t>
  </si>
  <si>
    <t>0   štuková stěrka bílá</t>
  </si>
  <si>
    <t>-115</t>
  </si>
  <si>
    <t>Přesun hmot pro budovy zděné výšky do 24 m</t>
  </si>
  <si>
    <t>3,959+9,510+10,107</t>
  </si>
  <si>
    <t>Položka je určena pro přesun hmot pro budovy občanské výstavby (JKSO 801), budovy pro bydlení (JKSO 803), budovy pro výrobu a služby (JKSO 812), s nosnou svislou konstrukcí zděnou z cihel nebo tvárnic nebo kovovou. Položka je určena i pro budovy s kovovým skeletem s výplňovým zdivem z cihel nebo tvárnic. Položka neplatí pro přesun kovového skeletu, který se doporučuje oceňovat podle dříve platných Pravidel pro stanovení cen montážních prací. Platnost položky je vymezena nejmenší skladovací plochou o velikosti 100 m2 + 0,16 m2 / t hmotnosti a největší dopravní vzdáleností 50 m měřenou od těžiště půdorysné plochy skládky do těžiště půdorysné plochy objektu.</t>
  </si>
  <si>
    <t>Rozpočtová rezerva</t>
  </si>
  <si>
    <t>Rozpočtová rezerva 5% na nepředpokládané náklady</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</si>
  <si>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</si>
  <si>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</si>
  <si>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Lešení a stavební výtahy</t>
  </si>
  <si>
    <t>Montáž lešení leh.řad.s podlahami,š.1,2 m, H 30 m</t>
  </si>
  <si>
    <t>Příplatek za každý měsíc použití lešení k pol.1042</t>
  </si>
  <si>
    <t>Demontáž lešení leh.řad.s podlahami,š.1,2 m,H 30 m</t>
  </si>
  <si>
    <t>Montáž ochranné sítě z umělých vláken</t>
  </si>
  <si>
    <t>Příplatek za každý měsíc použití sítí k pol. 4011</t>
  </si>
  <si>
    <t>Demontáž ochranné sítě z umělých vláken</t>
  </si>
  <si>
    <t>Přesun hmot lešení samostatně budovaného</t>
  </si>
  <si>
    <t>7,712</t>
  </si>
  <si>
    <t>Položka je určena pro přesun hmot lešení bez ohledu na výšku.</t>
  </si>
  <si>
    <t>Prorážení otvorů a ostatní bourací práce</t>
  </si>
  <si>
    <t>Otlučení omítek vnějších MVC v složit.1-4 do35 %</t>
  </si>
  <si>
    <t>S vyškrabáním spár, s očištěním zdiva. V položce není kalkulována manipulace se sutí, která se oceňuje samostatně položkami souboru 979.</t>
  </si>
  <si>
    <t>Přesuny sutí</t>
  </si>
  <si>
    <t>Odvoz suti a vybour. hmot na skládku do 1 km</t>
  </si>
  <si>
    <t>2,84</t>
  </si>
  <si>
    <t>Příplatek k odvozu za každý další 1 km</t>
  </si>
  <si>
    <t>2,84*32   řízená skládkaVolfartice</t>
  </si>
  <si>
    <t>Vnitrostaveništní doprava suti do 10 m</t>
  </si>
  <si>
    <t>Včetně případného složení na staveništní deponii.</t>
  </si>
  <si>
    <t>Nakládání nebo překládání suti a vybouraných hmot</t>
  </si>
  <si>
    <t>Poplatek za skládku stavební suti</t>
  </si>
  <si>
    <t>Konstrukce klempířské</t>
  </si>
  <si>
    <t xml:space="preserve"> odpadní trouby kruhové  plast, D 120 mm např (LINDAB)</t>
  </si>
  <si>
    <t>32   dekor CÚ,včetně spon,ukončení v 1.n.p.materiál</t>
  </si>
  <si>
    <t>Dodávka a montáž kruhových odpadních trub včetně mezikusů, kolen, objímek a správkové barvy. Prvky jsou v barvě hnědé.</t>
  </si>
  <si>
    <t>Demontáž oplechování parapetů,rš od 100 do 330 mm</t>
  </si>
  <si>
    <t>1,5*8</t>
  </si>
  <si>
    <t xml:space="preserve"> oplechování parapetů, rš 250 mm, enkolit</t>
  </si>
  <si>
    <t>1,5*8   včetně dodávky parapetu,lepeno ENKOLIT,plast</t>
  </si>
  <si>
    <t>Dodávka a montáž oplechování parapetu z plechu tl. 0,5 mm s povrchovou úpravou PE (polyester), lepený enkolitem RŠ 250 mm. Barva hnědá a cihlově červená.</t>
  </si>
  <si>
    <t>HZS-nutné klempířské úpravy</t>
  </si>
  <si>
    <t>10   demontáže prvků říms,oprava nástřešních žlabů,vyčištění svodů</t>
  </si>
  <si>
    <t>Přesun hmot pro klempířské konstr., výšky do 12 m</t>
  </si>
  <si>
    <t>0,148</t>
  </si>
  <si>
    <t>Doba výstavby:</t>
  </si>
  <si>
    <t>Začátek výstavby:</t>
  </si>
  <si>
    <t>Konec výstavby:</t>
  </si>
  <si>
    <t>Zpracováno dne:</t>
  </si>
  <si>
    <t>M.j.</t>
  </si>
  <si>
    <t>m3</t>
  </si>
  <si>
    <t>m2</t>
  </si>
  <si>
    <t>t</t>
  </si>
  <si>
    <t>soubor</t>
  </si>
  <si>
    <t>m</t>
  </si>
  <si>
    <t>h</t>
  </si>
  <si>
    <t>Množství</t>
  </si>
  <si>
    <t>Jednot.</t>
  </si>
  <si>
    <t>cena (Kč)</t>
  </si>
  <si>
    <t>Náklady (Kč)</t>
  </si>
  <si>
    <t>Dodávka</t>
  </si>
  <si>
    <t>Celkem:</t>
  </si>
  <si>
    <t>Objednatel:</t>
  </si>
  <si>
    <t>Projektant:</t>
  </si>
  <si>
    <t>Zhotovitel:</t>
  </si>
  <si>
    <t>Zpracoval:</t>
  </si>
  <si>
    <t>Montáž</t>
  </si>
  <si>
    <t>MÚ VARNSDORF</t>
  </si>
  <si>
    <t>ING.MICHAL BURDA</t>
  </si>
  <si>
    <t>BUDE VYBRÁN</t>
  </si>
  <si>
    <t>IIČVDF</t>
  </si>
  <si>
    <t>Celkem</t>
  </si>
  <si>
    <t>Hmotnost (t)</t>
  </si>
  <si>
    <t>Cenová</t>
  </si>
  <si>
    <t>soustava</t>
  </si>
  <si>
    <t>RTS II / 2016</t>
  </si>
  <si>
    <t>Přesuny</t>
  </si>
  <si>
    <t>Typ skupiny</t>
  </si>
  <si>
    <t>HSV mat</t>
  </si>
  <si>
    <t>HSV prac</t>
  </si>
  <si>
    <t>PSV mat</t>
  </si>
  <si>
    <t>PSV prac</t>
  </si>
  <si>
    <t>Mont mat</t>
  </si>
  <si>
    <t>Mont prac</t>
  </si>
  <si>
    <t>Ostatní mat.</t>
  </si>
  <si>
    <t>32_</t>
  </si>
  <si>
    <t>39_</t>
  </si>
  <si>
    <t>62_</t>
  </si>
  <si>
    <t>90_</t>
  </si>
  <si>
    <t>94_</t>
  </si>
  <si>
    <t>97_</t>
  </si>
  <si>
    <t>S_</t>
  </si>
  <si>
    <t>764_</t>
  </si>
  <si>
    <t>3_</t>
  </si>
  <si>
    <t>6_</t>
  </si>
  <si>
    <t>9_</t>
  </si>
  <si>
    <t>76_</t>
  </si>
  <si>
    <t>_</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</si>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</sst>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s>
  <fonts count="49">
    <font>
      <sz val="10"/>
      <name val="Arial"/>
      <family val="0"/>
    </font>
    <font>
      <sz val="10"/>
      <color indexed="8"/>
      <name val="Arial"/>
      <family val="0"/>
    </font>
    <font>
      <sz val="18"/>
      <color indexed="8"/>
      <name val="Arial"/>
      <family val="0"/>
    </font>
    <font>
      <b/>
      <sz val="10"/>
      <color indexed="8"/>
      <name val="Arial"/>
      <family val="0"/>
    </font>
    <font>
      <sz val="10"/>
      <color indexed="56"/>
      <name val="Arial"/>
      <family val="0"/>
    </font>
    <font>
      <sz val="10"/>
      <color indexed="61"/>
      <name val="Arial"/>
      <family val="0"/>
    </font>
    <font>
      <i/>
      <sz val="8"/>
      <color indexed="8"/>
      <name val="Arial"/>
      <family val="0"/>
    </font>
    <font>
      <b/>
      <sz val="10"/>
      <color indexed="56"/>
      <name val="Arial"/>
      <family val="0"/>
    </font>
    <font>
      <i/>
      <sz val="10"/>
      <color indexed="58"/>
      <name val="Arial"/>
      <family val="0"/>
    </font>
    <font>
      <i/>
      <sz val="10"/>
      <color indexed="63"/>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bottom style="thin"/>
    </border>
    <border>
      <left/>
      <right style="thin"/>
      <top style="medium"/>
      <bottom/>
    </border>
    <border>
      <left/>
      <right style="thin"/>
      <top/>
      <bottom/>
    </border>
    <border>
      <left style="thin"/>
      <right/>
      <top style="thin"/>
      <bottom style="thin"/>
    </border>
    <border>
      <left/>
      <right style="thin"/>
      <top style="thin"/>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5" fillId="20" borderId="0" applyNumberFormat="0" applyBorder="0" applyAlignment="0" applyProtection="0"/>
    <xf numFmtId="0" fontId="36"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12">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7" fillId="33" borderId="12"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right" vertical="top"/>
      <protection/>
    </xf>
    <xf numFmtId="49" fontId="3" fillId="0" borderId="16"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49" fontId="9" fillId="0" borderId="13"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right" vertical="center"/>
      <protection/>
    </xf>
    <xf numFmtId="4" fontId="9"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right" vertical="center"/>
      <protection/>
    </xf>
    <xf numFmtId="49" fontId="7" fillId="33"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7" fillId="33" borderId="12"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49" fontId="11" fillId="34" borderId="26" xfId="0" applyNumberFormat="1" applyFont="1" applyFill="1" applyBorder="1" applyAlignment="1" applyProtection="1">
      <alignment horizontal="center" vertical="center"/>
      <protection/>
    </xf>
    <xf numFmtId="49" fontId="12" fillId="0" borderId="27" xfId="0" applyNumberFormat="1" applyFont="1" applyFill="1" applyBorder="1" applyAlignment="1" applyProtection="1">
      <alignment horizontal="left" vertical="center"/>
      <protection/>
    </xf>
    <xf numFmtId="49" fontId="12" fillId="0" borderId="28" xfId="0" applyNumberFormat="1" applyFont="1" applyFill="1" applyBorder="1" applyAlignment="1" applyProtection="1">
      <alignment horizontal="left" vertical="center"/>
      <protection/>
    </xf>
    <xf numFmtId="0" fontId="1" fillId="0" borderId="29" xfId="0" applyNumberFormat="1" applyFont="1" applyFill="1" applyBorder="1" applyAlignment="1" applyProtection="1">
      <alignment vertical="center"/>
      <protection/>
    </xf>
    <xf numFmtId="49" fontId="6" fillId="0" borderId="12" xfId="0" applyNumberFormat="1" applyFont="1" applyFill="1" applyBorder="1" applyAlignment="1" applyProtection="1">
      <alignment horizontal="left" vertical="center"/>
      <protection/>
    </xf>
    <xf numFmtId="49" fontId="13" fillId="0" borderId="26"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0" fontId="1" fillId="0" borderId="30" xfId="0" applyNumberFormat="1" applyFont="1" applyFill="1" applyBorder="1" applyAlignment="1" applyProtection="1">
      <alignment vertical="center"/>
      <protection/>
    </xf>
    <xf numFmtId="0" fontId="1" fillId="0" borderId="31" xfId="0" applyNumberFormat="1" applyFont="1" applyFill="1" applyBorder="1" applyAlignment="1" applyProtection="1">
      <alignment vertical="center"/>
      <protection/>
    </xf>
    <xf numFmtId="4" fontId="13" fillId="0" borderId="26" xfId="0" applyNumberFormat="1" applyFont="1" applyFill="1" applyBorder="1" applyAlignment="1" applyProtection="1">
      <alignment horizontal="right" vertical="center"/>
      <protection/>
    </xf>
    <xf numFmtId="49" fontId="13" fillId="0" borderId="26" xfId="0" applyNumberFormat="1" applyFont="1" applyFill="1" applyBorder="1" applyAlignment="1" applyProtection="1">
      <alignment horizontal="right" vertical="center"/>
      <protection/>
    </xf>
    <xf numFmtId="4" fontId="13" fillId="0" borderId="20" xfId="0" applyNumberFormat="1" applyFont="1" applyFill="1" applyBorder="1" applyAlignment="1" applyProtection="1">
      <alignment horizontal="right" vertical="center"/>
      <protection/>
    </xf>
    <xf numFmtId="0" fontId="1" fillId="0" borderId="32" xfId="0" applyNumberFormat="1" applyFont="1" applyFill="1" applyBorder="1" applyAlignment="1" applyProtection="1">
      <alignmen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2" fillId="34" borderId="35"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30"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37" xfId="0" applyNumberFormat="1" applyFont="1" applyFill="1" applyBorder="1" applyAlignment="1" applyProtection="1">
      <alignment horizontal="left" vertical="center"/>
      <protection/>
    </xf>
    <xf numFmtId="0" fontId="1" fillId="0" borderId="38"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49" fontId="3" fillId="0" borderId="40" xfId="0" applyNumberFormat="1" applyFont="1" applyFill="1" applyBorder="1" applyAlignment="1" applyProtection="1">
      <alignment horizontal="center" vertical="center"/>
      <protection/>
    </xf>
    <xf numFmtId="0" fontId="3" fillId="0" borderId="41"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0" fontId="7" fillId="33"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protection/>
    </xf>
    <xf numFmtId="49"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15"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protection/>
    </xf>
    <xf numFmtId="49" fontId="1" fillId="0" borderId="30" xfId="0" applyNumberFormat="1" applyFont="1" applyFill="1" applyBorder="1" applyAlignment="1" applyProtection="1">
      <alignment horizontal="left" vertical="center"/>
      <protection/>
    </xf>
    <xf numFmtId="49" fontId="1" fillId="0" borderId="33" xfId="0" applyNumberFormat="1" applyFont="1" applyFill="1" applyBorder="1" applyAlignment="1" applyProtection="1">
      <alignment horizontal="left" vertical="center"/>
      <protection/>
    </xf>
    <xf numFmtId="0" fontId="1" fillId="0" borderId="31"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14" fontId="1" fillId="0" borderId="33" xfId="0" applyNumberFormat="1" applyFont="1" applyFill="1" applyBorder="1" applyAlignment="1" applyProtection="1">
      <alignment horizontal="left" vertical="center"/>
      <protection/>
    </xf>
    <xf numFmtId="0" fontId="1" fillId="0" borderId="43" xfId="0" applyNumberFormat="1" applyFont="1" applyFill="1" applyBorder="1" applyAlignment="1" applyProtection="1">
      <alignment horizontal="left" vertical="center"/>
      <protection/>
    </xf>
    <xf numFmtId="49" fontId="10" fillId="0" borderId="44" xfId="0" applyNumberFormat="1" applyFont="1" applyFill="1" applyBorder="1" applyAlignment="1" applyProtection="1">
      <alignment horizontal="center" vertical="center"/>
      <protection/>
    </xf>
    <xf numFmtId="0" fontId="10" fillId="0" borderId="44" xfId="0" applyNumberFormat="1" applyFont="1" applyFill="1" applyBorder="1" applyAlignment="1" applyProtection="1">
      <alignment horizontal="center" vertical="center"/>
      <protection/>
    </xf>
    <xf numFmtId="49" fontId="14" fillId="0" borderId="34" xfId="0" applyNumberFormat="1" applyFont="1" applyFill="1" applyBorder="1" applyAlignment="1" applyProtection="1">
      <alignment horizontal="left" vertical="center"/>
      <protection/>
    </xf>
    <xf numFmtId="0" fontId="14" fillId="0" borderId="35" xfId="0" applyNumberFormat="1" applyFont="1" applyFill="1" applyBorder="1" applyAlignment="1" applyProtection="1">
      <alignment horizontal="left" vertical="center"/>
      <protection/>
    </xf>
    <xf numFmtId="49" fontId="13" fillId="0" borderId="34" xfId="0" applyNumberFormat="1" applyFont="1" applyFill="1" applyBorder="1" applyAlignment="1" applyProtection="1">
      <alignment horizontal="left" vertical="center"/>
      <protection/>
    </xf>
    <xf numFmtId="0" fontId="13" fillId="0" borderId="35" xfId="0" applyNumberFormat="1" applyFont="1" applyFill="1" applyBorder="1" applyAlignment="1" applyProtection="1">
      <alignment horizontal="left" vertical="center"/>
      <protection/>
    </xf>
    <xf numFmtId="49" fontId="12" fillId="0" borderId="34" xfId="0" applyNumberFormat="1" applyFont="1" applyFill="1" applyBorder="1" applyAlignment="1" applyProtection="1">
      <alignment horizontal="left" vertical="center"/>
      <protection/>
    </xf>
    <xf numFmtId="0" fontId="12" fillId="0" borderId="35" xfId="0" applyNumberFormat="1" applyFont="1" applyFill="1" applyBorder="1" applyAlignment="1" applyProtection="1">
      <alignment horizontal="left" vertical="center"/>
      <protection/>
    </xf>
    <xf numFmtId="49" fontId="12" fillId="34" borderId="34" xfId="0" applyNumberFormat="1" applyFont="1" applyFill="1" applyBorder="1" applyAlignment="1" applyProtection="1">
      <alignment horizontal="left" vertical="center"/>
      <protection/>
    </xf>
    <xf numFmtId="0" fontId="12" fillId="34" borderId="44" xfId="0" applyNumberFormat="1" applyFont="1" applyFill="1" applyBorder="1" applyAlignment="1" applyProtection="1">
      <alignment horizontal="left" vertical="center"/>
      <protection/>
    </xf>
    <xf numFmtId="49" fontId="13" fillId="0" borderId="45"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left" vertical="center"/>
      <protection/>
    </xf>
    <xf numFmtId="0" fontId="13" fillId="0" borderId="46" xfId="0" applyNumberFormat="1" applyFont="1" applyFill="1" applyBorder="1" applyAlignment="1" applyProtection="1">
      <alignment horizontal="left" vertical="center"/>
      <protection/>
    </xf>
    <xf numFmtId="49" fontId="13" fillId="0" borderId="25"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3" fillId="0" borderId="47" xfId="0" applyNumberFormat="1" applyFont="1" applyFill="1" applyBorder="1" applyAlignment="1" applyProtection="1">
      <alignment horizontal="left" vertical="center"/>
      <protection/>
    </xf>
    <xf numFmtId="49" fontId="13" fillId="0" borderId="48" xfId="0" applyNumberFormat="1" applyFont="1" applyFill="1" applyBorder="1" applyAlignment="1" applyProtection="1">
      <alignment horizontal="left" vertical="center"/>
      <protection/>
    </xf>
    <xf numFmtId="0" fontId="13" fillId="0" borderId="38" xfId="0" applyNumberFormat="1" applyFont="1" applyFill="1" applyBorder="1" applyAlignment="1" applyProtection="1">
      <alignment horizontal="left" vertical="center"/>
      <protection/>
    </xf>
    <xf numFmtId="0" fontId="13" fillId="0" borderId="49"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V105"/>
  <sheetViews>
    <sheetView tabSelected="1" zoomScalePageLayoutView="0" workbookViewId="0" topLeftCell="A1">
      <selection activeCell="A1" sqref="A1:M1"/>
    </sheetView>
  </sheetViews>
  <sheetFormatPr defaultColWidth="11.57421875" defaultRowHeight="12.75"/>
  <cols>
    <col min="1" max="1" width="3.7109375" style="0" customWidth="1"/>
    <col min="2" max="2" width="6.8515625" style="0" customWidth="1"/>
    <col min="3" max="3" width="13.28125" style="0" customWidth="1"/>
    <col min="4" max="4" width="51.7109375" style="0" customWidth="1"/>
    <col min="5" max="5" width="7.003906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8" width="12.140625" style="0" hidden="1" customWidth="1"/>
  </cols>
  <sheetData>
    <row r="1" spans="1:13" ht="72.75" customHeight="1">
      <c r="A1" s="55" t="s">
        <v>0</v>
      </c>
      <c r="B1" s="56"/>
      <c r="C1" s="56"/>
      <c r="D1" s="56"/>
      <c r="E1" s="56"/>
      <c r="F1" s="56"/>
      <c r="G1" s="56"/>
      <c r="H1" s="56"/>
      <c r="I1" s="56"/>
      <c r="J1" s="56"/>
      <c r="K1" s="56"/>
      <c r="L1" s="56"/>
      <c r="M1" s="56"/>
    </row>
    <row r="2" spans="1:14" ht="12.75">
      <c r="A2" s="57" t="s">
        <v>1</v>
      </c>
      <c r="B2" s="58"/>
      <c r="C2" s="58"/>
      <c r="D2" s="61" t="s">
        <v>79</v>
      </c>
      <c r="E2" s="63" t="s">
        <v>161</v>
      </c>
      <c r="F2" s="58"/>
      <c r="G2" s="63"/>
      <c r="H2" s="58"/>
      <c r="I2" s="64" t="s">
        <v>178</v>
      </c>
      <c r="J2" s="64" t="s">
        <v>183</v>
      </c>
      <c r="K2" s="58"/>
      <c r="L2" s="58"/>
      <c r="M2" s="65"/>
      <c r="N2" s="31"/>
    </row>
    <row r="3" spans="1:14" ht="12.75">
      <c r="A3" s="59"/>
      <c r="B3" s="60"/>
      <c r="C3" s="60"/>
      <c r="D3" s="62"/>
      <c r="E3" s="60"/>
      <c r="F3" s="60"/>
      <c r="G3" s="60"/>
      <c r="H3" s="60"/>
      <c r="I3" s="60"/>
      <c r="J3" s="60"/>
      <c r="K3" s="60"/>
      <c r="L3" s="60"/>
      <c r="M3" s="66"/>
      <c r="N3" s="31"/>
    </row>
    <row r="4" spans="1:14" ht="12.75">
      <c r="A4" s="67" t="s">
        <v>2</v>
      </c>
      <c r="B4" s="60"/>
      <c r="C4" s="60"/>
      <c r="D4" s="68" t="s">
        <v>80</v>
      </c>
      <c r="E4" s="69" t="s">
        <v>162</v>
      </c>
      <c r="F4" s="60"/>
      <c r="G4" s="69" t="s">
        <v>6</v>
      </c>
      <c r="H4" s="60"/>
      <c r="I4" s="68" t="s">
        <v>179</v>
      </c>
      <c r="J4" s="68" t="s">
        <v>184</v>
      </c>
      <c r="K4" s="60"/>
      <c r="L4" s="60"/>
      <c r="M4" s="66"/>
      <c r="N4" s="31"/>
    </row>
    <row r="5" spans="1:14" ht="12.75">
      <c r="A5" s="59"/>
      <c r="B5" s="60"/>
      <c r="C5" s="60"/>
      <c r="D5" s="60"/>
      <c r="E5" s="60"/>
      <c r="F5" s="60"/>
      <c r="G5" s="60"/>
      <c r="H5" s="60"/>
      <c r="I5" s="60"/>
      <c r="J5" s="60"/>
      <c r="K5" s="60"/>
      <c r="L5" s="60"/>
      <c r="M5" s="66"/>
      <c r="N5" s="31"/>
    </row>
    <row r="6" spans="1:14" ht="12.75">
      <c r="A6" s="67" t="s">
        <v>3</v>
      </c>
      <c r="B6" s="60"/>
      <c r="C6" s="60"/>
      <c r="D6" s="68" t="s">
        <v>81</v>
      </c>
      <c r="E6" s="69" t="s">
        <v>163</v>
      </c>
      <c r="F6" s="60"/>
      <c r="G6" s="60"/>
      <c r="H6" s="60"/>
      <c r="I6" s="68" t="s">
        <v>180</v>
      </c>
      <c r="J6" s="68" t="s">
        <v>185</v>
      </c>
      <c r="K6" s="60"/>
      <c r="L6" s="60"/>
      <c r="M6" s="66"/>
      <c r="N6" s="31"/>
    </row>
    <row r="7" spans="1:14" ht="12.75">
      <c r="A7" s="59"/>
      <c r="B7" s="60"/>
      <c r="C7" s="60"/>
      <c r="D7" s="60"/>
      <c r="E7" s="60"/>
      <c r="F7" s="60"/>
      <c r="G7" s="60"/>
      <c r="H7" s="60"/>
      <c r="I7" s="60"/>
      <c r="J7" s="60"/>
      <c r="K7" s="60"/>
      <c r="L7" s="60"/>
      <c r="M7" s="66"/>
      <c r="N7" s="31"/>
    </row>
    <row r="8" spans="1:14" ht="12.75">
      <c r="A8" s="67" t="s">
        <v>4</v>
      </c>
      <c r="B8" s="60"/>
      <c r="C8" s="60"/>
      <c r="D8" s="68"/>
      <c r="E8" s="69" t="s">
        <v>164</v>
      </c>
      <c r="F8" s="60"/>
      <c r="G8" s="72">
        <v>42814</v>
      </c>
      <c r="H8" s="60"/>
      <c r="I8" s="68" t="s">
        <v>181</v>
      </c>
      <c r="J8" s="68" t="s">
        <v>186</v>
      </c>
      <c r="K8" s="60"/>
      <c r="L8" s="60"/>
      <c r="M8" s="66"/>
      <c r="N8" s="31"/>
    </row>
    <row r="9" spans="1:14" ht="12.75">
      <c r="A9" s="70"/>
      <c r="B9" s="71"/>
      <c r="C9" s="71"/>
      <c r="D9" s="71"/>
      <c r="E9" s="71"/>
      <c r="F9" s="71"/>
      <c r="G9" s="71"/>
      <c r="H9" s="71"/>
      <c r="I9" s="71"/>
      <c r="J9" s="71"/>
      <c r="K9" s="71"/>
      <c r="L9" s="71"/>
      <c r="M9" s="73"/>
      <c r="N9" s="31"/>
    </row>
    <row r="10" spans="1:14" ht="12.75">
      <c r="A10" s="1" t="s">
        <v>5</v>
      </c>
      <c r="B10" s="9" t="s">
        <v>38</v>
      </c>
      <c r="C10" s="9" t="s">
        <v>39</v>
      </c>
      <c r="D10" s="9" t="s">
        <v>82</v>
      </c>
      <c r="E10" s="9" t="s">
        <v>165</v>
      </c>
      <c r="F10" s="17" t="s">
        <v>172</v>
      </c>
      <c r="G10" s="21" t="s">
        <v>173</v>
      </c>
      <c r="H10" s="74" t="s">
        <v>175</v>
      </c>
      <c r="I10" s="75"/>
      <c r="J10" s="76"/>
      <c r="K10" s="74" t="s">
        <v>188</v>
      </c>
      <c r="L10" s="76"/>
      <c r="M10" s="28" t="s">
        <v>189</v>
      </c>
      <c r="N10" s="32"/>
    </row>
    <row r="11" spans="1:24" ht="12.75">
      <c r="A11" s="2" t="s">
        <v>6</v>
      </c>
      <c r="B11" s="10" t="s">
        <v>6</v>
      </c>
      <c r="C11" s="10" t="s">
        <v>6</v>
      </c>
      <c r="D11" s="14" t="s">
        <v>83</v>
      </c>
      <c r="E11" s="10" t="s">
        <v>6</v>
      </c>
      <c r="F11" s="10" t="s">
        <v>6</v>
      </c>
      <c r="G11" s="22" t="s">
        <v>174</v>
      </c>
      <c r="H11" s="23" t="s">
        <v>176</v>
      </c>
      <c r="I11" s="24" t="s">
        <v>182</v>
      </c>
      <c r="J11" s="25" t="s">
        <v>187</v>
      </c>
      <c r="K11" s="23" t="s">
        <v>173</v>
      </c>
      <c r="L11" s="25" t="s">
        <v>187</v>
      </c>
      <c r="M11" s="29" t="s">
        <v>190</v>
      </c>
      <c r="N11" s="32"/>
      <c r="P11" s="27" t="s">
        <v>192</v>
      </c>
      <c r="Q11" s="27" t="s">
        <v>193</v>
      </c>
      <c r="R11" s="27" t="s">
        <v>194</v>
      </c>
      <c r="S11" s="27" t="s">
        <v>195</v>
      </c>
      <c r="T11" s="27" t="s">
        <v>196</v>
      </c>
      <c r="U11" s="27" t="s">
        <v>197</v>
      </c>
      <c r="V11" s="27" t="s">
        <v>198</v>
      </c>
      <c r="W11" s="27" t="s">
        <v>199</v>
      </c>
      <c r="X11" s="27" t="s">
        <v>200</v>
      </c>
    </row>
    <row r="12" spans="1:37" ht="12.75">
      <c r="A12" s="3"/>
      <c r="B12" s="11"/>
      <c r="C12" s="11" t="s">
        <v>40</v>
      </c>
      <c r="D12" s="77" t="s">
        <v>84</v>
      </c>
      <c r="E12" s="78"/>
      <c r="F12" s="78"/>
      <c r="G12" s="78"/>
      <c r="H12" s="35">
        <f>SUM(H13:H13)</f>
        <v>0</v>
      </c>
      <c r="I12" s="35">
        <f>SUM(I13:I13)</f>
        <v>0</v>
      </c>
      <c r="J12" s="35">
        <f>H12+I12</f>
        <v>0</v>
      </c>
      <c r="K12" s="26"/>
      <c r="L12" s="35">
        <f>SUM(L13:L13)</f>
        <v>3.9597767999999998</v>
      </c>
      <c r="M12" s="26"/>
      <c r="Y12" s="27"/>
      <c r="AI12" s="36">
        <f>SUM(Z13:Z13)</f>
        <v>0</v>
      </c>
      <c r="AJ12" s="36">
        <f>SUM(AA13:AA13)</f>
        <v>0</v>
      </c>
      <c r="AK12" s="36">
        <f>SUM(AB13:AB13)</f>
        <v>0</v>
      </c>
    </row>
    <row r="13" spans="1:48" ht="12.75">
      <c r="A13" s="4" t="s">
        <v>7</v>
      </c>
      <c r="B13" s="4"/>
      <c r="C13" s="4" t="s">
        <v>41</v>
      </c>
      <c r="D13" s="4" t="s">
        <v>85</v>
      </c>
      <c r="E13" s="4" t="s">
        <v>166</v>
      </c>
      <c r="F13" s="18">
        <v>1.26</v>
      </c>
      <c r="G13" s="18">
        <v>0</v>
      </c>
      <c r="H13" s="18">
        <f>F13*AE13</f>
        <v>0</v>
      </c>
      <c r="I13" s="18">
        <f>J13-H13</f>
        <v>0</v>
      </c>
      <c r="J13" s="18">
        <f>F13*G13</f>
        <v>0</v>
      </c>
      <c r="K13" s="18">
        <v>3.14268</v>
      </c>
      <c r="L13" s="18">
        <f>F13*K13</f>
        <v>3.9597767999999998</v>
      </c>
      <c r="M13" s="30" t="s">
        <v>191</v>
      </c>
      <c r="P13" s="33">
        <f>IF(AG13="5",J13,0)</f>
        <v>0</v>
      </c>
      <c r="R13" s="33">
        <f>IF(AG13="1",H13,0)</f>
        <v>0</v>
      </c>
      <c r="S13" s="33">
        <f>IF(AG13="1",I13,0)</f>
        <v>0</v>
      </c>
      <c r="T13" s="33">
        <f>IF(AG13="7",H13,0)</f>
        <v>0</v>
      </c>
      <c r="U13" s="33">
        <f>IF(AG13="7",I13,0)</f>
        <v>0</v>
      </c>
      <c r="V13" s="33">
        <f>IF(AG13="2",H13,0)</f>
        <v>0</v>
      </c>
      <c r="W13" s="33">
        <f>IF(AG13="2",I13,0)</f>
        <v>0</v>
      </c>
      <c r="X13" s="33">
        <f>IF(AG13="0",J13,0)</f>
        <v>0</v>
      </c>
      <c r="Y13" s="27"/>
      <c r="Z13" s="18">
        <f>IF(AD13=0,J13,0)</f>
        <v>0</v>
      </c>
      <c r="AA13" s="18">
        <f>IF(AD13=15,J13,0)</f>
        <v>0</v>
      </c>
      <c r="AB13" s="18">
        <f>IF(AD13=21,J13,0)</f>
        <v>0</v>
      </c>
      <c r="AD13" s="33">
        <v>21</v>
      </c>
      <c r="AE13" s="33">
        <f>G13*0.452089250793915</f>
        <v>0</v>
      </c>
      <c r="AF13" s="33">
        <f>G13*(1-0.452089250793915)</f>
        <v>0</v>
      </c>
      <c r="AG13" s="30" t="s">
        <v>7</v>
      </c>
      <c r="AM13" s="33">
        <f>F13*AE13</f>
        <v>0</v>
      </c>
      <c r="AN13" s="33">
        <f>F13*AF13</f>
        <v>0</v>
      </c>
      <c r="AO13" s="34" t="s">
        <v>201</v>
      </c>
      <c r="AP13" s="34" t="s">
        <v>209</v>
      </c>
      <c r="AQ13" s="27" t="s">
        <v>213</v>
      </c>
      <c r="AS13" s="33">
        <f>AM13+AN13</f>
        <v>0</v>
      </c>
      <c r="AT13" s="33">
        <f>G13/(100-AU13)*100</f>
        <v>0</v>
      </c>
      <c r="AU13" s="33">
        <v>0</v>
      </c>
      <c r="AV13" s="33">
        <f>L13</f>
        <v>3.9597767999999998</v>
      </c>
    </row>
    <row r="14" spans="4:6" ht="12.75">
      <c r="D14" s="15" t="s">
        <v>86</v>
      </c>
      <c r="F14" s="19">
        <v>1.26</v>
      </c>
    </row>
    <row r="15" spans="1:37" ht="12.75">
      <c r="A15" s="5"/>
      <c r="B15" s="12"/>
      <c r="C15" s="12" t="s">
        <v>42</v>
      </c>
      <c r="D15" s="79" t="s">
        <v>87</v>
      </c>
      <c r="E15" s="80"/>
      <c r="F15" s="80"/>
      <c r="G15" s="80"/>
      <c r="H15" s="36">
        <f>SUM(H16:H18)</f>
        <v>0</v>
      </c>
      <c r="I15" s="36">
        <f>SUM(I16:I18)</f>
        <v>0</v>
      </c>
      <c r="J15" s="36">
        <f>H15+I15</f>
        <v>0</v>
      </c>
      <c r="K15" s="27"/>
      <c r="L15" s="36">
        <f>SUM(L16:L18)</f>
        <v>9.510760000000001</v>
      </c>
      <c r="M15" s="27"/>
      <c r="Y15" s="27"/>
      <c r="AI15" s="36">
        <f>SUM(Z16:Z18)</f>
        <v>0</v>
      </c>
      <c r="AJ15" s="36">
        <f>SUM(AA16:AA18)</f>
        <v>0</v>
      </c>
      <c r="AK15" s="36">
        <f>SUM(AB16:AB18)</f>
        <v>0</v>
      </c>
    </row>
    <row r="16" spans="1:48" ht="12.75">
      <c r="A16" s="4" t="s">
        <v>8</v>
      </c>
      <c r="B16" s="4"/>
      <c r="C16" s="4" t="s">
        <v>43</v>
      </c>
      <c r="D16" s="4" t="s">
        <v>88</v>
      </c>
      <c r="E16" s="4" t="s">
        <v>167</v>
      </c>
      <c r="F16" s="18">
        <v>115</v>
      </c>
      <c r="G16" s="18">
        <v>0</v>
      </c>
      <c r="H16" s="18">
        <f>F16*AE16</f>
        <v>0</v>
      </c>
      <c r="I16" s="18">
        <f>J16-H16</f>
        <v>0</v>
      </c>
      <c r="J16" s="18">
        <f>F16*G16</f>
        <v>0</v>
      </c>
      <c r="K16" s="18">
        <v>0.08</v>
      </c>
      <c r="L16" s="18">
        <f>F16*K16</f>
        <v>9.200000000000001</v>
      </c>
      <c r="M16" s="30" t="s">
        <v>191</v>
      </c>
      <c r="P16" s="33">
        <f>IF(AG16="5",J16,0)</f>
        <v>0</v>
      </c>
      <c r="R16" s="33">
        <f>IF(AG16="1",H16,0)</f>
        <v>0</v>
      </c>
      <c r="S16" s="33">
        <f>IF(AG16="1",I16,0)</f>
        <v>0</v>
      </c>
      <c r="T16" s="33">
        <f>IF(AG16="7",H16,0)</f>
        <v>0</v>
      </c>
      <c r="U16" s="33">
        <f>IF(AG16="7",I16,0)</f>
        <v>0</v>
      </c>
      <c r="V16" s="33">
        <f>IF(AG16="2",H16,0)</f>
        <v>0</v>
      </c>
      <c r="W16" s="33">
        <f>IF(AG16="2",I16,0)</f>
        <v>0</v>
      </c>
      <c r="X16" s="33">
        <f>IF(AG16="0",J16,0)</f>
        <v>0</v>
      </c>
      <c r="Y16" s="27"/>
      <c r="Z16" s="18">
        <f>IF(AD16=0,J16,0)</f>
        <v>0</v>
      </c>
      <c r="AA16" s="18">
        <f>IF(AD16=15,J16,0)</f>
        <v>0</v>
      </c>
      <c r="AB16" s="18">
        <f>IF(AD16=21,J16,0)</f>
        <v>0</v>
      </c>
      <c r="AD16" s="33">
        <v>21</v>
      </c>
      <c r="AE16" s="33">
        <f>G16*0.0545454545454545</f>
        <v>0</v>
      </c>
      <c r="AF16" s="33">
        <f>G16*(1-0.0545454545454545)</f>
        <v>0</v>
      </c>
      <c r="AG16" s="30" t="s">
        <v>7</v>
      </c>
      <c r="AM16" s="33">
        <f>F16*AE16</f>
        <v>0</v>
      </c>
      <c r="AN16" s="33">
        <f>F16*AF16</f>
        <v>0</v>
      </c>
      <c r="AO16" s="34" t="s">
        <v>202</v>
      </c>
      <c r="AP16" s="34" t="s">
        <v>209</v>
      </c>
      <c r="AQ16" s="27" t="s">
        <v>213</v>
      </c>
      <c r="AS16" s="33">
        <f>AM16+AN16</f>
        <v>0</v>
      </c>
      <c r="AT16" s="33">
        <f>G16/(100-AU16)*100</f>
        <v>0</v>
      </c>
      <c r="AU16" s="33">
        <v>0</v>
      </c>
      <c r="AV16" s="33">
        <f>L16</f>
        <v>9.200000000000001</v>
      </c>
    </row>
    <row r="17" spans="4:6" ht="12.75">
      <c r="D17" s="15" t="s">
        <v>89</v>
      </c>
      <c r="F17" s="19">
        <v>115</v>
      </c>
    </row>
    <row r="18" spans="1:48" ht="12.75">
      <c r="A18" s="4" t="s">
        <v>9</v>
      </c>
      <c r="B18" s="4"/>
      <c r="C18" s="4" t="s">
        <v>44</v>
      </c>
      <c r="D18" s="4" t="s">
        <v>90</v>
      </c>
      <c r="E18" s="4" t="s">
        <v>167</v>
      </c>
      <c r="F18" s="18">
        <v>3.4</v>
      </c>
      <c r="G18" s="18">
        <v>0</v>
      </c>
      <c r="H18" s="18">
        <f>F18*AE18</f>
        <v>0</v>
      </c>
      <c r="I18" s="18">
        <f>J18-H18</f>
        <v>0</v>
      </c>
      <c r="J18" s="18">
        <f>F18*G18</f>
        <v>0</v>
      </c>
      <c r="K18" s="18">
        <v>0.0914</v>
      </c>
      <c r="L18" s="18">
        <f>F18*K18</f>
        <v>0.31076</v>
      </c>
      <c r="M18" s="30" t="s">
        <v>191</v>
      </c>
      <c r="P18" s="33">
        <f>IF(AG18="5",J18,0)</f>
        <v>0</v>
      </c>
      <c r="R18" s="33">
        <f>IF(AG18="1",H18,0)</f>
        <v>0</v>
      </c>
      <c r="S18" s="33">
        <f>IF(AG18="1",I18,0)</f>
        <v>0</v>
      </c>
      <c r="T18" s="33">
        <f>IF(AG18="7",H18,0)</f>
        <v>0</v>
      </c>
      <c r="U18" s="33">
        <f>IF(AG18="7",I18,0)</f>
        <v>0</v>
      </c>
      <c r="V18" s="33">
        <f>IF(AG18="2",H18,0)</f>
        <v>0</v>
      </c>
      <c r="W18" s="33">
        <f>IF(AG18="2",I18,0)</f>
        <v>0</v>
      </c>
      <c r="X18" s="33">
        <f>IF(AG18="0",J18,0)</f>
        <v>0</v>
      </c>
      <c r="Y18" s="27"/>
      <c r="Z18" s="18">
        <f>IF(AD18=0,J18,0)</f>
        <v>0</v>
      </c>
      <c r="AA18" s="18">
        <f>IF(AD18=15,J18,0)</f>
        <v>0</v>
      </c>
      <c r="AB18" s="18">
        <f>IF(AD18=21,J18,0)</f>
        <v>0</v>
      </c>
      <c r="AD18" s="33">
        <v>21</v>
      </c>
      <c r="AE18" s="33">
        <f>G18*0.340243801652893</f>
        <v>0</v>
      </c>
      <c r="AF18" s="33">
        <f>G18*(1-0.340243801652893)</f>
        <v>0</v>
      </c>
      <c r="AG18" s="30" t="s">
        <v>7</v>
      </c>
      <c r="AM18" s="33">
        <f>F18*AE18</f>
        <v>0</v>
      </c>
      <c r="AN18" s="33">
        <f>F18*AF18</f>
        <v>0</v>
      </c>
      <c r="AO18" s="34" t="s">
        <v>202</v>
      </c>
      <c r="AP18" s="34" t="s">
        <v>209</v>
      </c>
      <c r="AQ18" s="27" t="s">
        <v>213</v>
      </c>
      <c r="AS18" s="33">
        <f>AM18+AN18</f>
        <v>0</v>
      </c>
      <c r="AT18" s="33">
        <f>G18/(100-AU18)*100</f>
        <v>0</v>
      </c>
      <c r="AU18" s="33">
        <v>0</v>
      </c>
      <c r="AV18" s="33">
        <f>L18</f>
        <v>0.31076</v>
      </c>
    </row>
    <row r="19" spans="4:6" ht="12.75">
      <c r="D19" s="15" t="s">
        <v>91</v>
      </c>
      <c r="F19" s="19">
        <v>3.4</v>
      </c>
    </row>
    <row r="20" spans="1:37" ht="12.75">
      <c r="A20" s="5"/>
      <c r="B20" s="12"/>
      <c r="C20" s="12" t="s">
        <v>45</v>
      </c>
      <c r="D20" s="79" t="s">
        <v>92</v>
      </c>
      <c r="E20" s="80"/>
      <c r="F20" s="80"/>
      <c r="G20" s="80"/>
      <c r="H20" s="36">
        <f>SUM(H21:H47)</f>
        <v>0</v>
      </c>
      <c r="I20" s="36">
        <f>SUM(I21:I47)</f>
        <v>0</v>
      </c>
      <c r="J20" s="36">
        <f>H20+I20</f>
        <v>0</v>
      </c>
      <c r="K20" s="27"/>
      <c r="L20" s="36">
        <f>SUM(L21:L47)</f>
        <v>7.1987428</v>
      </c>
      <c r="M20" s="27"/>
      <c r="Y20" s="27"/>
      <c r="AI20" s="36">
        <f>SUM(Z21:Z47)</f>
        <v>0</v>
      </c>
      <c r="AJ20" s="36">
        <f>SUM(AA21:AA47)</f>
        <v>0</v>
      </c>
      <c r="AK20" s="36">
        <f>SUM(AB21:AB47)</f>
        <v>0</v>
      </c>
    </row>
    <row r="21" spans="1:48" ht="12.75">
      <c r="A21" s="4" t="s">
        <v>10</v>
      </c>
      <c r="B21" s="4"/>
      <c r="C21" s="4" t="s">
        <v>46</v>
      </c>
      <c r="D21" s="4" t="s">
        <v>93</v>
      </c>
      <c r="E21" s="4" t="s">
        <v>167</v>
      </c>
      <c r="F21" s="18">
        <v>284</v>
      </c>
      <c r="G21" s="18">
        <v>0</v>
      </c>
      <c r="H21" s="18">
        <f>F21*AE21</f>
        <v>0</v>
      </c>
      <c r="I21" s="18">
        <f>J21-H21</f>
        <v>0</v>
      </c>
      <c r="J21" s="18">
        <f>F21*G21</f>
        <v>0</v>
      </c>
      <c r="K21" s="18">
        <v>0.00059</v>
      </c>
      <c r="L21" s="18">
        <f>F21*K21</f>
        <v>0.16756000000000001</v>
      </c>
      <c r="M21" s="30" t="s">
        <v>191</v>
      </c>
      <c r="P21" s="33">
        <f>IF(AG21="5",J21,0)</f>
        <v>0</v>
      </c>
      <c r="R21" s="33">
        <f>IF(AG21="1",H21,0)</f>
        <v>0</v>
      </c>
      <c r="S21" s="33">
        <f>IF(AG21="1",I21,0)</f>
        <v>0</v>
      </c>
      <c r="T21" s="33">
        <f>IF(AG21="7",H21,0)</f>
        <v>0</v>
      </c>
      <c r="U21" s="33">
        <f>IF(AG21="7",I21,0)</f>
        <v>0</v>
      </c>
      <c r="V21" s="33">
        <f>IF(AG21="2",H21,0)</f>
        <v>0</v>
      </c>
      <c r="W21" s="33">
        <f>IF(AG21="2",I21,0)</f>
        <v>0</v>
      </c>
      <c r="X21" s="33">
        <f>IF(AG21="0",J21,0)</f>
        <v>0</v>
      </c>
      <c r="Y21" s="27"/>
      <c r="Z21" s="18">
        <f>IF(AD21=0,J21,0)</f>
        <v>0</v>
      </c>
      <c r="AA21" s="18">
        <f>IF(AD21=15,J21,0)</f>
        <v>0</v>
      </c>
      <c r="AB21" s="18">
        <f>IF(AD21=21,J21,0)</f>
        <v>0</v>
      </c>
      <c r="AD21" s="33">
        <v>21</v>
      </c>
      <c r="AE21" s="33">
        <f>G21*0.651068158697864</f>
        <v>0</v>
      </c>
      <c r="AF21" s="33">
        <f>G21*(1-0.651068158697864)</f>
        <v>0</v>
      </c>
      <c r="AG21" s="30" t="s">
        <v>7</v>
      </c>
      <c r="AM21" s="33">
        <f>F21*AE21</f>
        <v>0</v>
      </c>
      <c r="AN21" s="33">
        <f>F21*AF21</f>
        <v>0</v>
      </c>
      <c r="AO21" s="34" t="s">
        <v>203</v>
      </c>
      <c r="AP21" s="34" t="s">
        <v>210</v>
      </c>
      <c r="AQ21" s="27" t="s">
        <v>213</v>
      </c>
      <c r="AS21" s="33">
        <f>AM21+AN21</f>
        <v>0</v>
      </c>
      <c r="AT21" s="33">
        <f>G21/(100-AU21)*100</f>
        <v>0</v>
      </c>
      <c r="AU21" s="33">
        <v>0</v>
      </c>
      <c r="AV21" s="33">
        <f>L21</f>
        <v>0.16756000000000001</v>
      </c>
    </row>
    <row r="22" spans="4:6" ht="12.75">
      <c r="D22" s="15" t="s">
        <v>94</v>
      </c>
      <c r="F22" s="19">
        <v>118</v>
      </c>
    </row>
    <row r="23" spans="4:6" ht="12.75">
      <c r="D23" s="15" t="s">
        <v>95</v>
      </c>
      <c r="F23" s="19">
        <v>88</v>
      </c>
    </row>
    <row r="24" spans="4:6" ht="12.75">
      <c r="D24" s="15" t="s">
        <v>96</v>
      </c>
      <c r="F24" s="19">
        <v>118</v>
      </c>
    </row>
    <row r="25" spans="4:6" ht="12.75">
      <c r="D25" s="15" t="s">
        <v>97</v>
      </c>
      <c r="F25" s="19">
        <v>75</v>
      </c>
    </row>
    <row r="26" spans="4:6" ht="12.75">
      <c r="D26" s="15" t="s">
        <v>98</v>
      </c>
      <c r="F26" s="19">
        <v>0</v>
      </c>
    </row>
    <row r="27" spans="4:6" ht="12.75">
      <c r="D27" s="15" t="s">
        <v>99</v>
      </c>
      <c r="F27" s="19">
        <v>-115</v>
      </c>
    </row>
    <row r="28" spans="3:13" ht="12.75">
      <c r="C28" s="13" t="s">
        <v>47</v>
      </c>
      <c r="D28" s="81" t="s">
        <v>100</v>
      </c>
      <c r="E28" s="82"/>
      <c r="F28" s="82"/>
      <c r="G28" s="82"/>
      <c r="H28" s="82"/>
      <c r="I28" s="82"/>
      <c r="J28" s="82"/>
      <c r="K28" s="82"/>
      <c r="L28" s="82"/>
      <c r="M28" s="82"/>
    </row>
    <row r="29" spans="1:48" ht="12.75">
      <c r="A29" s="4" t="s">
        <v>11</v>
      </c>
      <c r="B29" s="4"/>
      <c r="C29" s="4" t="s">
        <v>48</v>
      </c>
      <c r="D29" s="4" t="s">
        <v>101</v>
      </c>
      <c r="E29" s="4" t="s">
        <v>167</v>
      </c>
      <c r="F29" s="18">
        <v>399</v>
      </c>
      <c r="G29" s="18">
        <v>0</v>
      </c>
      <c r="H29" s="18">
        <f>F29*AE29</f>
        <v>0</v>
      </c>
      <c r="I29" s="18">
        <f>J29-H29</f>
        <v>0</v>
      </c>
      <c r="J29" s="18">
        <f>F29*G29</f>
        <v>0</v>
      </c>
      <c r="K29" s="18">
        <v>3E-05</v>
      </c>
      <c r="L29" s="18">
        <f>F29*K29</f>
        <v>0.01197</v>
      </c>
      <c r="M29" s="30" t="s">
        <v>191</v>
      </c>
      <c r="P29" s="33">
        <f>IF(AG29="5",J29,0)</f>
        <v>0</v>
      </c>
      <c r="R29" s="33">
        <f>IF(AG29="1",H29,0)</f>
        <v>0</v>
      </c>
      <c r="S29" s="33">
        <f>IF(AG29="1",I29,0)</f>
        <v>0</v>
      </c>
      <c r="T29" s="33">
        <f>IF(AG29="7",H29,0)</f>
        <v>0</v>
      </c>
      <c r="U29" s="33">
        <f>IF(AG29="7",I29,0)</f>
        <v>0</v>
      </c>
      <c r="V29" s="33">
        <f>IF(AG29="2",H29,0)</f>
        <v>0</v>
      </c>
      <c r="W29" s="33">
        <f>IF(AG29="2",I29,0)</f>
        <v>0</v>
      </c>
      <c r="X29" s="33">
        <f>IF(AG29="0",J29,0)</f>
        <v>0</v>
      </c>
      <c r="Y29" s="27"/>
      <c r="Z29" s="18">
        <f>IF(AD29=0,J29,0)</f>
        <v>0</v>
      </c>
      <c r="AA29" s="18">
        <f>IF(AD29=15,J29,0)</f>
        <v>0</v>
      </c>
      <c r="AB29" s="18">
        <f>IF(AD29=21,J29,0)</f>
        <v>0</v>
      </c>
      <c r="AD29" s="33">
        <v>21</v>
      </c>
      <c r="AE29" s="33">
        <f>G29*0.0868918918918919</f>
        <v>0</v>
      </c>
      <c r="AF29" s="33">
        <f>G29*(1-0.0868918918918919)</f>
        <v>0</v>
      </c>
      <c r="AG29" s="30" t="s">
        <v>7</v>
      </c>
      <c r="AM29" s="33">
        <f>F29*AE29</f>
        <v>0</v>
      </c>
      <c r="AN29" s="33">
        <f>F29*AF29</f>
        <v>0</v>
      </c>
      <c r="AO29" s="34" t="s">
        <v>203</v>
      </c>
      <c r="AP29" s="34" t="s">
        <v>210</v>
      </c>
      <c r="AQ29" s="27" t="s">
        <v>213</v>
      </c>
      <c r="AS29" s="33">
        <f>AM29+AN29</f>
        <v>0</v>
      </c>
      <c r="AT29" s="33">
        <f>G29/(100-AU29)*100</f>
        <v>0</v>
      </c>
      <c r="AU29" s="33">
        <v>0</v>
      </c>
      <c r="AV29" s="33">
        <f>L29</f>
        <v>0.01197</v>
      </c>
    </row>
    <row r="30" spans="4:6" ht="12.75">
      <c r="D30" s="15" t="s">
        <v>102</v>
      </c>
      <c r="F30" s="19">
        <v>399</v>
      </c>
    </row>
    <row r="31" spans="1:48" ht="12.75">
      <c r="A31" s="4" t="s">
        <v>12</v>
      </c>
      <c r="B31" s="4"/>
      <c r="C31" s="4" t="s">
        <v>49</v>
      </c>
      <c r="D31" s="4" t="s">
        <v>103</v>
      </c>
      <c r="E31" s="4" t="s">
        <v>167</v>
      </c>
      <c r="F31" s="18">
        <v>284</v>
      </c>
      <c r="G31" s="18">
        <v>0</v>
      </c>
      <c r="H31" s="18">
        <f>F31*AE31</f>
        <v>0</v>
      </c>
      <c r="I31" s="18">
        <f>J31-H31</f>
        <v>0</v>
      </c>
      <c r="J31" s="18">
        <f>F31*G31</f>
        <v>0</v>
      </c>
      <c r="K31" s="18">
        <v>0.0001</v>
      </c>
      <c r="L31" s="18">
        <f>F31*K31</f>
        <v>0.0284</v>
      </c>
      <c r="M31" s="30" t="s">
        <v>191</v>
      </c>
      <c r="P31" s="33">
        <f>IF(AG31="5",J31,0)</f>
        <v>0</v>
      </c>
      <c r="R31" s="33">
        <f>IF(AG31="1",H31,0)</f>
        <v>0</v>
      </c>
      <c r="S31" s="33">
        <f>IF(AG31="1",I31,0)</f>
        <v>0</v>
      </c>
      <c r="T31" s="33">
        <f>IF(AG31="7",H31,0)</f>
        <v>0</v>
      </c>
      <c r="U31" s="33">
        <f>IF(AG31="7",I31,0)</f>
        <v>0</v>
      </c>
      <c r="V31" s="33">
        <f>IF(AG31="2",H31,0)</f>
        <v>0</v>
      </c>
      <c r="W31" s="33">
        <f>IF(AG31="2",I31,0)</f>
        <v>0</v>
      </c>
      <c r="X31" s="33">
        <f>IF(AG31="0",J31,0)</f>
        <v>0</v>
      </c>
      <c r="Y31" s="27"/>
      <c r="Z31" s="18">
        <f>IF(AD31=0,J31,0)</f>
        <v>0</v>
      </c>
      <c r="AA31" s="18">
        <f>IF(AD31=15,J31,0)</f>
        <v>0</v>
      </c>
      <c r="AB31" s="18">
        <f>IF(AD31=21,J31,0)</f>
        <v>0</v>
      </c>
      <c r="AD31" s="33">
        <v>21</v>
      </c>
      <c r="AE31" s="33">
        <f>G31*0.237113402061856</f>
        <v>0</v>
      </c>
      <c r="AF31" s="33">
        <f>G31*(1-0.237113402061856)</f>
        <v>0</v>
      </c>
      <c r="AG31" s="30" t="s">
        <v>7</v>
      </c>
      <c r="AM31" s="33">
        <f>F31*AE31</f>
        <v>0</v>
      </c>
      <c r="AN31" s="33">
        <f>F31*AF31</f>
        <v>0</v>
      </c>
      <c r="AO31" s="34" t="s">
        <v>203</v>
      </c>
      <c r="AP31" s="34" t="s">
        <v>210</v>
      </c>
      <c r="AQ31" s="27" t="s">
        <v>213</v>
      </c>
      <c r="AS31" s="33">
        <f>AM31+AN31</f>
        <v>0</v>
      </c>
      <c r="AT31" s="33">
        <f>G31/(100-AU31)*100</f>
        <v>0</v>
      </c>
      <c r="AU31" s="33">
        <v>0</v>
      </c>
      <c r="AV31" s="33">
        <f>L31</f>
        <v>0.0284</v>
      </c>
    </row>
    <row r="32" spans="4:6" ht="12.75">
      <c r="D32" s="15" t="s">
        <v>104</v>
      </c>
      <c r="F32" s="19">
        <v>284</v>
      </c>
    </row>
    <row r="33" spans="3:13" ht="12.75">
      <c r="C33" s="13" t="s">
        <v>47</v>
      </c>
      <c r="D33" s="81" t="s">
        <v>105</v>
      </c>
      <c r="E33" s="82"/>
      <c r="F33" s="82"/>
      <c r="G33" s="82"/>
      <c r="H33" s="82"/>
      <c r="I33" s="82"/>
      <c r="J33" s="82"/>
      <c r="K33" s="82"/>
      <c r="L33" s="82"/>
      <c r="M33" s="82"/>
    </row>
    <row r="34" spans="1:48" ht="12.75">
      <c r="A34" s="4" t="s">
        <v>13</v>
      </c>
      <c r="B34" s="4"/>
      <c r="C34" s="4" t="s">
        <v>50</v>
      </c>
      <c r="D34" s="4" t="s">
        <v>106</v>
      </c>
      <c r="E34" s="4" t="s">
        <v>167</v>
      </c>
      <c r="F34" s="18">
        <v>31.32</v>
      </c>
      <c r="G34" s="18">
        <v>0</v>
      </c>
      <c r="H34" s="18">
        <f>F34*AE34</f>
        <v>0</v>
      </c>
      <c r="I34" s="18">
        <f>J34-H34</f>
        <v>0</v>
      </c>
      <c r="J34" s="18">
        <f>F34*G34</f>
        <v>0</v>
      </c>
      <c r="K34" s="18">
        <v>4E-05</v>
      </c>
      <c r="L34" s="18">
        <f>F34*K34</f>
        <v>0.0012528</v>
      </c>
      <c r="M34" s="30" t="s">
        <v>191</v>
      </c>
      <c r="P34" s="33">
        <f>IF(AG34="5",J34,0)</f>
        <v>0</v>
      </c>
      <c r="R34" s="33">
        <f>IF(AG34="1",H34,0)</f>
        <v>0</v>
      </c>
      <c r="S34" s="33">
        <f>IF(AG34="1",I34,0)</f>
        <v>0</v>
      </c>
      <c r="T34" s="33">
        <f>IF(AG34="7",H34,0)</f>
        <v>0</v>
      </c>
      <c r="U34" s="33">
        <f>IF(AG34="7",I34,0)</f>
        <v>0</v>
      </c>
      <c r="V34" s="33">
        <f>IF(AG34="2",H34,0)</f>
        <v>0</v>
      </c>
      <c r="W34" s="33">
        <f>IF(AG34="2",I34,0)</f>
        <v>0</v>
      </c>
      <c r="X34" s="33">
        <f>IF(AG34="0",J34,0)</f>
        <v>0</v>
      </c>
      <c r="Y34" s="27"/>
      <c r="Z34" s="18">
        <f>IF(AD34=0,J34,0)</f>
        <v>0</v>
      </c>
      <c r="AA34" s="18">
        <f>IF(AD34=15,J34,0)</f>
        <v>0</v>
      </c>
      <c r="AB34" s="18">
        <f>IF(AD34=21,J34,0)</f>
        <v>0</v>
      </c>
      <c r="AD34" s="33">
        <v>21</v>
      </c>
      <c r="AE34" s="33">
        <f>G34*0.397861889627275</f>
        <v>0</v>
      </c>
      <c r="AF34" s="33">
        <f>G34*(1-0.397861889627275)</f>
        <v>0</v>
      </c>
      <c r="AG34" s="30" t="s">
        <v>7</v>
      </c>
      <c r="AM34" s="33">
        <f>F34*AE34</f>
        <v>0</v>
      </c>
      <c r="AN34" s="33">
        <f>F34*AF34</f>
        <v>0</v>
      </c>
      <c r="AO34" s="34" t="s">
        <v>203</v>
      </c>
      <c r="AP34" s="34" t="s">
        <v>210</v>
      </c>
      <c r="AQ34" s="27" t="s">
        <v>213</v>
      </c>
      <c r="AS34" s="33">
        <f>AM34+AN34</f>
        <v>0</v>
      </c>
      <c r="AT34" s="33">
        <f>G34/(100-AU34)*100</f>
        <v>0</v>
      </c>
      <c r="AU34" s="33">
        <v>0</v>
      </c>
      <c r="AV34" s="33">
        <f>L34</f>
        <v>0.0012528</v>
      </c>
    </row>
    <row r="35" spans="4:6" ht="12.75">
      <c r="D35" s="15" t="s">
        <v>107</v>
      </c>
      <c r="F35" s="19">
        <v>31.32</v>
      </c>
    </row>
    <row r="36" spans="3:13" ht="51" customHeight="1">
      <c r="C36" s="13" t="s">
        <v>47</v>
      </c>
      <c r="D36" s="81" t="s">
        <v>108</v>
      </c>
      <c r="E36" s="82"/>
      <c r="F36" s="82"/>
      <c r="G36" s="82"/>
      <c r="H36" s="82"/>
      <c r="I36" s="82"/>
      <c r="J36" s="82"/>
      <c r="K36" s="82"/>
      <c r="L36" s="82"/>
      <c r="M36" s="82"/>
    </row>
    <row r="37" spans="1:48" ht="12.75">
      <c r="A37" s="4" t="s">
        <v>14</v>
      </c>
      <c r="B37" s="4"/>
      <c r="C37" s="4" t="s">
        <v>51</v>
      </c>
      <c r="D37" s="4" t="s">
        <v>109</v>
      </c>
      <c r="E37" s="4" t="s">
        <v>167</v>
      </c>
      <c r="F37" s="18">
        <v>399</v>
      </c>
      <c r="G37" s="18">
        <v>0</v>
      </c>
      <c r="H37" s="18">
        <f>F37*AE37</f>
        <v>0</v>
      </c>
      <c r="I37" s="18">
        <f>J37-H37</f>
        <v>0</v>
      </c>
      <c r="J37" s="18">
        <f>F37*G37</f>
        <v>0</v>
      </c>
      <c r="K37" s="18">
        <v>0</v>
      </c>
      <c r="L37" s="18">
        <f>F37*K37</f>
        <v>0</v>
      </c>
      <c r="M37" s="30" t="s">
        <v>191</v>
      </c>
      <c r="P37" s="33">
        <f>IF(AG37="5",J37,0)</f>
        <v>0</v>
      </c>
      <c r="R37" s="33">
        <f>IF(AG37="1",H37,0)</f>
        <v>0</v>
      </c>
      <c r="S37" s="33">
        <f>IF(AG37="1",I37,0)</f>
        <v>0</v>
      </c>
      <c r="T37" s="33">
        <f>IF(AG37="7",H37,0)</f>
        <v>0</v>
      </c>
      <c r="U37" s="33">
        <f>IF(AG37="7",I37,0)</f>
        <v>0</v>
      </c>
      <c r="V37" s="33">
        <f>IF(AG37="2",H37,0)</f>
        <v>0</v>
      </c>
      <c r="W37" s="33">
        <f>IF(AG37="2",I37,0)</f>
        <v>0</v>
      </c>
      <c r="X37" s="33">
        <f>IF(AG37="0",J37,0)</f>
        <v>0</v>
      </c>
      <c r="Y37" s="27"/>
      <c r="Z37" s="18">
        <f>IF(AD37=0,J37,0)</f>
        <v>0</v>
      </c>
      <c r="AA37" s="18">
        <f>IF(AD37=15,J37,0)</f>
        <v>0</v>
      </c>
      <c r="AB37" s="18">
        <f>IF(AD37=21,J37,0)</f>
        <v>0</v>
      </c>
      <c r="AD37" s="33">
        <v>21</v>
      </c>
      <c r="AE37" s="33">
        <f>G37*0.689320388349515</f>
        <v>0</v>
      </c>
      <c r="AF37" s="33">
        <f>G37*(1-0.689320388349515)</f>
        <v>0</v>
      </c>
      <c r="AG37" s="30" t="s">
        <v>7</v>
      </c>
      <c r="AM37" s="33">
        <f>F37*AE37</f>
        <v>0</v>
      </c>
      <c r="AN37" s="33">
        <f>F37*AF37</f>
        <v>0</v>
      </c>
      <c r="AO37" s="34" t="s">
        <v>203</v>
      </c>
      <c r="AP37" s="34" t="s">
        <v>210</v>
      </c>
      <c r="AQ37" s="27" t="s">
        <v>213</v>
      </c>
      <c r="AS37" s="33">
        <f>AM37+AN37</f>
        <v>0</v>
      </c>
      <c r="AT37" s="33">
        <f>G37/(100-AU37)*100</f>
        <v>0</v>
      </c>
      <c r="AU37" s="33">
        <v>0</v>
      </c>
      <c r="AV37" s="33">
        <f>L37</f>
        <v>0</v>
      </c>
    </row>
    <row r="38" spans="4:6" ht="12.75">
      <c r="D38" s="15" t="s">
        <v>110</v>
      </c>
      <c r="F38" s="19">
        <v>399</v>
      </c>
    </row>
    <row r="39" spans="1:48" ht="12.75">
      <c r="A39" s="4" t="s">
        <v>15</v>
      </c>
      <c r="B39" s="4"/>
      <c r="C39" s="4" t="s">
        <v>52</v>
      </c>
      <c r="D39" s="4" t="s">
        <v>111</v>
      </c>
      <c r="E39" s="4" t="s">
        <v>167</v>
      </c>
      <c r="F39" s="18">
        <v>32</v>
      </c>
      <c r="G39" s="18">
        <v>0</v>
      </c>
      <c r="H39" s="18">
        <f>F39*AE39</f>
        <v>0</v>
      </c>
      <c r="I39" s="18">
        <f>J39-H39</f>
        <v>0</v>
      </c>
      <c r="J39" s="18">
        <f>F39*G39</f>
        <v>0</v>
      </c>
      <c r="K39" s="18">
        <v>0.00072</v>
      </c>
      <c r="L39" s="18">
        <f>F39*K39</f>
        <v>0.02304</v>
      </c>
      <c r="M39" s="30" t="s">
        <v>191</v>
      </c>
      <c r="P39" s="33">
        <f>IF(AG39="5",J39,0)</f>
        <v>0</v>
      </c>
      <c r="R39" s="33">
        <f>IF(AG39="1",H39,0)</f>
        <v>0</v>
      </c>
      <c r="S39" s="33">
        <f>IF(AG39="1",I39,0)</f>
        <v>0</v>
      </c>
      <c r="T39" s="33">
        <f>IF(AG39="7",H39,0)</f>
        <v>0</v>
      </c>
      <c r="U39" s="33">
        <f>IF(AG39="7",I39,0)</f>
        <v>0</v>
      </c>
      <c r="V39" s="33">
        <f>IF(AG39="2",H39,0)</f>
        <v>0</v>
      </c>
      <c r="W39" s="33">
        <f>IF(AG39="2",I39,0)</f>
        <v>0</v>
      </c>
      <c r="X39" s="33">
        <f>IF(AG39="0",J39,0)</f>
        <v>0</v>
      </c>
      <c r="Y39" s="27"/>
      <c r="Z39" s="18">
        <f>IF(AD39=0,J39,0)</f>
        <v>0</v>
      </c>
      <c r="AA39" s="18">
        <f>IF(AD39=15,J39,0)</f>
        <v>0</v>
      </c>
      <c r="AB39" s="18">
        <f>IF(AD39=21,J39,0)</f>
        <v>0</v>
      </c>
      <c r="AD39" s="33">
        <v>21</v>
      </c>
      <c r="AE39" s="33">
        <f>G39*0.59781121751026</f>
        <v>0</v>
      </c>
      <c r="AF39" s="33">
        <f>G39*(1-0.59781121751026)</f>
        <v>0</v>
      </c>
      <c r="AG39" s="30" t="s">
        <v>7</v>
      </c>
      <c r="AM39" s="33">
        <f>F39*AE39</f>
        <v>0</v>
      </c>
      <c r="AN39" s="33">
        <f>F39*AF39</f>
        <v>0</v>
      </c>
      <c r="AO39" s="34" t="s">
        <v>203</v>
      </c>
      <c r="AP39" s="34" t="s">
        <v>210</v>
      </c>
      <c r="AQ39" s="27" t="s">
        <v>213</v>
      </c>
      <c r="AS39" s="33">
        <f>AM39+AN39</f>
        <v>0</v>
      </c>
      <c r="AT39" s="33">
        <f>G39/(100-AU39)*100</f>
        <v>0</v>
      </c>
      <c r="AU39" s="33">
        <v>0</v>
      </c>
      <c r="AV39" s="33">
        <f>L39</f>
        <v>0.02304</v>
      </c>
    </row>
    <row r="40" spans="4:6" ht="12.75">
      <c r="D40" s="15" t="s">
        <v>112</v>
      </c>
      <c r="F40" s="19">
        <v>32</v>
      </c>
    </row>
    <row r="41" spans="3:13" ht="12.75">
      <c r="C41" s="13" t="s">
        <v>47</v>
      </c>
      <c r="D41" s="81" t="s">
        <v>113</v>
      </c>
      <c r="E41" s="82"/>
      <c r="F41" s="82"/>
      <c r="G41" s="82"/>
      <c r="H41" s="82"/>
      <c r="I41" s="82"/>
      <c r="J41" s="82"/>
      <c r="K41" s="82"/>
      <c r="L41" s="82"/>
      <c r="M41" s="82"/>
    </row>
    <row r="42" spans="1:48" ht="12.75">
      <c r="A42" s="4" t="s">
        <v>16</v>
      </c>
      <c r="B42" s="4"/>
      <c r="C42" s="4" t="s">
        <v>53</v>
      </c>
      <c r="D42" s="4" t="s">
        <v>114</v>
      </c>
      <c r="E42" s="4" t="s">
        <v>167</v>
      </c>
      <c r="F42" s="18">
        <v>284</v>
      </c>
      <c r="G42" s="18">
        <v>0</v>
      </c>
      <c r="H42" s="18">
        <f>F42*AE42</f>
        <v>0</v>
      </c>
      <c r="I42" s="18">
        <f>J42-H42</f>
        <v>0</v>
      </c>
      <c r="J42" s="18">
        <f>F42*G42</f>
        <v>0</v>
      </c>
      <c r="K42" s="18">
        <v>0.02453</v>
      </c>
      <c r="L42" s="18">
        <f>F42*K42</f>
        <v>6.96652</v>
      </c>
      <c r="M42" s="30" t="s">
        <v>191</v>
      </c>
      <c r="P42" s="33">
        <f>IF(AG42="5",J42,0)</f>
        <v>0</v>
      </c>
      <c r="R42" s="33">
        <f>IF(AG42="1",H42,0)</f>
        <v>0</v>
      </c>
      <c r="S42" s="33">
        <f>IF(AG42="1",I42,0)</f>
        <v>0</v>
      </c>
      <c r="T42" s="33">
        <f>IF(AG42="7",H42,0)</f>
        <v>0</v>
      </c>
      <c r="U42" s="33">
        <f>IF(AG42="7",I42,0)</f>
        <v>0</v>
      </c>
      <c r="V42" s="33">
        <f>IF(AG42="2",H42,0)</f>
        <v>0</v>
      </c>
      <c r="W42" s="33">
        <f>IF(AG42="2",I42,0)</f>
        <v>0</v>
      </c>
      <c r="X42" s="33">
        <f>IF(AG42="0",J42,0)</f>
        <v>0</v>
      </c>
      <c r="Y42" s="27"/>
      <c r="Z42" s="18">
        <f>IF(AD42=0,J42,0)</f>
        <v>0</v>
      </c>
      <c r="AA42" s="18">
        <f>IF(AD42=15,J42,0)</f>
        <v>0</v>
      </c>
      <c r="AB42" s="18">
        <f>IF(AD42=21,J42,0)</f>
        <v>0</v>
      </c>
      <c r="AD42" s="33">
        <v>21</v>
      </c>
      <c r="AE42" s="33">
        <f>G42*0.275324239713775</f>
        <v>0</v>
      </c>
      <c r="AF42" s="33">
        <f>G42*(1-0.275324239713775)</f>
        <v>0</v>
      </c>
      <c r="AG42" s="30" t="s">
        <v>7</v>
      </c>
      <c r="AM42" s="33">
        <f>F42*AE42</f>
        <v>0</v>
      </c>
      <c r="AN42" s="33">
        <f>F42*AF42</f>
        <v>0</v>
      </c>
      <c r="AO42" s="34" t="s">
        <v>203</v>
      </c>
      <c r="AP42" s="34" t="s">
        <v>210</v>
      </c>
      <c r="AQ42" s="27" t="s">
        <v>213</v>
      </c>
      <c r="AS42" s="33">
        <f>AM42+AN42</f>
        <v>0</v>
      </c>
      <c r="AT42" s="33">
        <f>G42/(100-AU42)*100</f>
        <v>0</v>
      </c>
      <c r="AU42" s="33">
        <v>0</v>
      </c>
      <c r="AV42" s="33">
        <f>L42</f>
        <v>6.96652</v>
      </c>
    </row>
    <row r="43" spans="4:6" ht="12.75">
      <c r="D43" s="15" t="s">
        <v>115</v>
      </c>
      <c r="F43" s="19">
        <v>399</v>
      </c>
    </row>
    <row r="44" spans="4:6" ht="12.75">
      <c r="D44" s="15" t="s">
        <v>116</v>
      </c>
      <c r="F44" s="19">
        <v>0</v>
      </c>
    </row>
    <row r="45" spans="4:6" ht="12.75">
      <c r="D45" s="15" t="s">
        <v>117</v>
      </c>
      <c r="F45" s="19">
        <v>0</v>
      </c>
    </row>
    <row r="46" spans="4:6" ht="12.75">
      <c r="D46" s="15" t="s">
        <v>118</v>
      </c>
      <c r="F46" s="19">
        <v>-115</v>
      </c>
    </row>
    <row r="47" spans="1:48" ht="12.75">
      <c r="A47" s="4" t="s">
        <v>17</v>
      </c>
      <c r="B47" s="4"/>
      <c r="C47" s="4" t="s">
        <v>54</v>
      </c>
      <c r="D47" s="4" t="s">
        <v>119</v>
      </c>
      <c r="E47" s="4" t="s">
        <v>168</v>
      </c>
      <c r="F47" s="18">
        <v>23.576</v>
      </c>
      <c r="G47" s="18">
        <v>0</v>
      </c>
      <c r="H47" s="18">
        <f>F47*AE47</f>
        <v>0</v>
      </c>
      <c r="I47" s="18">
        <f>J47-H47</f>
        <v>0</v>
      </c>
      <c r="J47" s="18">
        <f>F47*G47</f>
        <v>0</v>
      </c>
      <c r="K47" s="18">
        <v>0</v>
      </c>
      <c r="L47" s="18">
        <f>F47*K47</f>
        <v>0</v>
      </c>
      <c r="M47" s="30" t="s">
        <v>191</v>
      </c>
      <c r="P47" s="33">
        <f>IF(AG47="5",J47,0)</f>
        <v>0</v>
      </c>
      <c r="R47" s="33">
        <f>IF(AG47="1",H47,0)</f>
        <v>0</v>
      </c>
      <c r="S47" s="33">
        <f>IF(AG47="1",I47,0)</f>
        <v>0</v>
      </c>
      <c r="T47" s="33">
        <f>IF(AG47="7",H47,0)</f>
        <v>0</v>
      </c>
      <c r="U47" s="33">
        <f>IF(AG47="7",I47,0)</f>
        <v>0</v>
      </c>
      <c r="V47" s="33">
        <f>IF(AG47="2",H47,0)</f>
        <v>0</v>
      </c>
      <c r="W47" s="33">
        <f>IF(AG47="2",I47,0)</f>
        <v>0</v>
      </c>
      <c r="X47" s="33">
        <f>IF(AG47="0",J47,0)</f>
        <v>0</v>
      </c>
      <c r="Y47" s="27"/>
      <c r="Z47" s="18">
        <f>IF(AD47=0,J47,0)</f>
        <v>0</v>
      </c>
      <c r="AA47" s="18">
        <f>IF(AD47=15,J47,0)</f>
        <v>0</v>
      </c>
      <c r="AB47" s="18">
        <f>IF(AD47=21,J47,0)</f>
        <v>0</v>
      </c>
      <c r="AD47" s="33">
        <v>21</v>
      </c>
      <c r="AE47" s="33">
        <f>G47*0</f>
        <v>0</v>
      </c>
      <c r="AF47" s="33">
        <f>G47*(1-0)</f>
        <v>0</v>
      </c>
      <c r="AG47" s="30" t="s">
        <v>11</v>
      </c>
      <c r="AM47" s="33">
        <f>F47*AE47</f>
        <v>0</v>
      </c>
      <c r="AN47" s="33">
        <f>F47*AF47</f>
        <v>0</v>
      </c>
      <c r="AO47" s="34" t="s">
        <v>203</v>
      </c>
      <c r="AP47" s="34" t="s">
        <v>210</v>
      </c>
      <c r="AQ47" s="27" t="s">
        <v>213</v>
      </c>
      <c r="AS47" s="33">
        <f>AM47+AN47</f>
        <v>0</v>
      </c>
      <c r="AT47" s="33">
        <f>G47/(100-AU47)*100</f>
        <v>0</v>
      </c>
      <c r="AU47" s="33">
        <v>0</v>
      </c>
      <c r="AV47" s="33">
        <f>L47</f>
        <v>0</v>
      </c>
    </row>
    <row r="48" spans="4:6" ht="12.75">
      <c r="D48" s="15" t="s">
        <v>120</v>
      </c>
      <c r="F48" s="19">
        <v>23.576</v>
      </c>
    </row>
    <row r="49" spans="3:13" ht="51" customHeight="1">
      <c r="C49" s="13" t="s">
        <v>47</v>
      </c>
      <c r="D49" s="81" t="s">
        <v>121</v>
      </c>
      <c r="E49" s="82"/>
      <c r="F49" s="82"/>
      <c r="G49" s="82"/>
      <c r="H49" s="82"/>
      <c r="I49" s="82"/>
      <c r="J49" s="82"/>
      <c r="K49" s="82"/>
      <c r="L49" s="82"/>
      <c r="M49" s="82"/>
    </row>
    <row r="50" spans="1:37" ht="12.75">
      <c r="A50" s="5"/>
      <c r="B50" s="12"/>
      <c r="C50" s="12" t="s">
        <v>55</v>
      </c>
      <c r="D50" s="79" t="s">
        <v>122</v>
      </c>
      <c r="E50" s="80"/>
      <c r="F50" s="80"/>
      <c r="G50" s="80"/>
      <c r="H50" s="36">
        <f>SUM(H51:H51)</f>
        <v>0</v>
      </c>
      <c r="I50" s="36">
        <f>SUM(I51:I51)</f>
        <v>0</v>
      </c>
      <c r="J50" s="36">
        <f>H50+I50</f>
        <v>0</v>
      </c>
      <c r="K50" s="27"/>
      <c r="L50" s="36">
        <f>SUM(L51:L51)</f>
        <v>0</v>
      </c>
      <c r="M50" s="27"/>
      <c r="Y50" s="27"/>
      <c r="AI50" s="36">
        <f>SUM(Z51:Z51)</f>
        <v>0</v>
      </c>
      <c r="AJ50" s="36">
        <f>SUM(AA51:AA51)</f>
        <v>0</v>
      </c>
      <c r="AK50" s="36">
        <f>SUM(AB51:AB51)</f>
        <v>0</v>
      </c>
    </row>
    <row r="51" spans="1:48" ht="12.75">
      <c r="A51" s="4" t="s">
        <v>18</v>
      </c>
      <c r="B51" s="4"/>
      <c r="C51" s="4" t="s">
        <v>56</v>
      </c>
      <c r="D51" s="4" t="s">
        <v>123</v>
      </c>
      <c r="E51" s="4" t="s">
        <v>169</v>
      </c>
      <c r="F51" s="18">
        <v>1</v>
      </c>
      <c r="G51" s="18">
        <v>0</v>
      </c>
      <c r="H51" s="18">
        <f>F51*AE51</f>
        <v>0</v>
      </c>
      <c r="I51" s="18">
        <f>J51-H51</f>
        <v>0</v>
      </c>
      <c r="J51" s="18">
        <f>F51*G51</f>
        <v>0</v>
      </c>
      <c r="K51" s="18">
        <v>0</v>
      </c>
      <c r="L51" s="18">
        <f>F51*K51</f>
        <v>0</v>
      </c>
      <c r="M51" s="30" t="s">
        <v>191</v>
      </c>
      <c r="P51" s="33">
        <f>IF(AG51="5",J51,0)</f>
        <v>0</v>
      </c>
      <c r="R51" s="33">
        <f>IF(AG51="1",H51,0)</f>
        <v>0</v>
      </c>
      <c r="S51" s="33">
        <f>IF(AG51="1",I51,0)</f>
        <v>0</v>
      </c>
      <c r="T51" s="33">
        <f>IF(AG51="7",H51,0)</f>
        <v>0</v>
      </c>
      <c r="U51" s="33">
        <f>IF(AG51="7",I51,0)</f>
        <v>0</v>
      </c>
      <c r="V51" s="33">
        <f>IF(AG51="2",H51,0)</f>
        <v>0</v>
      </c>
      <c r="W51" s="33">
        <f>IF(AG51="2",I51,0)</f>
        <v>0</v>
      </c>
      <c r="X51" s="33">
        <f>IF(AG51="0",J51,0)</f>
        <v>0</v>
      </c>
      <c r="Y51" s="27"/>
      <c r="Z51" s="18">
        <f>IF(AD51=0,J51,0)</f>
        <v>0</v>
      </c>
      <c r="AA51" s="18">
        <f>IF(AD51=15,J51,0)</f>
        <v>0</v>
      </c>
      <c r="AB51" s="18">
        <f>IF(AD51=21,J51,0)</f>
        <v>0</v>
      </c>
      <c r="AD51" s="33">
        <v>21</v>
      </c>
      <c r="AE51" s="33">
        <f>G51*0</f>
        <v>0</v>
      </c>
      <c r="AF51" s="33">
        <f>G51*(1-0)</f>
        <v>0</v>
      </c>
      <c r="AG51" s="30" t="s">
        <v>7</v>
      </c>
      <c r="AM51" s="33">
        <f>F51*AE51</f>
        <v>0</v>
      </c>
      <c r="AN51" s="33">
        <f>F51*AF51</f>
        <v>0</v>
      </c>
      <c r="AO51" s="34" t="s">
        <v>204</v>
      </c>
      <c r="AP51" s="34" t="s">
        <v>211</v>
      </c>
      <c r="AQ51" s="27" t="s">
        <v>213</v>
      </c>
      <c r="AS51" s="33">
        <f>AM51+AN51</f>
        <v>0</v>
      </c>
      <c r="AT51" s="33">
        <f>G51/(100-AU51)*100</f>
        <v>0</v>
      </c>
      <c r="AU51" s="33">
        <v>0</v>
      </c>
      <c r="AV51" s="33">
        <f>L51</f>
        <v>0</v>
      </c>
    </row>
    <row r="52" spans="4:6" ht="12.75">
      <c r="D52" s="15" t="s">
        <v>7</v>
      </c>
      <c r="F52" s="19">
        <v>1</v>
      </c>
    </row>
    <row r="53" spans="3:13" ht="63.75" customHeight="1">
      <c r="C53" s="13" t="s">
        <v>47</v>
      </c>
      <c r="D53" s="81" t="s">
        <v>124</v>
      </c>
      <c r="E53" s="82"/>
      <c r="F53" s="82"/>
      <c r="G53" s="82"/>
      <c r="H53" s="82"/>
      <c r="I53" s="82"/>
      <c r="J53" s="82"/>
      <c r="K53" s="82"/>
      <c r="L53" s="82"/>
      <c r="M53" s="82"/>
    </row>
    <row r="54" spans="4:13" ht="51" customHeight="1">
      <c r="D54" s="81" t="s">
        <v>125</v>
      </c>
      <c r="E54" s="82"/>
      <c r="F54" s="82"/>
      <c r="G54" s="82"/>
      <c r="H54" s="82"/>
      <c r="I54" s="82"/>
      <c r="J54" s="82"/>
      <c r="K54" s="82"/>
      <c r="L54" s="82"/>
      <c r="M54" s="82"/>
    </row>
    <row r="55" spans="1:37" ht="12.75">
      <c r="A55" s="5"/>
      <c r="B55" s="12"/>
      <c r="C55" s="12" t="s">
        <v>57</v>
      </c>
      <c r="D55" s="79" t="s">
        <v>126</v>
      </c>
      <c r="E55" s="80"/>
      <c r="F55" s="80"/>
      <c r="G55" s="80"/>
      <c r="H55" s="36">
        <f>SUM(H56:H68)</f>
        <v>0</v>
      </c>
      <c r="I55" s="36">
        <f>SUM(I56:I68)</f>
        <v>0</v>
      </c>
      <c r="J55" s="36">
        <f>H55+I55</f>
        <v>0</v>
      </c>
      <c r="K55" s="27"/>
      <c r="L55" s="36">
        <f>SUM(L56:L68)</f>
        <v>7.71267</v>
      </c>
      <c r="M55" s="27"/>
      <c r="Y55" s="27"/>
      <c r="AI55" s="36">
        <f>SUM(Z56:Z68)</f>
        <v>0</v>
      </c>
      <c r="AJ55" s="36">
        <f>SUM(AA56:AA68)</f>
        <v>0</v>
      </c>
      <c r="AK55" s="36">
        <f>SUM(AB56:AB68)</f>
        <v>0</v>
      </c>
    </row>
    <row r="56" spans="1:48" ht="12.75">
      <c r="A56" s="4" t="s">
        <v>19</v>
      </c>
      <c r="B56" s="4"/>
      <c r="C56" s="4" t="s">
        <v>58</v>
      </c>
      <c r="D56" s="4" t="s">
        <v>127</v>
      </c>
      <c r="E56" s="4" t="s">
        <v>167</v>
      </c>
      <c r="F56" s="18">
        <v>399</v>
      </c>
      <c r="G56" s="18">
        <v>0</v>
      </c>
      <c r="H56" s="18">
        <f>F56*AE56</f>
        <v>0</v>
      </c>
      <c r="I56" s="18">
        <f>J56-H56</f>
        <v>0</v>
      </c>
      <c r="J56" s="18">
        <f>F56*G56</f>
        <v>0</v>
      </c>
      <c r="K56" s="18">
        <v>0.01838</v>
      </c>
      <c r="L56" s="18">
        <f>F56*K56</f>
        <v>7.33362</v>
      </c>
      <c r="M56" s="30" t="s">
        <v>191</v>
      </c>
      <c r="P56" s="33">
        <f>IF(AG56="5",J56,0)</f>
        <v>0</v>
      </c>
      <c r="R56" s="33">
        <f>IF(AG56="1",H56,0)</f>
        <v>0</v>
      </c>
      <c r="S56" s="33">
        <f>IF(AG56="1",I56,0)</f>
        <v>0</v>
      </c>
      <c r="T56" s="33">
        <f>IF(AG56="7",H56,0)</f>
        <v>0</v>
      </c>
      <c r="U56" s="33">
        <f>IF(AG56="7",I56,0)</f>
        <v>0</v>
      </c>
      <c r="V56" s="33">
        <f>IF(AG56="2",H56,0)</f>
        <v>0</v>
      </c>
      <c r="W56" s="33">
        <f>IF(AG56="2",I56,0)</f>
        <v>0</v>
      </c>
      <c r="X56" s="33">
        <f>IF(AG56="0",J56,0)</f>
        <v>0</v>
      </c>
      <c r="Y56" s="27"/>
      <c r="Z56" s="18">
        <f>IF(AD56=0,J56,0)</f>
        <v>0</v>
      </c>
      <c r="AA56" s="18">
        <f>IF(AD56=15,J56,0)</f>
        <v>0</v>
      </c>
      <c r="AB56" s="18">
        <f>IF(AD56=21,J56,0)</f>
        <v>0</v>
      </c>
      <c r="AD56" s="33">
        <v>21</v>
      </c>
      <c r="AE56" s="33">
        <f>G56*0.000193050193050193</f>
        <v>0</v>
      </c>
      <c r="AF56" s="33">
        <f>G56*(1-0.000193050193050193)</f>
        <v>0</v>
      </c>
      <c r="AG56" s="30" t="s">
        <v>7</v>
      </c>
      <c r="AM56" s="33">
        <f>F56*AE56</f>
        <v>0</v>
      </c>
      <c r="AN56" s="33">
        <f>F56*AF56</f>
        <v>0</v>
      </c>
      <c r="AO56" s="34" t="s">
        <v>205</v>
      </c>
      <c r="AP56" s="34" t="s">
        <v>211</v>
      </c>
      <c r="AQ56" s="27" t="s">
        <v>213</v>
      </c>
      <c r="AS56" s="33">
        <f>AM56+AN56</f>
        <v>0</v>
      </c>
      <c r="AT56" s="33">
        <f>G56/(100-AU56)*100</f>
        <v>0</v>
      </c>
      <c r="AU56" s="33">
        <v>0</v>
      </c>
      <c r="AV56" s="33">
        <f>L56</f>
        <v>7.33362</v>
      </c>
    </row>
    <row r="57" spans="4:6" ht="12.75">
      <c r="D57" s="15" t="s">
        <v>110</v>
      </c>
      <c r="F57" s="19">
        <v>399</v>
      </c>
    </row>
    <row r="58" spans="1:48" ht="12.75">
      <c r="A58" s="4" t="s">
        <v>20</v>
      </c>
      <c r="B58" s="4"/>
      <c r="C58" s="4" t="s">
        <v>59</v>
      </c>
      <c r="D58" s="4" t="s">
        <v>128</v>
      </c>
      <c r="E58" s="4" t="s">
        <v>167</v>
      </c>
      <c r="F58" s="18">
        <v>399</v>
      </c>
      <c r="G58" s="18">
        <v>0</v>
      </c>
      <c r="H58" s="18">
        <f>F58*AE58</f>
        <v>0</v>
      </c>
      <c r="I58" s="18">
        <f>J58-H58</f>
        <v>0</v>
      </c>
      <c r="J58" s="18">
        <f>F58*G58</f>
        <v>0</v>
      </c>
      <c r="K58" s="18">
        <v>0.00095</v>
      </c>
      <c r="L58" s="18">
        <f>F58*K58</f>
        <v>0.37905</v>
      </c>
      <c r="M58" s="30" t="s">
        <v>191</v>
      </c>
      <c r="P58" s="33">
        <f>IF(AG58="5",J58,0)</f>
        <v>0</v>
      </c>
      <c r="R58" s="33">
        <f>IF(AG58="1",H58,0)</f>
        <v>0</v>
      </c>
      <c r="S58" s="33">
        <f>IF(AG58="1",I58,0)</f>
        <v>0</v>
      </c>
      <c r="T58" s="33">
        <f>IF(AG58="7",H58,0)</f>
        <v>0</v>
      </c>
      <c r="U58" s="33">
        <f>IF(AG58="7",I58,0)</f>
        <v>0</v>
      </c>
      <c r="V58" s="33">
        <f>IF(AG58="2",H58,0)</f>
        <v>0</v>
      </c>
      <c r="W58" s="33">
        <f>IF(AG58="2",I58,0)</f>
        <v>0</v>
      </c>
      <c r="X58" s="33">
        <f>IF(AG58="0",J58,0)</f>
        <v>0</v>
      </c>
      <c r="Y58" s="27"/>
      <c r="Z58" s="18">
        <f>IF(AD58=0,J58,0)</f>
        <v>0</v>
      </c>
      <c r="AA58" s="18">
        <f>IF(AD58=15,J58,0)</f>
        <v>0</v>
      </c>
      <c r="AB58" s="18">
        <f>IF(AD58=21,J58,0)</f>
        <v>0</v>
      </c>
      <c r="AD58" s="33">
        <v>21</v>
      </c>
      <c r="AE58" s="33">
        <f>G58*0.943093922651934</f>
        <v>0</v>
      </c>
      <c r="AF58" s="33">
        <f>G58*(1-0.943093922651934)</f>
        <v>0</v>
      </c>
      <c r="AG58" s="30" t="s">
        <v>7</v>
      </c>
      <c r="AM58" s="33">
        <f>F58*AE58</f>
        <v>0</v>
      </c>
      <c r="AN58" s="33">
        <f>F58*AF58</f>
        <v>0</v>
      </c>
      <c r="AO58" s="34" t="s">
        <v>205</v>
      </c>
      <c r="AP58" s="34" t="s">
        <v>211</v>
      </c>
      <c r="AQ58" s="27" t="s">
        <v>213</v>
      </c>
      <c r="AS58" s="33">
        <f>AM58+AN58</f>
        <v>0</v>
      </c>
      <c r="AT58" s="33">
        <f>G58/(100-AU58)*100</f>
        <v>0</v>
      </c>
      <c r="AU58" s="33">
        <v>0</v>
      </c>
      <c r="AV58" s="33">
        <f>L58</f>
        <v>0.37905</v>
      </c>
    </row>
    <row r="59" spans="4:6" ht="12.75">
      <c r="D59" s="15" t="s">
        <v>110</v>
      </c>
      <c r="F59" s="19">
        <v>399</v>
      </c>
    </row>
    <row r="60" spans="1:48" ht="12.75">
      <c r="A60" s="4" t="s">
        <v>21</v>
      </c>
      <c r="B60" s="4"/>
      <c r="C60" s="4" t="s">
        <v>60</v>
      </c>
      <c r="D60" s="4" t="s">
        <v>129</v>
      </c>
      <c r="E60" s="4" t="s">
        <v>167</v>
      </c>
      <c r="F60" s="18">
        <v>399</v>
      </c>
      <c r="G60" s="18">
        <v>0</v>
      </c>
      <c r="H60" s="18">
        <f>F60*AE60</f>
        <v>0</v>
      </c>
      <c r="I60" s="18">
        <f>J60-H60</f>
        <v>0</v>
      </c>
      <c r="J60" s="18">
        <f>F60*G60</f>
        <v>0</v>
      </c>
      <c r="K60" s="18">
        <v>0</v>
      </c>
      <c r="L60" s="18">
        <f>F60*K60</f>
        <v>0</v>
      </c>
      <c r="M60" s="30" t="s">
        <v>191</v>
      </c>
      <c r="P60" s="33">
        <f>IF(AG60="5",J60,0)</f>
        <v>0</v>
      </c>
      <c r="R60" s="33">
        <f>IF(AG60="1",H60,0)</f>
        <v>0</v>
      </c>
      <c r="S60" s="33">
        <f>IF(AG60="1",I60,0)</f>
        <v>0</v>
      </c>
      <c r="T60" s="33">
        <f>IF(AG60="7",H60,0)</f>
        <v>0</v>
      </c>
      <c r="U60" s="33">
        <f>IF(AG60="7",I60,0)</f>
        <v>0</v>
      </c>
      <c r="V60" s="33">
        <f>IF(AG60="2",H60,0)</f>
        <v>0</v>
      </c>
      <c r="W60" s="33">
        <f>IF(AG60="2",I60,0)</f>
        <v>0</v>
      </c>
      <c r="X60" s="33">
        <f>IF(AG60="0",J60,0)</f>
        <v>0</v>
      </c>
      <c r="Y60" s="27"/>
      <c r="Z60" s="18">
        <f>IF(AD60=0,J60,0)</f>
        <v>0</v>
      </c>
      <c r="AA60" s="18">
        <f>IF(AD60=15,J60,0)</f>
        <v>0</v>
      </c>
      <c r="AB60" s="18">
        <f>IF(AD60=21,J60,0)</f>
        <v>0</v>
      </c>
      <c r="AD60" s="33">
        <v>21</v>
      </c>
      <c r="AE60" s="33">
        <f>G60*0</f>
        <v>0</v>
      </c>
      <c r="AF60" s="33">
        <f>G60*(1-0)</f>
        <v>0</v>
      </c>
      <c r="AG60" s="30" t="s">
        <v>7</v>
      </c>
      <c r="AM60" s="33">
        <f>F60*AE60</f>
        <v>0</v>
      </c>
      <c r="AN60" s="33">
        <f>F60*AF60</f>
        <v>0</v>
      </c>
      <c r="AO60" s="34" t="s">
        <v>205</v>
      </c>
      <c r="AP60" s="34" t="s">
        <v>211</v>
      </c>
      <c r="AQ60" s="27" t="s">
        <v>213</v>
      </c>
      <c r="AS60" s="33">
        <f>AM60+AN60</f>
        <v>0</v>
      </c>
      <c r="AT60" s="33">
        <f>G60/(100-AU60)*100</f>
        <v>0</v>
      </c>
      <c r="AU60" s="33">
        <v>0</v>
      </c>
      <c r="AV60" s="33">
        <f>L60</f>
        <v>0</v>
      </c>
    </row>
    <row r="61" spans="4:6" ht="12.75">
      <c r="D61" s="15" t="s">
        <v>110</v>
      </c>
      <c r="F61" s="19">
        <v>399</v>
      </c>
    </row>
    <row r="62" spans="1:48" ht="12.75">
      <c r="A62" s="4" t="s">
        <v>22</v>
      </c>
      <c r="B62" s="4"/>
      <c r="C62" s="4" t="s">
        <v>61</v>
      </c>
      <c r="D62" s="4" t="s">
        <v>130</v>
      </c>
      <c r="E62" s="4" t="s">
        <v>167</v>
      </c>
      <c r="F62" s="18">
        <v>399</v>
      </c>
      <c r="G62" s="18">
        <v>0</v>
      </c>
      <c r="H62" s="18">
        <f>F62*AE62</f>
        <v>0</v>
      </c>
      <c r="I62" s="18">
        <f>J62-H62</f>
        <v>0</v>
      </c>
      <c r="J62" s="18">
        <f>F62*G62</f>
        <v>0</v>
      </c>
      <c r="K62" s="18">
        <v>0</v>
      </c>
      <c r="L62" s="18">
        <f>F62*K62</f>
        <v>0</v>
      </c>
      <c r="M62" s="30" t="s">
        <v>191</v>
      </c>
      <c r="P62" s="33">
        <f>IF(AG62="5",J62,0)</f>
        <v>0</v>
      </c>
      <c r="R62" s="33">
        <f>IF(AG62="1",H62,0)</f>
        <v>0</v>
      </c>
      <c r="S62" s="33">
        <f>IF(AG62="1",I62,0)</f>
        <v>0</v>
      </c>
      <c r="T62" s="33">
        <f>IF(AG62="7",H62,0)</f>
        <v>0</v>
      </c>
      <c r="U62" s="33">
        <f>IF(AG62="7",I62,0)</f>
        <v>0</v>
      </c>
      <c r="V62" s="33">
        <f>IF(AG62="2",H62,0)</f>
        <v>0</v>
      </c>
      <c r="W62" s="33">
        <f>IF(AG62="2",I62,0)</f>
        <v>0</v>
      </c>
      <c r="X62" s="33">
        <f>IF(AG62="0",J62,0)</f>
        <v>0</v>
      </c>
      <c r="Y62" s="27"/>
      <c r="Z62" s="18">
        <f>IF(AD62=0,J62,0)</f>
        <v>0</v>
      </c>
      <c r="AA62" s="18">
        <f>IF(AD62=15,J62,0)</f>
        <v>0</v>
      </c>
      <c r="AB62" s="18">
        <f>IF(AD62=21,J62,0)</f>
        <v>0</v>
      </c>
      <c r="AD62" s="33">
        <v>21</v>
      </c>
      <c r="AE62" s="33">
        <f>G62*0</f>
        <v>0</v>
      </c>
      <c r="AF62" s="33">
        <f>G62*(1-0)</f>
        <v>0</v>
      </c>
      <c r="AG62" s="30" t="s">
        <v>7</v>
      </c>
      <c r="AM62" s="33">
        <f>F62*AE62</f>
        <v>0</v>
      </c>
      <c r="AN62" s="33">
        <f>F62*AF62</f>
        <v>0</v>
      </c>
      <c r="AO62" s="34" t="s">
        <v>205</v>
      </c>
      <c r="AP62" s="34" t="s">
        <v>211</v>
      </c>
      <c r="AQ62" s="27" t="s">
        <v>213</v>
      </c>
      <c r="AS62" s="33">
        <f>AM62+AN62</f>
        <v>0</v>
      </c>
      <c r="AT62" s="33">
        <f>G62/(100-AU62)*100</f>
        <v>0</v>
      </c>
      <c r="AU62" s="33">
        <v>0</v>
      </c>
      <c r="AV62" s="33">
        <f>L62</f>
        <v>0</v>
      </c>
    </row>
    <row r="63" spans="4:6" ht="12.75">
      <c r="D63" s="15" t="s">
        <v>110</v>
      </c>
      <c r="F63" s="19">
        <v>399</v>
      </c>
    </row>
    <row r="64" spans="1:48" ht="12.75">
      <c r="A64" s="4" t="s">
        <v>23</v>
      </c>
      <c r="B64" s="4"/>
      <c r="C64" s="4" t="s">
        <v>62</v>
      </c>
      <c r="D64" s="4" t="s">
        <v>131</v>
      </c>
      <c r="E64" s="4" t="s">
        <v>167</v>
      </c>
      <c r="F64" s="18">
        <v>399</v>
      </c>
      <c r="G64" s="18">
        <v>0</v>
      </c>
      <c r="H64" s="18">
        <f>F64*AE64</f>
        <v>0</v>
      </c>
      <c r="I64" s="18">
        <f>J64-H64</f>
        <v>0</v>
      </c>
      <c r="J64" s="18">
        <f>F64*G64</f>
        <v>0</v>
      </c>
      <c r="K64" s="18">
        <v>0</v>
      </c>
      <c r="L64" s="18">
        <f>F64*K64</f>
        <v>0</v>
      </c>
      <c r="M64" s="30" t="s">
        <v>191</v>
      </c>
      <c r="P64" s="33">
        <f>IF(AG64="5",J64,0)</f>
        <v>0</v>
      </c>
      <c r="R64" s="33">
        <f>IF(AG64="1",H64,0)</f>
        <v>0</v>
      </c>
      <c r="S64" s="33">
        <f>IF(AG64="1",I64,0)</f>
        <v>0</v>
      </c>
      <c r="T64" s="33">
        <f>IF(AG64="7",H64,0)</f>
        <v>0</v>
      </c>
      <c r="U64" s="33">
        <f>IF(AG64="7",I64,0)</f>
        <v>0</v>
      </c>
      <c r="V64" s="33">
        <f>IF(AG64="2",H64,0)</f>
        <v>0</v>
      </c>
      <c r="W64" s="33">
        <f>IF(AG64="2",I64,0)</f>
        <v>0</v>
      </c>
      <c r="X64" s="33">
        <f>IF(AG64="0",J64,0)</f>
        <v>0</v>
      </c>
      <c r="Y64" s="27"/>
      <c r="Z64" s="18">
        <f>IF(AD64=0,J64,0)</f>
        <v>0</v>
      </c>
      <c r="AA64" s="18">
        <f>IF(AD64=15,J64,0)</f>
        <v>0</v>
      </c>
      <c r="AB64" s="18">
        <f>IF(AD64=21,J64,0)</f>
        <v>0</v>
      </c>
      <c r="AD64" s="33">
        <v>21</v>
      </c>
      <c r="AE64" s="33">
        <f>G64*0</f>
        <v>0</v>
      </c>
      <c r="AF64" s="33">
        <f>G64*(1-0)</f>
        <v>0</v>
      </c>
      <c r="AG64" s="30" t="s">
        <v>7</v>
      </c>
      <c r="AM64" s="33">
        <f>F64*AE64</f>
        <v>0</v>
      </c>
      <c r="AN64" s="33">
        <f>F64*AF64</f>
        <v>0</v>
      </c>
      <c r="AO64" s="34" t="s">
        <v>205</v>
      </c>
      <c r="AP64" s="34" t="s">
        <v>211</v>
      </c>
      <c r="AQ64" s="27" t="s">
        <v>213</v>
      </c>
      <c r="AS64" s="33">
        <f>AM64+AN64</f>
        <v>0</v>
      </c>
      <c r="AT64" s="33">
        <f>G64/(100-AU64)*100</f>
        <v>0</v>
      </c>
      <c r="AU64" s="33">
        <v>0</v>
      </c>
      <c r="AV64" s="33">
        <f>L64</f>
        <v>0</v>
      </c>
    </row>
    <row r="65" spans="4:6" ht="12.75">
      <c r="D65" s="15" t="s">
        <v>110</v>
      </c>
      <c r="F65" s="19">
        <v>399</v>
      </c>
    </row>
    <row r="66" spans="1:48" ht="12.75">
      <c r="A66" s="4" t="s">
        <v>24</v>
      </c>
      <c r="B66" s="4"/>
      <c r="C66" s="4" t="s">
        <v>63</v>
      </c>
      <c r="D66" s="4" t="s">
        <v>132</v>
      </c>
      <c r="E66" s="4" t="s">
        <v>167</v>
      </c>
      <c r="F66" s="18">
        <v>399</v>
      </c>
      <c r="G66" s="18">
        <v>0</v>
      </c>
      <c r="H66" s="18">
        <f>F66*AE66</f>
        <v>0</v>
      </c>
      <c r="I66" s="18">
        <f>J66-H66</f>
        <v>0</v>
      </c>
      <c r="J66" s="18">
        <f>F66*G66</f>
        <v>0</v>
      </c>
      <c r="K66" s="18">
        <v>0</v>
      </c>
      <c r="L66" s="18">
        <f>F66*K66</f>
        <v>0</v>
      </c>
      <c r="M66" s="30" t="s">
        <v>191</v>
      </c>
      <c r="P66" s="33">
        <f>IF(AG66="5",J66,0)</f>
        <v>0</v>
      </c>
      <c r="R66" s="33">
        <f>IF(AG66="1",H66,0)</f>
        <v>0</v>
      </c>
      <c r="S66" s="33">
        <f>IF(AG66="1",I66,0)</f>
        <v>0</v>
      </c>
      <c r="T66" s="33">
        <f>IF(AG66="7",H66,0)</f>
        <v>0</v>
      </c>
      <c r="U66" s="33">
        <f>IF(AG66="7",I66,0)</f>
        <v>0</v>
      </c>
      <c r="V66" s="33">
        <f>IF(AG66="2",H66,0)</f>
        <v>0</v>
      </c>
      <c r="W66" s="33">
        <f>IF(AG66="2",I66,0)</f>
        <v>0</v>
      </c>
      <c r="X66" s="33">
        <f>IF(AG66="0",J66,0)</f>
        <v>0</v>
      </c>
      <c r="Y66" s="27"/>
      <c r="Z66" s="18">
        <f>IF(AD66=0,J66,0)</f>
        <v>0</v>
      </c>
      <c r="AA66" s="18">
        <f>IF(AD66=15,J66,0)</f>
        <v>0</v>
      </c>
      <c r="AB66" s="18">
        <f>IF(AD66=21,J66,0)</f>
        <v>0</v>
      </c>
      <c r="AD66" s="33">
        <v>21</v>
      </c>
      <c r="AE66" s="33">
        <f>G66*0</f>
        <v>0</v>
      </c>
      <c r="AF66" s="33">
        <f>G66*(1-0)</f>
        <v>0</v>
      </c>
      <c r="AG66" s="30" t="s">
        <v>7</v>
      </c>
      <c r="AM66" s="33">
        <f>F66*AE66</f>
        <v>0</v>
      </c>
      <c r="AN66" s="33">
        <f>F66*AF66</f>
        <v>0</v>
      </c>
      <c r="AO66" s="34" t="s">
        <v>205</v>
      </c>
      <c r="AP66" s="34" t="s">
        <v>211</v>
      </c>
      <c r="AQ66" s="27" t="s">
        <v>213</v>
      </c>
      <c r="AS66" s="33">
        <f>AM66+AN66</f>
        <v>0</v>
      </c>
      <c r="AT66" s="33">
        <f>G66/(100-AU66)*100</f>
        <v>0</v>
      </c>
      <c r="AU66" s="33">
        <v>0</v>
      </c>
      <c r="AV66" s="33">
        <f>L66</f>
        <v>0</v>
      </c>
    </row>
    <row r="67" spans="4:6" ht="12.75">
      <c r="D67" s="15" t="s">
        <v>110</v>
      </c>
      <c r="F67" s="19">
        <v>399</v>
      </c>
    </row>
    <row r="68" spans="1:48" ht="12.75">
      <c r="A68" s="4" t="s">
        <v>25</v>
      </c>
      <c r="B68" s="4"/>
      <c r="C68" s="4" t="s">
        <v>64</v>
      </c>
      <c r="D68" s="4" t="s">
        <v>133</v>
      </c>
      <c r="E68" s="4" t="s">
        <v>168</v>
      </c>
      <c r="F68" s="18">
        <v>7.712</v>
      </c>
      <c r="G68" s="18">
        <v>0</v>
      </c>
      <c r="H68" s="18">
        <f>F68*AE68</f>
        <v>0</v>
      </c>
      <c r="I68" s="18">
        <f>J68-H68</f>
        <v>0</v>
      </c>
      <c r="J68" s="18">
        <f>F68*G68</f>
        <v>0</v>
      </c>
      <c r="K68" s="18">
        <v>0</v>
      </c>
      <c r="L68" s="18">
        <f>F68*K68</f>
        <v>0</v>
      </c>
      <c r="M68" s="30" t="s">
        <v>191</v>
      </c>
      <c r="P68" s="33">
        <f>IF(AG68="5",J68,0)</f>
        <v>0</v>
      </c>
      <c r="R68" s="33">
        <f>IF(AG68="1",H68,0)</f>
        <v>0</v>
      </c>
      <c r="S68" s="33">
        <f>IF(AG68="1",I68,0)</f>
        <v>0</v>
      </c>
      <c r="T68" s="33">
        <f>IF(AG68="7",H68,0)</f>
        <v>0</v>
      </c>
      <c r="U68" s="33">
        <f>IF(AG68="7",I68,0)</f>
        <v>0</v>
      </c>
      <c r="V68" s="33">
        <f>IF(AG68="2",H68,0)</f>
        <v>0</v>
      </c>
      <c r="W68" s="33">
        <f>IF(AG68="2",I68,0)</f>
        <v>0</v>
      </c>
      <c r="X68" s="33">
        <f>IF(AG68="0",J68,0)</f>
        <v>0</v>
      </c>
      <c r="Y68" s="27"/>
      <c r="Z68" s="18">
        <f>IF(AD68=0,J68,0)</f>
        <v>0</v>
      </c>
      <c r="AA68" s="18">
        <f>IF(AD68=15,J68,0)</f>
        <v>0</v>
      </c>
      <c r="AB68" s="18">
        <f>IF(AD68=21,J68,0)</f>
        <v>0</v>
      </c>
      <c r="AD68" s="33">
        <v>21</v>
      </c>
      <c r="AE68" s="33">
        <f>G68*0</f>
        <v>0</v>
      </c>
      <c r="AF68" s="33">
        <f>G68*(1-0)</f>
        <v>0</v>
      </c>
      <c r="AG68" s="30" t="s">
        <v>11</v>
      </c>
      <c r="AM68" s="33">
        <f>F68*AE68</f>
        <v>0</v>
      </c>
      <c r="AN68" s="33">
        <f>F68*AF68</f>
        <v>0</v>
      </c>
      <c r="AO68" s="34" t="s">
        <v>205</v>
      </c>
      <c r="AP68" s="34" t="s">
        <v>211</v>
      </c>
      <c r="AQ68" s="27" t="s">
        <v>213</v>
      </c>
      <c r="AS68" s="33">
        <f>AM68+AN68</f>
        <v>0</v>
      </c>
      <c r="AT68" s="33">
        <f>G68/(100-AU68)*100</f>
        <v>0</v>
      </c>
      <c r="AU68" s="33">
        <v>0</v>
      </c>
      <c r="AV68" s="33">
        <f>L68</f>
        <v>0</v>
      </c>
    </row>
    <row r="69" spans="4:6" ht="12.75">
      <c r="D69" s="15" t="s">
        <v>134</v>
      </c>
      <c r="F69" s="19">
        <v>7.712</v>
      </c>
    </row>
    <row r="70" spans="3:13" ht="12.75">
      <c r="C70" s="13" t="s">
        <v>47</v>
      </c>
      <c r="D70" s="81" t="s">
        <v>135</v>
      </c>
      <c r="E70" s="82"/>
      <c r="F70" s="82"/>
      <c r="G70" s="82"/>
      <c r="H70" s="82"/>
      <c r="I70" s="82"/>
      <c r="J70" s="82"/>
      <c r="K70" s="82"/>
      <c r="L70" s="82"/>
      <c r="M70" s="82"/>
    </row>
    <row r="71" spans="1:37" ht="12.75">
      <c r="A71" s="5"/>
      <c r="B71" s="12"/>
      <c r="C71" s="12" t="s">
        <v>65</v>
      </c>
      <c r="D71" s="79" t="s">
        <v>136</v>
      </c>
      <c r="E71" s="80"/>
      <c r="F71" s="80"/>
      <c r="G71" s="80"/>
      <c r="H71" s="36">
        <f>SUM(H72:H72)</f>
        <v>0</v>
      </c>
      <c r="I71" s="36">
        <f>SUM(I72:I72)</f>
        <v>0</v>
      </c>
      <c r="J71" s="36">
        <f>H71+I71</f>
        <v>0</v>
      </c>
      <c r="K71" s="27"/>
      <c r="L71" s="36">
        <f>SUM(L72:L72)</f>
        <v>2.84</v>
      </c>
      <c r="M71" s="27"/>
      <c r="Y71" s="27"/>
      <c r="AI71" s="36">
        <f>SUM(Z72:Z72)</f>
        <v>0</v>
      </c>
      <c r="AJ71" s="36">
        <f>SUM(AA72:AA72)</f>
        <v>0</v>
      </c>
      <c r="AK71" s="36">
        <f>SUM(AB72:AB72)</f>
        <v>0</v>
      </c>
    </row>
    <row r="72" spans="1:48" ht="12.75">
      <c r="A72" s="4" t="s">
        <v>26</v>
      </c>
      <c r="B72" s="4"/>
      <c r="C72" s="4" t="s">
        <v>66</v>
      </c>
      <c r="D72" s="4" t="s">
        <v>137</v>
      </c>
      <c r="E72" s="4" t="s">
        <v>167</v>
      </c>
      <c r="F72" s="18">
        <v>284</v>
      </c>
      <c r="G72" s="18">
        <v>0</v>
      </c>
      <c r="H72" s="18">
        <f>F72*AE72</f>
        <v>0</v>
      </c>
      <c r="I72" s="18">
        <f>J72-H72</f>
        <v>0</v>
      </c>
      <c r="J72" s="18">
        <f>F72*G72</f>
        <v>0</v>
      </c>
      <c r="K72" s="18">
        <v>0.01</v>
      </c>
      <c r="L72" s="18">
        <f>F72*K72</f>
        <v>2.84</v>
      </c>
      <c r="M72" s="30" t="s">
        <v>191</v>
      </c>
      <c r="P72" s="33">
        <f>IF(AG72="5",J72,0)</f>
        <v>0</v>
      </c>
      <c r="R72" s="33">
        <f>IF(AG72="1",H72,0)</f>
        <v>0</v>
      </c>
      <c r="S72" s="33">
        <f>IF(AG72="1",I72,0)</f>
        <v>0</v>
      </c>
      <c r="T72" s="33">
        <f>IF(AG72="7",H72,0)</f>
        <v>0</v>
      </c>
      <c r="U72" s="33">
        <f>IF(AG72="7",I72,0)</f>
        <v>0</v>
      </c>
      <c r="V72" s="33">
        <f>IF(AG72="2",H72,0)</f>
        <v>0</v>
      </c>
      <c r="W72" s="33">
        <f>IF(AG72="2",I72,0)</f>
        <v>0</v>
      </c>
      <c r="X72" s="33">
        <f>IF(AG72="0",J72,0)</f>
        <v>0</v>
      </c>
      <c r="Y72" s="27"/>
      <c r="Z72" s="18">
        <f>IF(AD72=0,J72,0)</f>
        <v>0</v>
      </c>
      <c r="AA72" s="18">
        <f>IF(AD72=15,J72,0)</f>
        <v>0</v>
      </c>
      <c r="AB72" s="18">
        <f>IF(AD72=21,J72,0)</f>
        <v>0</v>
      </c>
      <c r="AD72" s="33">
        <v>21</v>
      </c>
      <c r="AE72" s="33">
        <f>G72*0</f>
        <v>0</v>
      </c>
      <c r="AF72" s="33">
        <f>G72*(1-0)</f>
        <v>0</v>
      </c>
      <c r="AG72" s="30" t="s">
        <v>7</v>
      </c>
      <c r="AM72" s="33">
        <f>F72*AE72</f>
        <v>0</v>
      </c>
      <c r="AN72" s="33">
        <f>F72*AF72</f>
        <v>0</v>
      </c>
      <c r="AO72" s="34" t="s">
        <v>206</v>
      </c>
      <c r="AP72" s="34" t="s">
        <v>211</v>
      </c>
      <c r="AQ72" s="27" t="s">
        <v>213</v>
      </c>
      <c r="AS72" s="33">
        <f>AM72+AN72</f>
        <v>0</v>
      </c>
      <c r="AT72" s="33">
        <f>G72/(100-AU72)*100</f>
        <v>0</v>
      </c>
      <c r="AU72" s="33">
        <v>0</v>
      </c>
      <c r="AV72" s="33">
        <f>L72</f>
        <v>2.84</v>
      </c>
    </row>
    <row r="73" spans="4:6" ht="12.75">
      <c r="D73" s="15" t="s">
        <v>110</v>
      </c>
      <c r="F73" s="19">
        <v>399</v>
      </c>
    </row>
    <row r="74" spans="4:6" ht="12.75">
      <c r="D74" s="15" t="s">
        <v>118</v>
      </c>
      <c r="F74" s="19">
        <v>-115</v>
      </c>
    </row>
    <row r="75" spans="3:13" ht="12.75">
      <c r="C75" s="13" t="s">
        <v>47</v>
      </c>
      <c r="D75" s="81" t="s">
        <v>138</v>
      </c>
      <c r="E75" s="82"/>
      <c r="F75" s="82"/>
      <c r="G75" s="82"/>
      <c r="H75" s="82"/>
      <c r="I75" s="82"/>
      <c r="J75" s="82"/>
      <c r="K75" s="82"/>
      <c r="L75" s="82"/>
      <c r="M75" s="82"/>
    </row>
    <row r="76" spans="1:37" ht="12.75">
      <c r="A76" s="5"/>
      <c r="B76" s="12"/>
      <c r="C76" s="12" t="s">
        <v>67</v>
      </c>
      <c r="D76" s="79" t="s">
        <v>139</v>
      </c>
      <c r="E76" s="80"/>
      <c r="F76" s="80"/>
      <c r="G76" s="80"/>
      <c r="H76" s="36">
        <f>SUM(H77:H86)</f>
        <v>0</v>
      </c>
      <c r="I76" s="36">
        <f>SUM(I77:I86)</f>
        <v>0</v>
      </c>
      <c r="J76" s="36">
        <f>H76+I76</f>
        <v>0</v>
      </c>
      <c r="K76" s="27"/>
      <c r="L76" s="36">
        <f>SUM(L77:L86)</f>
        <v>0</v>
      </c>
      <c r="M76" s="27"/>
      <c r="Y76" s="27"/>
      <c r="AI76" s="36">
        <f>SUM(Z77:Z86)</f>
        <v>0</v>
      </c>
      <c r="AJ76" s="36">
        <f>SUM(AA77:AA86)</f>
        <v>0</v>
      </c>
      <c r="AK76" s="36">
        <f>SUM(AB77:AB86)</f>
        <v>0</v>
      </c>
    </row>
    <row r="77" spans="1:48" ht="12.75">
      <c r="A77" s="4" t="s">
        <v>27</v>
      </c>
      <c r="B77" s="4"/>
      <c r="C77" s="4" t="s">
        <v>68</v>
      </c>
      <c r="D77" s="4" t="s">
        <v>140</v>
      </c>
      <c r="E77" s="4" t="s">
        <v>168</v>
      </c>
      <c r="F77" s="18">
        <v>2.84</v>
      </c>
      <c r="G77" s="18">
        <v>0</v>
      </c>
      <c r="H77" s="18">
        <f>F77*AE77</f>
        <v>0</v>
      </c>
      <c r="I77" s="18">
        <f>J77-H77</f>
        <v>0</v>
      </c>
      <c r="J77" s="18">
        <f>F77*G77</f>
        <v>0</v>
      </c>
      <c r="K77" s="18">
        <v>0</v>
      </c>
      <c r="L77" s="18">
        <f>F77*K77</f>
        <v>0</v>
      </c>
      <c r="M77" s="30" t="s">
        <v>191</v>
      </c>
      <c r="P77" s="33">
        <f>IF(AG77="5",J77,0)</f>
        <v>0</v>
      </c>
      <c r="R77" s="33">
        <f>IF(AG77="1",H77,0)</f>
        <v>0</v>
      </c>
      <c r="S77" s="33">
        <f>IF(AG77="1",I77,0)</f>
        <v>0</v>
      </c>
      <c r="T77" s="33">
        <f>IF(AG77="7",H77,0)</f>
        <v>0</v>
      </c>
      <c r="U77" s="33">
        <f>IF(AG77="7",I77,0)</f>
        <v>0</v>
      </c>
      <c r="V77" s="33">
        <f>IF(AG77="2",H77,0)</f>
        <v>0</v>
      </c>
      <c r="W77" s="33">
        <f>IF(AG77="2",I77,0)</f>
        <v>0</v>
      </c>
      <c r="X77" s="33">
        <f>IF(AG77="0",J77,0)</f>
        <v>0</v>
      </c>
      <c r="Y77" s="27"/>
      <c r="Z77" s="18">
        <f>IF(AD77=0,J77,0)</f>
        <v>0</v>
      </c>
      <c r="AA77" s="18">
        <f>IF(AD77=15,J77,0)</f>
        <v>0</v>
      </c>
      <c r="AB77" s="18">
        <f>IF(AD77=21,J77,0)</f>
        <v>0</v>
      </c>
      <c r="AD77" s="33">
        <v>21</v>
      </c>
      <c r="AE77" s="33">
        <f>G77*0</f>
        <v>0</v>
      </c>
      <c r="AF77" s="33">
        <f>G77*(1-0)</f>
        <v>0</v>
      </c>
      <c r="AG77" s="30" t="s">
        <v>11</v>
      </c>
      <c r="AM77" s="33">
        <f>F77*AE77</f>
        <v>0</v>
      </c>
      <c r="AN77" s="33">
        <f>F77*AF77</f>
        <v>0</v>
      </c>
      <c r="AO77" s="34" t="s">
        <v>207</v>
      </c>
      <c r="AP77" s="34" t="s">
        <v>211</v>
      </c>
      <c r="AQ77" s="27" t="s">
        <v>213</v>
      </c>
      <c r="AS77" s="33">
        <f>AM77+AN77</f>
        <v>0</v>
      </c>
      <c r="AT77" s="33">
        <f>G77/(100-AU77)*100</f>
        <v>0</v>
      </c>
      <c r="AU77" s="33">
        <v>0</v>
      </c>
      <c r="AV77" s="33">
        <f>L77</f>
        <v>0</v>
      </c>
    </row>
    <row r="78" spans="4:6" ht="12.75">
      <c r="D78" s="15" t="s">
        <v>141</v>
      </c>
      <c r="F78" s="19">
        <v>2.84</v>
      </c>
    </row>
    <row r="79" spans="1:48" ht="12.75">
      <c r="A79" s="4" t="s">
        <v>28</v>
      </c>
      <c r="B79" s="4"/>
      <c r="C79" s="4" t="s">
        <v>69</v>
      </c>
      <c r="D79" s="4" t="s">
        <v>142</v>
      </c>
      <c r="E79" s="4" t="s">
        <v>168</v>
      </c>
      <c r="F79" s="18">
        <v>90.88</v>
      </c>
      <c r="G79" s="18">
        <v>0</v>
      </c>
      <c r="H79" s="18">
        <f>F79*AE79</f>
        <v>0</v>
      </c>
      <c r="I79" s="18">
        <f>J79-H79</f>
        <v>0</v>
      </c>
      <c r="J79" s="18">
        <f>F79*G79</f>
        <v>0</v>
      </c>
      <c r="K79" s="18">
        <v>0</v>
      </c>
      <c r="L79" s="18">
        <f>F79*K79</f>
        <v>0</v>
      </c>
      <c r="M79" s="30" t="s">
        <v>191</v>
      </c>
      <c r="P79" s="33">
        <f>IF(AG79="5",J79,0)</f>
        <v>0</v>
      </c>
      <c r="R79" s="33">
        <f>IF(AG79="1",H79,0)</f>
        <v>0</v>
      </c>
      <c r="S79" s="33">
        <f>IF(AG79="1",I79,0)</f>
        <v>0</v>
      </c>
      <c r="T79" s="33">
        <f>IF(AG79="7",H79,0)</f>
        <v>0</v>
      </c>
      <c r="U79" s="33">
        <f>IF(AG79="7",I79,0)</f>
        <v>0</v>
      </c>
      <c r="V79" s="33">
        <f>IF(AG79="2",H79,0)</f>
        <v>0</v>
      </c>
      <c r="W79" s="33">
        <f>IF(AG79="2",I79,0)</f>
        <v>0</v>
      </c>
      <c r="X79" s="33">
        <f>IF(AG79="0",J79,0)</f>
        <v>0</v>
      </c>
      <c r="Y79" s="27"/>
      <c r="Z79" s="18">
        <f>IF(AD79=0,J79,0)</f>
        <v>0</v>
      </c>
      <c r="AA79" s="18">
        <f>IF(AD79=15,J79,0)</f>
        <v>0</v>
      </c>
      <c r="AB79" s="18">
        <f>IF(AD79=21,J79,0)</f>
        <v>0</v>
      </c>
      <c r="AD79" s="33">
        <v>21</v>
      </c>
      <c r="AE79" s="33">
        <f>G79*0</f>
        <v>0</v>
      </c>
      <c r="AF79" s="33">
        <f>G79*(1-0)</f>
        <v>0</v>
      </c>
      <c r="AG79" s="30" t="s">
        <v>11</v>
      </c>
      <c r="AM79" s="33">
        <f>F79*AE79</f>
        <v>0</v>
      </c>
      <c r="AN79" s="33">
        <f>F79*AF79</f>
        <v>0</v>
      </c>
      <c r="AO79" s="34" t="s">
        <v>207</v>
      </c>
      <c r="AP79" s="34" t="s">
        <v>211</v>
      </c>
      <c r="AQ79" s="27" t="s">
        <v>213</v>
      </c>
      <c r="AS79" s="33">
        <f>AM79+AN79</f>
        <v>0</v>
      </c>
      <c r="AT79" s="33">
        <f>G79/(100-AU79)*100</f>
        <v>0</v>
      </c>
      <c r="AU79" s="33">
        <v>0</v>
      </c>
      <c r="AV79" s="33">
        <f>L79</f>
        <v>0</v>
      </c>
    </row>
    <row r="80" spans="4:6" ht="12.75">
      <c r="D80" s="15" t="s">
        <v>143</v>
      </c>
      <c r="F80" s="19">
        <v>90.88</v>
      </c>
    </row>
    <row r="81" spans="1:48" ht="12.75">
      <c r="A81" s="4" t="s">
        <v>29</v>
      </c>
      <c r="B81" s="4"/>
      <c r="C81" s="4" t="s">
        <v>70</v>
      </c>
      <c r="D81" s="4" t="s">
        <v>144</v>
      </c>
      <c r="E81" s="4" t="s">
        <v>168</v>
      </c>
      <c r="F81" s="18">
        <v>2.84</v>
      </c>
      <c r="G81" s="18">
        <v>0</v>
      </c>
      <c r="H81" s="18">
        <f>F81*AE81</f>
        <v>0</v>
      </c>
      <c r="I81" s="18">
        <f>J81-H81</f>
        <v>0</v>
      </c>
      <c r="J81" s="18">
        <f>F81*G81</f>
        <v>0</v>
      </c>
      <c r="K81" s="18">
        <v>0</v>
      </c>
      <c r="L81" s="18">
        <f>F81*K81</f>
        <v>0</v>
      </c>
      <c r="M81" s="30" t="s">
        <v>191</v>
      </c>
      <c r="P81" s="33">
        <f>IF(AG81="5",J81,0)</f>
        <v>0</v>
      </c>
      <c r="R81" s="33">
        <f>IF(AG81="1",H81,0)</f>
        <v>0</v>
      </c>
      <c r="S81" s="33">
        <f>IF(AG81="1",I81,0)</f>
        <v>0</v>
      </c>
      <c r="T81" s="33">
        <f>IF(AG81="7",H81,0)</f>
        <v>0</v>
      </c>
      <c r="U81" s="33">
        <f>IF(AG81="7",I81,0)</f>
        <v>0</v>
      </c>
      <c r="V81" s="33">
        <f>IF(AG81="2",H81,0)</f>
        <v>0</v>
      </c>
      <c r="W81" s="33">
        <f>IF(AG81="2",I81,0)</f>
        <v>0</v>
      </c>
      <c r="X81" s="33">
        <f>IF(AG81="0",J81,0)</f>
        <v>0</v>
      </c>
      <c r="Y81" s="27"/>
      <c r="Z81" s="18">
        <f>IF(AD81=0,J81,0)</f>
        <v>0</v>
      </c>
      <c r="AA81" s="18">
        <f>IF(AD81=15,J81,0)</f>
        <v>0</v>
      </c>
      <c r="AB81" s="18">
        <f>IF(AD81=21,J81,0)</f>
        <v>0</v>
      </c>
      <c r="AD81" s="33">
        <v>21</v>
      </c>
      <c r="AE81" s="33">
        <f>G81*0</f>
        <v>0</v>
      </c>
      <c r="AF81" s="33">
        <f>G81*(1-0)</f>
        <v>0</v>
      </c>
      <c r="AG81" s="30" t="s">
        <v>11</v>
      </c>
      <c r="AM81" s="33">
        <f>F81*AE81</f>
        <v>0</v>
      </c>
      <c r="AN81" s="33">
        <f>F81*AF81</f>
        <v>0</v>
      </c>
      <c r="AO81" s="34" t="s">
        <v>207</v>
      </c>
      <c r="AP81" s="34" t="s">
        <v>211</v>
      </c>
      <c r="AQ81" s="27" t="s">
        <v>213</v>
      </c>
      <c r="AS81" s="33">
        <f>AM81+AN81</f>
        <v>0</v>
      </c>
      <c r="AT81" s="33">
        <f>G81/(100-AU81)*100</f>
        <v>0</v>
      </c>
      <c r="AU81" s="33">
        <v>0</v>
      </c>
      <c r="AV81" s="33">
        <f>L81</f>
        <v>0</v>
      </c>
    </row>
    <row r="82" spans="4:6" ht="12.75">
      <c r="D82" s="15" t="s">
        <v>141</v>
      </c>
      <c r="F82" s="19">
        <v>2.84</v>
      </c>
    </row>
    <row r="83" spans="3:13" ht="12.75">
      <c r="C83" s="13" t="s">
        <v>47</v>
      </c>
      <c r="D83" s="81" t="s">
        <v>145</v>
      </c>
      <c r="E83" s="82"/>
      <c r="F83" s="82"/>
      <c r="G83" s="82"/>
      <c r="H83" s="82"/>
      <c r="I83" s="82"/>
      <c r="J83" s="82"/>
      <c r="K83" s="82"/>
      <c r="L83" s="82"/>
      <c r="M83" s="82"/>
    </row>
    <row r="84" spans="1:48" ht="12.75">
      <c r="A84" s="4" t="s">
        <v>30</v>
      </c>
      <c r="B84" s="4"/>
      <c r="C84" s="4" t="s">
        <v>71</v>
      </c>
      <c r="D84" s="4" t="s">
        <v>146</v>
      </c>
      <c r="E84" s="4" t="s">
        <v>168</v>
      </c>
      <c r="F84" s="18">
        <v>2.84</v>
      </c>
      <c r="G84" s="18">
        <v>0</v>
      </c>
      <c r="H84" s="18">
        <f>F84*AE84</f>
        <v>0</v>
      </c>
      <c r="I84" s="18">
        <f>J84-H84</f>
        <v>0</v>
      </c>
      <c r="J84" s="18">
        <f>F84*G84</f>
        <v>0</v>
      </c>
      <c r="K84" s="18">
        <v>0</v>
      </c>
      <c r="L84" s="18">
        <f>F84*K84</f>
        <v>0</v>
      </c>
      <c r="M84" s="30" t="s">
        <v>191</v>
      </c>
      <c r="P84" s="33">
        <f>IF(AG84="5",J84,0)</f>
        <v>0</v>
      </c>
      <c r="R84" s="33">
        <f>IF(AG84="1",H84,0)</f>
        <v>0</v>
      </c>
      <c r="S84" s="33">
        <f>IF(AG84="1",I84,0)</f>
        <v>0</v>
      </c>
      <c r="T84" s="33">
        <f>IF(AG84="7",H84,0)</f>
        <v>0</v>
      </c>
      <c r="U84" s="33">
        <f>IF(AG84="7",I84,0)</f>
        <v>0</v>
      </c>
      <c r="V84" s="33">
        <f>IF(AG84="2",H84,0)</f>
        <v>0</v>
      </c>
      <c r="W84" s="33">
        <f>IF(AG84="2",I84,0)</f>
        <v>0</v>
      </c>
      <c r="X84" s="33">
        <f>IF(AG84="0",J84,0)</f>
        <v>0</v>
      </c>
      <c r="Y84" s="27"/>
      <c r="Z84" s="18">
        <f>IF(AD84=0,J84,0)</f>
        <v>0</v>
      </c>
      <c r="AA84" s="18">
        <f>IF(AD84=15,J84,0)</f>
        <v>0</v>
      </c>
      <c r="AB84" s="18">
        <f>IF(AD84=21,J84,0)</f>
        <v>0</v>
      </c>
      <c r="AD84" s="33">
        <v>21</v>
      </c>
      <c r="AE84" s="33">
        <f>G84*0</f>
        <v>0</v>
      </c>
      <c r="AF84" s="33">
        <f>G84*(1-0)</f>
        <v>0</v>
      </c>
      <c r="AG84" s="30" t="s">
        <v>11</v>
      </c>
      <c r="AM84" s="33">
        <f>F84*AE84</f>
        <v>0</v>
      </c>
      <c r="AN84" s="33">
        <f>F84*AF84</f>
        <v>0</v>
      </c>
      <c r="AO84" s="34" t="s">
        <v>207</v>
      </c>
      <c r="AP84" s="34" t="s">
        <v>211</v>
      </c>
      <c r="AQ84" s="27" t="s">
        <v>213</v>
      </c>
      <c r="AS84" s="33">
        <f>AM84+AN84</f>
        <v>0</v>
      </c>
      <c r="AT84" s="33">
        <f>G84/(100-AU84)*100</f>
        <v>0</v>
      </c>
      <c r="AU84" s="33">
        <v>0</v>
      </c>
      <c r="AV84" s="33">
        <f>L84</f>
        <v>0</v>
      </c>
    </row>
    <row r="85" spans="4:6" ht="12.75">
      <c r="D85" s="15" t="s">
        <v>141</v>
      </c>
      <c r="F85" s="19">
        <v>2.84</v>
      </c>
    </row>
    <row r="86" spans="1:48" ht="12.75">
      <c r="A86" s="4" t="s">
        <v>31</v>
      </c>
      <c r="B86" s="4"/>
      <c r="C86" s="4" t="s">
        <v>72</v>
      </c>
      <c r="D86" s="4" t="s">
        <v>147</v>
      </c>
      <c r="E86" s="4" t="s">
        <v>168</v>
      </c>
      <c r="F86" s="18">
        <v>2.84</v>
      </c>
      <c r="G86" s="18">
        <v>0</v>
      </c>
      <c r="H86" s="18">
        <f>F86*AE86</f>
        <v>0</v>
      </c>
      <c r="I86" s="18">
        <f>J86-H86</f>
        <v>0</v>
      </c>
      <c r="J86" s="18">
        <f>F86*G86</f>
        <v>0</v>
      </c>
      <c r="K86" s="18">
        <v>0</v>
      </c>
      <c r="L86" s="18">
        <f>F86*K86</f>
        <v>0</v>
      </c>
      <c r="M86" s="30" t="s">
        <v>191</v>
      </c>
      <c r="P86" s="33">
        <f>IF(AG86="5",J86,0)</f>
        <v>0</v>
      </c>
      <c r="R86" s="33">
        <f>IF(AG86="1",H86,0)</f>
        <v>0</v>
      </c>
      <c r="S86" s="33">
        <f>IF(AG86="1",I86,0)</f>
        <v>0</v>
      </c>
      <c r="T86" s="33">
        <f>IF(AG86="7",H86,0)</f>
        <v>0</v>
      </c>
      <c r="U86" s="33">
        <f>IF(AG86="7",I86,0)</f>
        <v>0</v>
      </c>
      <c r="V86" s="33">
        <f>IF(AG86="2",H86,0)</f>
        <v>0</v>
      </c>
      <c r="W86" s="33">
        <f>IF(AG86="2",I86,0)</f>
        <v>0</v>
      </c>
      <c r="X86" s="33">
        <f>IF(AG86="0",J86,0)</f>
        <v>0</v>
      </c>
      <c r="Y86" s="27"/>
      <c r="Z86" s="18">
        <f>IF(AD86=0,J86,0)</f>
        <v>0</v>
      </c>
      <c r="AA86" s="18">
        <f>IF(AD86=15,J86,0)</f>
        <v>0</v>
      </c>
      <c r="AB86" s="18">
        <f>IF(AD86=21,J86,0)</f>
        <v>0</v>
      </c>
      <c r="AD86" s="33">
        <v>21</v>
      </c>
      <c r="AE86" s="33">
        <f>G86*0</f>
        <v>0</v>
      </c>
      <c r="AF86" s="33">
        <f>G86*(1-0)</f>
        <v>0</v>
      </c>
      <c r="AG86" s="30" t="s">
        <v>11</v>
      </c>
      <c r="AM86" s="33">
        <f>F86*AE86</f>
        <v>0</v>
      </c>
      <c r="AN86" s="33">
        <f>F86*AF86</f>
        <v>0</v>
      </c>
      <c r="AO86" s="34" t="s">
        <v>207</v>
      </c>
      <c r="AP86" s="34" t="s">
        <v>211</v>
      </c>
      <c r="AQ86" s="27" t="s">
        <v>213</v>
      </c>
      <c r="AS86" s="33">
        <f>AM86+AN86</f>
        <v>0</v>
      </c>
      <c r="AT86" s="33">
        <f>G86/(100-AU86)*100</f>
        <v>0</v>
      </c>
      <c r="AU86" s="33">
        <v>0</v>
      </c>
      <c r="AV86" s="33">
        <f>L86</f>
        <v>0</v>
      </c>
    </row>
    <row r="87" spans="4:6" ht="12.75">
      <c r="D87" s="15" t="s">
        <v>141</v>
      </c>
      <c r="F87" s="19">
        <v>2.84</v>
      </c>
    </row>
    <row r="88" spans="1:37" ht="12.75">
      <c r="A88" s="5"/>
      <c r="B88" s="12"/>
      <c r="C88" s="12" t="s">
        <v>73</v>
      </c>
      <c r="D88" s="79" t="s">
        <v>148</v>
      </c>
      <c r="E88" s="80"/>
      <c r="F88" s="80"/>
      <c r="G88" s="80"/>
      <c r="H88" s="36">
        <f>SUM(H89:H101)</f>
        <v>0</v>
      </c>
      <c r="I88" s="36">
        <f>SUM(I89:I101)</f>
        <v>0</v>
      </c>
      <c r="J88" s="36">
        <f>H88+I88</f>
        <v>0</v>
      </c>
      <c r="K88" s="27"/>
      <c r="L88" s="36">
        <f>SUM(L89:L101)</f>
        <v>0.14831999999999998</v>
      </c>
      <c r="M88" s="27"/>
      <c r="Y88" s="27"/>
      <c r="AI88" s="36">
        <f>SUM(Z89:Z101)</f>
        <v>0</v>
      </c>
      <c r="AJ88" s="36">
        <f>SUM(AA89:AA101)</f>
        <v>0</v>
      </c>
      <c r="AK88" s="36">
        <f>SUM(AB89:AB101)</f>
        <v>0</v>
      </c>
    </row>
    <row r="89" spans="1:48" ht="12.75">
      <c r="A89" s="4" t="s">
        <v>32</v>
      </c>
      <c r="B89" s="4"/>
      <c r="C89" s="4" t="s">
        <v>74</v>
      </c>
      <c r="D89" s="4" t="s">
        <v>149</v>
      </c>
      <c r="E89" s="4" t="s">
        <v>170</v>
      </c>
      <c r="F89" s="18">
        <v>32</v>
      </c>
      <c r="G89" s="18">
        <v>0</v>
      </c>
      <c r="H89" s="18">
        <f>F89*AE89</f>
        <v>0</v>
      </c>
      <c r="I89" s="18">
        <f>J89-H89</f>
        <v>0</v>
      </c>
      <c r="J89" s="18">
        <f>F89*G89</f>
        <v>0</v>
      </c>
      <c r="K89" s="18">
        <v>0.00345</v>
      </c>
      <c r="L89" s="18">
        <f>F89*K89</f>
        <v>0.1104</v>
      </c>
      <c r="M89" s="30" t="s">
        <v>191</v>
      </c>
      <c r="P89" s="33">
        <f>IF(AG89="5",J89,0)</f>
        <v>0</v>
      </c>
      <c r="R89" s="33">
        <f>IF(AG89="1",H89,0)</f>
        <v>0</v>
      </c>
      <c r="S89" s="33">
        <f>IF(AG89="1",I89,0)</f>
        <v>0</v>
      </c>
      <c r="T89" s="33">
        <f>IF(AG89="7",H89,0)</f>
        <v>0</v>
      </c>
      <c r="U89" s="33">
        <f>IF(AG89="7",I89,0)</f>
        <v>0</v>
      </c>
      <c r="V89" s="33">
        <f>IF(AG89="2",H89,0)</f>
        <v>0</v>
      </c>
      <c r="W89" s="33">
        <f>IF(AG89="2",I89,0)</f>
        <v>0</v>
      </c>
      <c r="X89" s="33">
        <f>IF(AG89="0",J89,0)</f>
        <v>0</v>
      </c>
      <c r="Y89" s="27"/>
      <c r="Z89" s="18">
        <f>IF(AD89=0,J89,0)</f>
        <v>0</v>
      </c>
      <c r="AA89" s="18">
        <f>IF(AD89=15,J89,0)</f>
        <v>0</v>
      </c>
      <c r="AB89" s="18">
        <f>IF(AD89=21,J89,0)</f>
        <v>0</v>
      </c>
      <c r="AD89" s="33">
        <v>21</v>
      </c>
      <c r="AE89" s="33">
        <f>G89*0.856822818237569</f>
        <v>0</v>
      </c>
      <c r="AF89" s="33">
        <f>G89*(1-0.856822818237569)</f>
        <v>0</v>
      </c>
      <c r="AG89" s="30" t="s">
        <v>13</v>
      </c>
      <c r="AM89" s="33">
        <f>F89*AE89</f>
        <v>0</v>
      </c>
      <c r="AN89" s="33">
        <f>F89*AF89</f>
        <v>0</v>
      </c>
      <c r="AO89" s="34" t="s">
        <v>208</v>
      </c>
      <c r="AP89" s="34" t="s">
        <v>212</v>
      </c>
      <c r="AQ89" s="27" t="s">
        <v>213</v>
      </c>
      <c r="AS89" s="33">
        <f>AM89+AN89</f>
        <v>0</v>
      </c>
      <c r="AT89" s="33">
        <f>G89/(100-AU89)*100</f>
        <v>0</v>
      </c>
      <c r="AU89" s="33">
        <v>0</v>
      </c>
      <c r="AV89" s="33">
        <f>L89</f>
        <v>0.1104</v>
      </c>
    </row>
    <row r="90" spans="4:6" ht="12.75">
      <c r="D90" s="15" t="s">
        <v>150</v>
      </c>
      <c r="F90" s="19">
        <v>32</v>
      </c>
    </row>
    <row r="91" spans="3:13" ht="12.75">
      <c r="C91" s="13" t="s">
        <v>47</v>
      </c>
      <c r="D91" s="81" t="s">
        <v>151</v>
      </c>
      <c r="E91" s="82"/>
      <c r="F91" s="82"/>
      <c r="G91" s="82"/>
      <c r="H91" s="82"/>
      <c r="I91" s="82"/>
      <c r="J91" s="82"/>
      <c r="K91" s="82"/>
      <c r="L91" s="82"/>
      <c r="M91" s="82"/>
    </row>
    <row r="92" spans="1:48" ht="12.75">
      <c r="A92" s="4" t="s">
        <v>33</v>
      </c>
      <c r="B92" s="4"/>
      <c r="C92" s="4" t="s">
        <v>75</v>
      </c>
      <c r="D92" s="4" t="s">
        <v>152</v>
      </c>
      <c r="E92" s="4" t="s">
        <v>170</v>
      </c>
      <c r="F92" s="18">
        <v>12</v>
      </c>
      <c r="G92" s="18">
        <v>0</v>
      </c>
      <c r="H92" s="18">
        <f>F92*AE92</f>
        <v>0</v>
      </c>
      <c r="I92" s="18">
        <f>J92-H92</f>
        <v>0</v>
      </c>
      <c r="J92" s="18">
        <f>F92*G92</f>
        <v>0</v>
      </c>
      <c r="K92" s="18">
        <v>0.00135</v>
      </c>
      <c r="L92" s="18">
        <f>F92*K92</f>
        <v>0.0162</v>
      </c>
      <c r="M92" s="30" t="s">
        <v>191</v>
      </c>
      <c r="P92" s="33">
        <f>IF(AG92="5",J92,0)</f>
        <v>0</v>
      </c>
      <c r="R92" s="33">
        <f>IF(AG92="1",H92,0)</f>
        <v>0</v>
      </c>
      <c r="S92" s="33">
        <f>IF(AG92="1",I92,0)</f>
        <v>0</v>
      </c>
      <c r="T92" s="33">
        <f>IF(AG92="7",H92,0)</f>
        <v>0</v>
      </c>
      <c r="U92" s="33">
        <f>IF(AG92="7",I92,0)</f>
        <v>0</v>
      </c>
      <c r="V92" s="33">
        <f>IF(AG92="2",H92,0)</f>
        <v>0</v>
      </c>
      <c r="W92" s="33">
        <f>IF(AG92="2",I92,0)</f>
        <v>0</v>
      </c>
      <c r="X92" s="33">
        <f>IF(AG92="0",J92,0)</f>
        <v>0</v>
      </c>
      <c r="Y92" s="27"/>
      <c r="Z92" s="18">
        <f>IF(AD92=0,J92,0)</f>
        <v>0</v>
      </c>
      <c r="AA92" s="18">
        <f>IF(AD92=15,J92,0)</f>
        <v>0</v>
      </c>
      <c r="AB92" s="18">
        <f>IF(AD92=21,J92,0)</f>
        <v>0</v>
      </c>
      <c r="AD92" s="33">
        <v>21</v>
      </c>
      <c r="AE92" s="33">
        <f>G92*0</f>
        <v>0</v>
      </c>
      <c r="AF92" s="33">
        <f>G92*(1-0)</f>
        <v>0</v>
      </c>
      <c r="AG92" s="30" t="s">
        <v>13</v>
      </c>
      <c r="AM92" s="33">
        <f>F92*AE92</f>
        <v>0</v>
      </c>
      <c r="AN92" s="33">
        <f>F92*AF92</f>
        <v>0</v>
      </c>
      <c r="AO92" s="34" t="s">
        <v>208</v>
      </c>
      <c r="AP92" s="34" t="s">
        <v>212</v>
      </c>
      <c r="AQ92" s="27" t="s">
        <v>213</v>
      </c>
      <c r="AS92" s="33">
        <f>AM92+AN92</f>
        <v>0</v>
      </c>
      <c r="AT92" s="33">
        <f>G92/(100-AU92)*100</f>
        <v>0</v>
      </c>
      <c r="AU92" s="33">
        <v>0</v>
      </c>
      <c r="AV92" s="33">
        <f>L92</f>
        <v>0.0162</v>
      </c>
    </row>
    <row r="93" spans="4:6" ht="12.75">
      <c r="D93" s="15" t="s">
        <v>153</v>
      </c>
      <c r="F93" s="19">
        <v>12</v>
      </c>
    </row>
    <row r="94" spans="1:48" ht="12.75">
      <c r="A94" s="4" t="s">
        <v>34</v>
      </c>
      <c r="B94" s="4"/>
      <c r="C94" s="4" t="s">
        <v>76</v>
      </c>
      <c r="D94" s="4" t="s">
        <v>154</v>
      </c>
      <c r="E94" s="4" t="s">
        <v>170</v>
      </c>
      <c r="F94" s="18">
        <v>12</v>
      </c>
      <c r="G94" s="18">
        <v>0</v>
      </c>
      <c r="H94" s="18">
        <f>F94*AE94</f>
        <v>0</v>
      </c>
      <c r="I94" s="18">
        <f>J94-H94</f>
        <v>0</v>
      </c>
      <c r="J94" s="18">
        <f>F94*G94</f>
        <v>0</v>
      </c>
      <c r="K94" s="18">
        <v>0.00181</v>
      </c>
      <c r="L94" s="18">
        <f>F94*K94</f>
        <v>0.02172</v>
      </c>
      <c r="M94" s="30" t="s">
        <v>191</v>
      </c>
      <c r="P94" s="33">
        <f>IF(AG94="5",J94,0)</f>
        <v>0</v>
      </c>
      <c r="R94" s="33">
        <f>IF(AG94="1",H94,0)</f>
        <v>0</v>
      </c>
      <c r="S94" s="33">
        <f>IF(AG94="1",I94,0)</f>
        <v>0</v>
      </c>
      <c r="T94" s="33">
        <f>IF(AG94="7",H94,0)</f>
        <v>0</v>
      </c>
      <c r="U94" s="33">
        <f>IF(AG94="7",I94,0)</f>
        <v>0</v>
      </c>
      <c r="V94" s="33">
        <f>IF(AG94="2",H94,0)</f>
        <v>0</v>
      </c>
      <c r="W94" s="33">
        <f>IF(AG94="2",I94,0)</f>
        <v>0</v>
      </c>
      <c r="X94" s="33">
        <f>IF(AG94="0",J94,0)</f>
        <v>0</v>
      </c>
      <c r="Y94" s="27"/>
      <c r="Z94" s="18">
        <f>IF(AD94=0,J94,0)</f>
        <v>0</v>
      </c>
      <c r="AA94" s="18">
        <f>IF(AD94=15,J94,0)</f>
        <v>0</v>
      </c>
      <c r="AB94" s="18">
        <f>IF(AD94=21,J94,0)</f>
        <v>0</v>
      </c>
      <c r="AD94" s="33">
        <v>21</v>
      </c>
      <c r="AE94" s="33">
        <f>G94*0.335080213903743</f>
        <v>0</v>
      </c>
      <c r="AF94" s="33">
        <f>G94*(1-0.335080213903743)</f>
        <v>0</v>
      </c>
      <c r="AG94" s="30" t="s">
        <v>13</v>
      </c>
      <c r="AM94" s="33">
        <f>F94*AE94</f>
        <v>0</v>
      </c>
      <c r="AN94" s="33">
        <f>F94*AF94</f>
        <v>0</v>
      </c>
      <c r="AO94" s="34" t="s">
        <v>208</v>
      </c>
      <c r="AP94" s="34" t="s">
        <v>212</v>
      </c>
      <c r="AQ94" s="27" t="s">
        <v>213</v>
      </c>
      <c r="AS94" s="33">
        <f>AM94+AN94</f>
        <v>0</v>
      </c>
      <c r="AT94" s="33">
        <f>G94/(100-AU94)*100</f>
        <v>0</v>
      </c>
      <c r="AU94" s="33">
        <v>0</v>
      </c>
      <c r="AV94" s="33">
        <f>L94</f>
        <v>0.02172</v>
      </c>
    </row>
    <row r="95" spans="4:6" ht="12.75">
      <c r="D95" s="15" t="s">
        <v>155</v>
      </c>
      <c r="F95" s="19">
        <v>12</v>
      </c>
    </row>
    <row r="96" spans="3:13" ht="12.75">
      <c r="C96" s="13" t="s">
        <v>47</v>
      </c>
      <c r="D96" s="81" t="s">
        <v>156</v>
      </c>
      <c r="E96" s="82"/>
      <c r="F96" s="82"/>
      <c r="G96" s="82"/>
      <c r="H96" s="82"/>
      <c r="I96" s="82"/>
      <c r="J96" s="82"/>
      <c r="K96" s="82"/>
      <c r="L96" s="82"/>
      <c r="M96" s="82"/>
    </row>
    <row r="97" spans="1:48" ht="12.75">
      <c r="A97" s="4" t="s">
        <v>35</v>
      </c>
      <c r="B97" s="4"/>
      <c r="C97" s="4" t="s">
        <v>77</v>
      </c>
      <c r="D97" s="4" t="s">
        <v>157</v>
      </c>
      <c r="E97" s="4" t="s">
        <v>171</v>
      </c>
      <c r="F97" s="18">
        <v>10</v>
      </c>
      <c r="G97" s="18">
        <v>0</v>
      </c>
      <c r="H97" s="18">
        <f>F97*AE97</f>
        <v>0</v>
      </c>
      <c r="I97" s="18">
        <f>J97-H97</f>
        <v>0</v>
      </c>
      <c r="J97" s="18">
        <f>F97*G97</f>
        <v>0</v>
      </c>
      <c r="K97" s="18">
        <v>0</v>
      </c>
      <c r="L97" s="18">
        <f>F97*K97</f>
        <v>0</v>
      </c>
      <c r="M97" s="30" t="s">
        <v>191</v>
      </c>
      <c r="P97" s="33">
        <f>IF(AG97="5",J97,0)</f>
        <v>0</v>
      </c>
      <c r="R97" s="33">
        <f>IF(AG97="1",H97,0)</f>
        <v>0</v>
      </c>
      <c r="S97" s="33">
        <f>IF(AG97="1",I97,0)</f>
        <v>0</v>
      </c>
      <c r="T97" s="33">
        <f>IF(AG97="7",H97,0)</f>
        <v>0</v>
      </c>
      <c r="U97" s="33">
        <f>IF(AG97="7",I97,0)</f>
        <v>0</v>
      </c>
      <c r="V97" s="33">
        <f>IF(AG97="2",H97,0)</f>
        <v>0</v>
      </c>
      <c r="W97" s="33">
        <f>IF(AG97="2",I97,0)</f>
        <v>0</v>
      </c>
      <c r="X97" s="33">
        <f>IF(AG97="0",J97,0)</f>
        <v>0</v>
      </c>
      <c r="Y97" s="27"/>
      <c r="Z97" s="18">
        <f>IF(AD97=0,J97,0)</f>
        <v>0</v>
      </c>
      <c r="AA97" s="18">
        <f>IF(AD97=15,J97,0)</f>
        <v>0</v>
      </c>
      <c r="AB97" s="18">
        <f>IF(AD97=21,J97,0)</f>
        <v>0</v>
      </c>
      <c r="AD97" s="33">
        <v>21</v>
      </c>
      <c r="AE97" s="33">
        <f>G97*0</f>
        <v>0</v>
      </c>
      <c r="AF97" s="33">
        <f>G97*(1-0)</f>
        <v>0</v>
      </c>
      <c r="AG97" s="30" t="s">
        <v>13</v>
      </c>
      <c r="AM97" s="33">
        <f>F97*AE97</f>
        <v>0</v>
      </c>
      <c r="AN97" s="33">
        <f>F97*AF97</f>
        <v>0</v>
      </c>
      <c r="AO97" s="34" t="s">
        <v>208</v>
      </c>
      <c r="AP97" s="34" t="s">
        <v>212</v>
      </c>
      <c r="AQ97" s="27" t="s">
        <v>213</v>
      </c>
      <c r="AS97" s="33">
        <f>AM97+AN97</f>
        <v>0</v>
      </c>
      <c r="AT97" s="33">
        <f>G97/(100-AU97)*100</f>
        <v>0</v>
      </c>
      <c r="AU97" s="33">
        <v>0</v>
      </c>
      <c r="AV97" s="33">
        <f>L97</f>
        <v>0</v>
      </c>
    </row>
    <row r="98" spans="4:6" ht="12.75">
      <c r="D98" s="15" t="s">
        <v>158</v>
      </c>
      <c r="F98" s="19">
        <v>10</v>
      </c>
    </row>
    <row r="99" spans="3:13" ht="63.75" customHeight="1">
      <c r="C99" s="13" t="s">
        <v>47</v>
      </c>
      <c r="D99" s="81" t="s">
        <v>124</v>
      </c>
      <c r="E99" s="82"/>
      <c r="F99" s="82"/>
      <c r="G99" s="82"/>
      <c r="H99" s="82"/>
      <c r="I99" s="82"/>
      <c r="J99" s="82"/>
      <c r="K99" s="82"/>
      <c r="L99" s="82"/>
      <c r="M99" s="82"/>
    </row>
    <row r="100" spans="4:13" ht="51" customHeight="1">
      <c r="D100" s="81" t="s">
        <v>125</v>
      </c>
      <c r="E100" s="82"/>
      <c r="F100" s="82"/>
      <c r="G100" s="82"/>
      <c r="H100" s="82"/>
      <c r="I100" s="82"/>
      <c r="J100" s="82"/>
      <c r="K100" s="82"/>
      <c r="L100" s="82"/>
      <c r="M100" s="82"/>
    </row>
    <row r="101" spans="1:48" ht="12.75">
      <c r="A101" s="4" t="s">
        <v>36</v>
      </c>
      <c r="B101" s="4"/>
      <c r="C101" s="4" t="s">
        <v>78</v>
      </c>
      <c r="D101" s="4" t="s">
        <v>159</v>
      </c>
      <c r="E101" s="4" t="s">
        <v>168</v>
      </c>
      <c r="F101" s="18">
        <v>0.148</v>
      </c>
      <c r="G101" s="18">
        <v>0</v>
      </c>
      <c r="H101" s="18">
        <f>F101*AE101</f>
        <v>0</v>
      </c>
      <c r="I101" s="18">
        <f>J101-H101</f>
        <v>0</v>
      </c>
      <c r="J101" s="18">
        <f>F101*G101</f>
        <v>0</v>
      </c>
      <c r="K101" s="18">
        <v>0</v>
      </c>
      <c r="L101" s="18">
        <f>F101*K101</f>
        <v>0</v>
      </c>
      <c r="M101" s="30" t="s">
        <v>191</v>
      </c>
      <c r="P101" s="33">
        <f>IF(AG101="5",J101,0)</f>
        <v>0</v>
      </c>
      <c r="R101" s="33">
        <f>IF(AG101="1",H101,0)</f>
        <v>0</v>
      </c>
      <c r="S101" s="33">
        <f>IF(AG101="1",I101,0)</f>
        <v>0</v>
      </c>
      <c r="T101" s="33">
        <f>IF(AG101="7",H101,0)</f>
        <v>0</v>
      </c>
      <c r="U101" s="33">
        <f>IF(AG101="7",I101,0)</f>
        <v>0</v>
      </c>
      <c r="V101" s="33">
        <f>IF(AG101="2",H101,0)</f>
        <v>0</v>
      </c>
      <c r="W101" s="33">
        <f>IF(AG101="2",I101,0)</f>
        <v>0</v>
      </c>
      <c r="X101" s="33">
        <f>IF(AG101="0",J101,0)</f>
        <v>0</v>
      </c>
      <c r="Y101" s="27"/>
      <c r="Z101" s="18">
        <f>IF(AD101=0,J101,0)</f>
        <v>0</v>
      </c>
      <c r="AA101" s="18">
        <f>IF(AD101=15,J101,0)</f>
        <v>0</v>
      </c>
      <c r="AB101" s="18">
        <f>IF(AD101=21,J101,0)</f>
        <v>0</v>
      </c>
      <c r="AD101" s="33">
        <v>21</v>
      </c>
      <c r="AE101" s="33">
        <f>G101*0</f>
        <v>0</v>
      </c>
      <c r="AF101" s="33">
        <f>G101*(1-0)</f>
        <v>0</v>
      </c>
      <c r="AG101" s="30" t="s">
        <v>11</v>
      </c>
      <c r="AM101" s="33">
        <f>F101*AE101</f>
        <v>0</v>
      </c>
      <c r="AN101" s="33">
        <f>F101*AF101</f>
        <v>0</v>
      </c>
      <c r="AO101" s="34" t="s">
        <v>208</v>
      </c>
      <c r="AP101" s="34" t="s">
        <v>212</v>
      </c>
      <c r="AQ101" s="27" t="s">
        <v>213</v>
      </c>
      <c r="AS101" s="33">
        <f>AM101+AN101</f>
        <v>0</v>
      </c>
      <c r="AT101" s="33">
        <f>G101/(100-AU101)*100</f>
        <v>0</v>
      </c>
      <c r="AU101" s="33">
        <v>0</v>
      </c>
      <c r="AV101" s="33">
        <f>L101</f>
        <v>0</v>
      </c>
    </row>
    <row r="102" spans="1:13" ht="12.75">
      <c r="A102" s="6"/>
      <c r="B102" s="6"/>
      <c r="C102" s="6"/>
      <c r="D102" s="16" t="s">
        <v>160</v>
      </c>
      <c r="E102" s="6"/>
      <c r="F102" s="20">
        <v>0.148</v>
      </c>
      <c r="G102" s="6"/>
      <c r="H102" s="6"/>
      <c r="I102" s="6"/>
      <c r="J102" s="6"/>
      <c r="K102" s="6"/>
      <c r="L102" s="6"/>
      <c r="M102" s="6"/>
    </row>
    <row r="103" spans="1:13" ht="12.75">
      <c r="A103" s="7"/>
      <c r="B103" s="7"/>
      <c r="C103" s="7"/>
      <c r="D103" s="7"/>
      <c r="E103" s="7"/>
      <c r="F103" s="7"/>
      <c r="G103" s="7"/>
      <c r="H103" s="83" t="s">
        <v>177</v>
      </c>
      <c r="I103" s="84"/>
      <c r="J103" s="37">
        <f>J12+J15+J20+J50+J55+J71+J76+J88</f>
        <v>0</v>
      </c>
      <c r="K103" s="7"/>
      <c r="L103" s="7"/>
      <c r="M103" s="7"/>
    </row>
    <row r="104" ht="11.25" customHeight="1">
      <c r="A104" s="8" t="s">
        <v>37</v>
      </c>
    </row>
    <row r="105" spans="1:13" ht="409.5" customHeight="1" hidden="1">
      <c r="A105" s="68"/>
      <c r="B105" s="60"/>
      <c r="C105" s="60"/>
      <c r="D105" s="60"/>
      <c r="E105" s="60"/>
      <c r="F105" s="60"/>
      <c r="G105" s="60"/>
      <c r="H105" s="60"/>
      <c r="I105" s="60"/>
      <c r="J105" s="60"/>
      <c r="K105" s="60"/>
      <c r="L105" s="60"/>
      <c r="M105" s="60"/>
    </row>
  </sheetData>
  <sheetProtection/>
  <mergeCells count="51">
    <mergeCell ref="H103:I103"/>
    <mergeCell ref="A105:M105"/>
    <mergeCell ref="D83:M83"/>
    <mergeCell ref="D88:G88"/>
    <mergeCell ref="D91:M91"/>
    <mergeCell ref="D96:M96"/>
    <mergeCell ref="D99:M99"/>
    <mergeCell ref="D100:M100"/>
    <mergeCell ref="D54:M54"/>
    <mergeCell ref="D55:G55"/>
    <mergeCell ref="D70:M70"/>
    <mergeCell ref="D71:G71"/>
    <mergeCell ref="D75:M75"/>
    <mergeCell ref="D76:G76"/>
    <mergeCell ref="D33:M33"/>
    <mergeCell ref="D36:M36"/>
    <mergeCell ref="D41:M41"/>
    <mergeCell ref="D49:M49"/>
    <mergeCell ref="D50:G50"/>
    <mergeCell ref="D53:M53"/>
    <mergeCell ref="H10:J10"/>
    <mergeCell ref="K10:L10"/>
    <mergeCell ref="D12:G12"/>
    <mergeCell ref="D15:G15"/>
    <mergeCell ref="D20:G20"/>
    <mergeCell ref="D28:M28"/>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1:M1"/>
    <mergeCell ref="A2:C3"/>
    <mergeCell ref="D2:D3"/>
    <mergeCell ref="E2:F3"/>
    <mergeCell ref="G2:H3"/>
    <mergeCell ref="I2:I3"/>
    <mergeCell ref="J2:M3"/>
  </mergeCells>
  <printOptions/>
  <pageMargins left="0.394" right="0.394" top="0.591" bottom="0.591" header="0.5" footer="0.5"/>
  <pageSetup fitToHeight="0"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54"/>
      <c r="B1" s="6"/>
      <c r="C1" s="85" t="s">
        <v>229</v>
      </c>
      <c r="D1" s="86"/>
      <c r="E1" s="86"/>
      <c r="F1" s="86"/>
      <c r="G1" s="86"/>
      <c r="H1" s="86"/>
      <c r="I1" s="86"/>
    </row>
    <row r="2" spans="1:10" ht="12.75">
      <c r="A2" s="57" t="s">
        <v>1</v>
      </c>
      <c r="B2" s="58"/>
      <c r="C2" s="61" t="s">
        <v>79</v>
      </c>
      <c r="D2" s="84"/>
      <c r="E2" s="64" t="s">
        <v>178</v>
      </c>
      <c r="F2" s="64" t="s">
        <v>183</v>
      </c>
      <c r="G2" s="58"/>
      <c r="H2" s="64" t="s">
        <v>254</v>
      </c>
      <c r="I2" s="87"/>
      <c r="J2" s="31"/>
    </row>
    <row r="3" spans="1:10" ht="12.75">
      <c r="A3" s="59"/>
      <c r="B3" s="60"/>
      <c r="C3" s="62"/>
      <c r="D3" s="62"/>
      <c r="E3" s="60"/>
      <c r="F3" s="60"/>
      <c r="G3" s="60"/>
      <c r="H3" s="60"/>
      <c r="I3" s="66"/>
      <c r="J3" s="31"/>
    </row>
    <row r="4" spans="1:10" ht="12.75">
      <c r="A4" s="67" t="s">
        <v>2</v>
      </c>
      <c r="B4" s="60"/>
      <c r="C4" s="68" t="s">
        <v>80</v>
      </c>
      <c r="D4" s="60"/>
      <c r="E4" s="68" t="s">
        <v>179</v>
      </c>
      <c r="F4" s="68" t="s">
        <v>184</v>
      </c>
      <c r="G4" s="60"/>
      <c r="H4" s="68" t="s">
        <v>254</v>
      </c>
      <c r="I4" s="88"/>
      <c r="J4" s="31"/>
    </row>
    <row r="5" spans="1:10" ht="12.75">
      <c r="A5" s="59"/>
      <c r="B5" s="60"/>
      <c r="C5" s="60"/>
      <c r="D5" s="60"/>
      <c r="E5" s="60"/>
      <c r="F5" s="60"/>
      <c r="G5" s="60"/>
      <c r="H5" s="60"/>
      <c r="I5" s="66"/>
      <c r="J5" s="31"/>
    </row>
    <row r="6" spans="1:10" ht="12.75">
      <c r="A6" s="67" t="s">
        <v>3</v>
      </c>
      <c r="B6" s="60"/>
      <c r="C6" s="68" t="s">
        <v>81</v>
      </c>
      <c r="D6" s="60"/>
      <c r="E6" s="68" t="s">
        <v>180</v>
      </c>
      <c r="F6" s="68" t="s">
        <v>185</v>
      </c>
      <c r="G6" s="60"/>
      <c r="H6" s="68" t="s">
        <v>254</v>
      </c>
      <c r="I6" s="88"/>
      <c r="J6" s="31"/>
    </row>
    <row r="7" spans="1:10" ht="12.75">
      <c r="A7" s="59"/>
      <c r="B7" s="60"/>
      <c r="C7" s="60"/>
      <c r="D7" s="60"/>
      <c r="E7" s="60"/>
      <c r="F7" s="60"/>
      <c r="G7" s="60"/>
      <c r="H7" s="60"/>
      <c r="I7" s="66"/>
      <c r="J7" s="31"/>
    </row>
    <row r="8" spans="1:10" ht="12.75">
      <c r="A8" s="67" t="s">
        <v>162</v>
      </c>
      <c r="B8" s="60"/>
      <c r="C8" s="69" t="s">
        <v>6</v>
      </c>
      <c r="D8" s="60"/>
      <c r="E8" s="68" t="s">
        <v>163</v>
      </c>
      <c r="F8" s="60"/>
      <c r="G8" s="60"/>
      <c r="H8" s="69" t="s">
        <v>255</v>
      </c>
      <c r="I8" s="88" t="s">
        <v>36</v>
      </c>
      <c r="J8" s="31"/>
    </row>
    <row r="9" spans="1:10" ht="12.75">
      <c r="A9" s="59"/>
      <c r="B9" s="60"/>
      <c r="C9" s="60"/>
      <c r="D9" s="60"/>
      <c r="E9" s="60"/>
      <c r="F9" s="60"/>
      <c r="G9" s="60"/>
      <c r="H9" s="60"/>
      <c r="I9" s="66"/>
      <c r="J9" s="31"/>
    </row>
    <row r="10" spans="1:10" ht="12.75">
      <c r="A10" s="67" t="s">
        <v>4</v>
      </c>
      <c r="B10" s="60"/>
      <c r="C10" s="68"/>
      <c r="D10" s="60"/>
      <c r="E10" s="68" t="s">
        <v>181</v>
      </c>
      <c r="F10" s="68" t="s">
        <v>186</v>
      </c>
      <c r="G10" s="60"/>
      <c r="H10" s="69" t="s">
        <v>256</v>
      </c>
      <c r="I10" s="91">
        <v>42814</v>
      </c>
      <c r="J10" s="31"/>
    </row>
    <row r="11" spans="1:10" ht="12.75">
      <c r="A11" s="89"/>
      <c r="B11" s="90"/>
      <c r="C11" s="90"/>
      <c r="D11" s="90"/>
      <c r="E11" s="90"/>
      <c r="F11" s="90"/>
      <c r="G11" s="90"/>
      <c r="H11" s="90"/>
      <c r="I11" s="92"/>
      <c r="J11" s="31"/>
    </row>
    <row r="12" spans="1:9" ht="23.25" customHeight="1">
      <c r="A12" s="93" t="s">
        <v>214</v>
      </c>
      <c r="B12" s="94"/>
      <c r="C12" s="94"/>
      <c r="D12" s="94"/>
      <c r="E12" s="94"/>
      <c r="F12" s="94"/>
      <c r="G12" s="94"/>
      <c r="H12" s="94"/>
      <c r="I12" s="94"/>
    </row>
    <row r="13" spans="1:10" ht="26.25" customHeight="1">
      <c r="A13" s="38" t="s">
        <v>215</v>
      </c>
      <c r="B13" s="95" t="s">
        <v>227</v>
      </c>
      <c r="C13" s="96"/>
      <c r="D13" s="38" t="s">
        <v>230</v>
      </c>
      <c r="E13" s="95" t="s">
        <v>239</v>
      </c>
      <c r="F13" s="96"/>
      <c r="G13" s="38" t="s">
        <v>240</v>
      </c>
      <c r="H13" s="95" t="s">
        <v>257</v>
      </c>
      <c r="I13" s="96"/>
      <c r="J13" s="31"/>
    </row>
    <row r="14" spans="1:10" ht="15" customHeight="1">
      <c r="A14" s="39" t="s">
        <v>216</v>
      </c>
      <c r="B14" s="43" t="s">
        <v>228</v>
      </c>
      <c r="C14" s="47">
        <f>SUM('Stavební rozpočet'!R12:R102)</f>
        <v>0</v>
      </c>
      <c r="D14" s="97" t="s">
        <v>231</v>
      </c>
      <c r="E14" s="98"/>
      <c r="F14" s="47">
        <v>0</v>
      </c>
      <c r="G14" s="97" t="s">
        <v>241</v>
      </c>
      <c r="H14" s="98"/>
      <c r="I14" s="47">
        <v>0</v>
      </c>
      <c r="J14" s="31"/>
    </row>
    <row r="15" spans="1:10" ht="15" customHeight="1">
      <c r="A15" s="40"/>
      <c r="B15" s="43" t="s">
        <v>182</v>
      </c>
      <c r="C15" s="47">
        <f>SUM('Stavební rozpočet'!S12:S102)</f>
        <v>0</v>
      </c>
      <c r="D15" s="97" t="s">
        <v>232</v>
      </c>
      <c r="E15" s="98"/>
      <c r="F15" s="47">
        <v>0</v>
      </c>
      <c r="G15" s="97" t="s">
        <v>242</v>
      </c>
      <c r="H15" s="98"/>
      <c r="I15" s="47">
        <v>0</v>
      </c>
      <c r="J15" s="31"/>
    </row>
    <row r="16" spans="1:10" ht="15" customHeight="1">
      <c r="A16" s="39" t="s">
        <v>217</v>
      </c>
      <c r="B16" s="43" t="s">
        <v>228</v>
      </c>
      <c r="C16" s="47">
        <f>SUM('Stavební rozpočet'!T12:T102)</f>
        <v>0</v>
      </c>
      <c r="D16" s="97" t="s">
        <v>233</v>
      </c>
      <c r="E16" s="98"/>
      <c r="F16" s="47">
        <v>0</v>
      </c>
      <c r="G16" s="97" t="s">
        <v>243</v>
      </c>
      <c r="H16" s="98"/>
      <c r="I16" s="47">
        <v>0</v>
      </c>
      <c r="J16" s="31"/>
    </row>
    <row r="17" spans="1:10" ht="15" customHeight="1">
      <c r="A17" s="40"/>
      <c r="B17" s="43" t="s">
        <v>182</v>
      </c>
      <c r="C17" s="47">
        <f>SUM('Stavební rozpočet'!U12:U102)</f>
        <v>0</v>
      </c>
      <c r="D17" s="97" t="s">
        <v>122</v>
      </c>
      <c r="E17" s="98"/>
      <c r="F17" s="48"/>
      <c r="G17" s="97" t="s">
        <v>244</v>
      </c>
      <c r="H17" s="98"/>
      <c r="I17" s="47">
        <v>0</v>
      </c>
      <c r="J17" s="31"/>
    </row>
    <row r="18" spans="1:10" ht="15" customHeight="1">
      <c r="A18" s="39" t="s">
        <v>218</v>
      </c>
      <c r="B18" s="43" t="s">
        <v>228</v>
      </c>
      <c r="C18" s="47">
        <f>SUM('Stavební rozpočet'!V12:V102)</f>
        <v>0</v>
      </c>
      <c r="D18" s="97"/>
      <c r="E18" s="98"/>
      <c r="F18" s="48"/>
      <c r="G18" s="97" t="s">
        <v>245</v>
      </c>
      <c r="H18" s="98"/>
      <c r="I18" s="47">
        <v>0</v>
      </c>
      <c r="J18" s="31"/>
    </row>
    <row r="19" spans="1:10" ht="15" customHeight="1">
      <c r="A19" s="40"/>
      <c r="B19" s="43" t="s">
        <v>182</v>
      </c>
      <c r="C19" s="47">
        <f>SUM('Stavební rozpočet'!W12:W102)</f>
        <v>0</v>
      </c>
      <c r="D19" s="97"/>
      <c r="E19" s="98"/>
      <c r="F19" s="48"/>
      <c r="G19" s="97" t="s">
        <v>246</v>
      </c>
      <c r="H19" s="98"/>
      <c r="I19" s="47">
        <v>0</v>
      </c>
      <c r="J19" s="31"/>
    </row>
    <row r="20" spans="1:10" ht="15" customHeight="1">
      <c r="A20" s="99" t="s">
        <v>219</v>
      </c>
      <c r="B20" s="100"/>
      <c r="C20" s="47">
        <f>SUM('Stavební rozpočet'!X12:X102)</f>
        <v>0</v>
      </c>
      <c r="D20" s="97"/>
      <c r="E20" s="98"/>
      <c r="F20" s="48"/>
      <c r="G20" s="97"/>
      <c r="H20" s="98"/>
      <c r="I20" s="48"/>
      <c r="J20" s="31"/>
    </row>
    <row r="21" spans="1:10" ht="15" customHeight="1">
      <c r="A21" s="99" t="s">
        <v>220</v>
      </c>
      <c r="B21" s="100"/>
      <c r="C21" s="47">
        <f>SUM('Stavební rozpočet'!P12:P102)</f>
        <v>0</v>
      </c>
      <c r="D21" s="97"/>
      <c r="E21" s="98"/>
      <c r="F21" s="48"/>
      <c r="G21" s="97"/>
      <c r="H21" s="98"/>
      <c r="I21" s="48"/>
      <c r="J21" s="31"/>
    </row>
    <row r="22" spans="1:10" ht="16.5" customHeight="1">
      <c r="A22" s="99" t="s">
        <v>221</v>
      </c>
      <c r="B22" s="100"/>
      <c r="C22" s="47">
        <f>SUM(C14:C21)</f>
        <v>0</v>
      </c>
      <c r="D22" s="99" t="s">
        <v>234</v>
      </c>
      <c r="E22" s="100"/>
      <c r="F22" s="47">
        <f>SUM(F14:F21)</f>
        <v>0</v>
      </c>
      <c r="G22" s="99" t="s">
        <v>247</v>
      </c>
      <c r="H22" s="100"/>
      <c r="I22" s="47">
        <f>SUM(I14:I21)</f>
        <v>0</v>
      </c>
      <c r="J22" s="31"/>
    </row>
    <row r="23" spans="1:10" ht="15" customHeight="1">
      <c r="A23" s="7"/>
      <c r="B23" s="7"/>
      <c r="C23" s="45"/>
      <c r="D23" s="99" t="s">
        <v>235</v>
      </c>
      <c r="E23" s="100"/>
      <c r="F23" s="49">
        <v>0</v>
      </c>
      <c r="G23" s="99" t="s">
        <v>248</v>
      </c>
      <c r="H23" s="100"/>
      <c r="I23" s="47">
        <v>0</v>
      </c>
      <c r="J23" s="31"/>
    </row>
    <row r="24" spans="4:9" ht="15" customHeight="1">
      <c r="D24" s="7"/>
      <c r="E24" s="7"/>
      <c r="F24" s="50"/>
      <c r="G24" s="99" t="s">
        <v>249</v>
      </c>
      <c r="H24" s="100"/>
      <c r="I24" s="52"/>
    </row>
    <row r="25" spans="6:10" ht="15" customHeight="1">
      <c r="F25" s="51"/>
      <c r="G25" s="99" t="s">
        <v>250</v>
      </c>
      <c r="H25" s="100"/>
      <c r="I25" s="47">
        <v>0</v>
      </c>
      <c r="J25" s="31"/>
    </row>
    <row r="26" spans="1:9" ht="12.75">
      <c r="A26" s="6"/>
      <c r="B26" s="6"/>
      <c r="C26" s="6"/>
      <c r="G26" s="7"/>
      <c r="H26" s="7"/>
      <c r="I26" s="7"/>
    </row>
    <row r="27" spans="1:9" ht="15" customHeight="1">
      <c r="A27" s="101" t="s">
        <v>222</v>
      </c>
      <c r="B27" s="102"/>
      <c r="C27" s="53">
        <f>SUM('Stavební rozpočet'!Z12:Z102)</f>
        <v>0</v>
      </c>
      <c r="D27" s="46"/>
      <c r="E27" s="6"/>
      <c r="F27" s="6"/>
      <c r="G27" s="6"/>
      <c r="H27" s="6"/>
      <c r="I27" s="6"/>
    </row>
    <row r="28" spans="1:10" ht="15" customHeight="1">
      <c r="A28" s="101" t="s">
        <v>223</v>
      </c>
      <c r="B28" s="102"/>
      <c r="C28" s="53">
        <f>SUM('Stavební rozpočet'!AA12:AA102)</f>
        <v>0</v>
      </c>
      <c r="D28" s="101" t="s">
        <v>236</v>
      </c>
      <c r="E28" s="102"/>
      <c r="F28" s="53">
        <f>ROUND(C28*(15/100),2)</f>
        <v>0</v>
      </c>
      <c r="G28" s="101" t="s">
        <v>251</v>
      </c>
      <c r="H28" s="102"/>
      <c r="I28" s="53">
        <f>SUM(C27:C29)</f>
        <v>0</v>
      </c>
      <c r="J28" s="31"/>
    </row>
    <row r="29" spans="1:10" ht="15" customHeight="1">
      <c r="A29" s="101" t="s">
        <v>224</v>
      </c>
      <c r="B29" s="102"/>
      <c r="C29" s="53">
        <f>SUM('Stavební rozpočet'!AB12:AB102)+(F22+I22+F23+I23+I24+I25)</f>
        <v>0</v>
      </c>
      <c r="D29" s="101" t="s">
        <v>237</v>
      </c>
      <c r="E29" s="102"/>
      <c r="F29" s="53">
        <f>ROUND(C29*(21/100),2)</f>
        <v>0</v>
      </c>
      <c r="G29" s="101" t="s">
        <v>252</v>
      </c>
      <c r="H29" s="102"/>
      <c r="I29" s="53">
        <f>SUM(F28:F29)+I28</f>
        <v>0</v>
      </c>
      <c r="J29" s="31"/>
    </row>
    <row r="30" spans="1:9" ht="12.75">
      <c r="A30" s="41"/>
      <c r="B30" s="41"/>
      <c r="C30" s="41"/>
      <c r="D30" s="41"/>
      <c r="E30" s="41"/>
      <c r="F30" s="41"/>
      <c r="G30" s="41"/>
      <c r="H30" s="41"/>
      <c r="I30" s="41"/>
    </row>
    <row r="31" spans="1:10" ht="14.25" customHeight="1">
      <c r="A31" s="103" t="s">
        <v>225</v>
      </c>
      <c r="B31" s="104"/>
      <c r="C31" s="105"/>
      <c r="D31" s="103" t="s">
        <v>238</v>
      </c>
      <c r="E31" s="104"/>
      <c r="F31" s="105"/>
      <c r="G31" s="103" t="s">
        <v>253</v>
      </c>
      <c r="H31" s="104"/>
      <c r="I31" s="105"/>
      <c r="J31" s="32"/>
    </row>
    <row r="32" spans="1:10" ht="14.25" customHeight="1">
      <c r="A32" s="106"/>
      <c r="B32" s="107"/>
      <c r="C32" s="108"/>
      <c r="D32" s="106"/>
      <c r="E32" s="107"/>
      <c r="F32" s="108"/>
      <c r="G32" s="106"/>
      <c r="H32" s="107"/>
      <c r="I32" s="108"/>
      <c r="J32" s="32"/>
    </row>
    <row r="33" spans="1:10" ht="14.25" customHeight="1">
      <c r="A33" s="106"/>
      <c r="B33" s="107"/>
      <c r="C33" s="108"/>
      <c r="D33" s="106"/>
      <c r="E33" s="107"/>
      <c r="F33" s="108"/>
      <c r="G33" s="106"/>
      <c r="H33" s="107"/>
      <c r="I33" s="108"/>
      <c r="J33" s="32"/>
    </row>
    <row r="34" spans="1:10" ht="14.25" customHeight="1">
      <c r="A34" s="106"/>
      <c r="B34" s="107"/>
      <c r="C34" s="108"/>
      <c r="D34" s="106"/>
      <c r="E34" s="107"/>
      <c r="F34" s="108"/>
      <c r="G34" s="106"/>
      <c r="H34" s="107"/>
      <c r="I34" s="108"/>
      <c r="J34" s="32"/>
    </row>
    <row r="35" spans="1:10" ht="14.25" customHeight="1">
      <c r="A35" s="109" t="s">
        <v>226</v>
      </c>
      <c r="B35" s="110"/>
      <c r="C35" s="111"/>
      <c r="D35" s="109" t="s">
        <v>226</v>
      </c>
      <c r="E35" s="110"/>
      <c r="F35" s="111"/>
      <c r="G35" s="109" t="s">
        <v>226</v>
      </c>
      <c r="H35" s="110"/>
      <c r="I35" s="111"/>
      <c r="J35" s="32"/>
    </row>
    <row r="36" spans="1:9" ht="11.25" customHeight="1">
      <c r="A36" s="42" t="s">
        <v>37</v>
      </c>
      <c r="B36" s="44"/>
      <c r="C36" s="44"/>
      <c r="D36" s="44"/>
      <c r="E36" s="44"/>
      <c r="F36" s="44"/>
      <c r="G36" s="44"/>
      <c r="H36" s="44"/>
      <c r="I36" s="44"/>
    </row>
    <row r="37" spans="1:9" ht="409.5" customHeight="1" hidden="1">
      <c r="A37" s="68"/>
      <c r="B37" s="60"/>
      <c r="C37" s="60"/>
      <c r="D37" s="60"/>
      <c r="E37" s="60"/>
      <c r="F37" s="60"/>
      <c r="G37" s="60"/>
      <c r="H37" s="60"/>
      <c r="I37" s="60"/>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Klimeš</dc:creator>
  <cp:keywords/>
  <dc:description/>
  <cp:lastModifiedBy>tklimes</cp:lastModifiedBy>
  <dcterms:created xsi:type="dcterms:W3CDTF">2017-04-28T12:03:58Z</dcterms:created>
  <dcterms:modified xsi:type="dcterms:W3CDTF">2017-04-28T12:03:59Z</dcterms:modified>
  <cp:category/>
  <cp:version/>
  <cp:contentType/>
  <cp:contentStatus/>
</cp:coreProperties>
</file>