
<file path=[Content_Types].xml><?xml version="1.0" encoding="utf-8"?>
<Types xmlns="http://schemas.openxmlformats.org/package/2006/content-type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Stavební rozpočet" sheetId="1" r:id="rId1"/>
    <sheet name="Výkaz výměr" sheetId="2" r:id="rId2"/>
    <sheet name="Krycí list rozpočtu" sheetId="3" r:id="rId3"/>
  </sheets>
  <definedNames/>
  <calcPr fullCalcOnLoad="1"/>
</workbook>
</file>

<file path=xl/sharedStrings.xml><?xml version="1.0" encoding="utf-8"?>
<sst xmlns="http://schemas.openxmlformats.org/spreadsheetml/2006/main" count="513" uniqueCount="260">
  <si>
    <t>Slepý stavební rozpočet</t>
  </si>
  <si>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</si>
  <si>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</si>
  <si>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</si>
  <si>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</si>
  <si>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</si>
  <si>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</si>
  <si>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</si>
  <si>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</si>
  <si>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</si>
  <si>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</si>
  <si>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</si>
  <si>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</si>
  <si>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</si>
  <si>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</si>
  <si>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</si>
  <si>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</si>
  <si>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</si>
  <si>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</si>
  <si>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</si>
  <si>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</si>
  <si>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</si>
  <si>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</si>
  <si>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</si>
  <si>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</si>
  <si>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</si>
  <si>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</si>
  <si>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</si>
  <si>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</si>
  <si>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</si>
  <si>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</si>
  <si>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</si>
  <si>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</si>
  <si>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</si>
  <si>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</si>
  <si>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</si>
  <si>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</si>
  <si>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</si>
  <si>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Poznámka:</t>
  </si>
  <si>
    <t>Objekt</t>
  </si>
  <si>
    <t>Kód</t>
  </si>
  <si>
    <t>39</t>
  </si>
  <si>
    <t>392572111R00</t>
  </si>
  <si>
    <t>349234841R00</t>
  </si>
  <si>
    <t>62</t>
  </si>
  <si>
    <t>622412223R00</t>
  </si>
  <si>
    <t>RTS komentář:</t>
  </si>
  <si>
    <t>622904115R00</t>
  </si>
  <si>
    <t>622471931R00</t>
  </si>
  <si>
    <t>620991121R00</t>
  </si>
  <si>
    <t>622211111R00</t>
  </si>
  <si>
    <t>622412214R00</t>
  </si>
  <si>
    <t>622423322R00</t>
  </si>
  <si>
    <t>998011003R00</t>
  </si>
  <si>
    <t>90</t>
  </si>
  <si>
    <t>900      RT1</t>
  </si>
  <si>
    <t>94</t>
  </si>
  <si>
    <t>941941042R00</t>
  </si>
  <si>
    <t>941941292R00</t>
  </si>
  <si>
    <t>941941842R00</t>
  </si>
  <si>
    <t>944944011R00</t>
  </si>
  <si>
    <t>944944031R00</t>
  </si>
  <si>
    <t>944944081R00</t>
  </si>
  <si>
    <t>998009101R00</t>
  </si>
  <si>
    <t>97</t>
  </si>
  <si>
    <t>978015231R00</t>
  </si>
  <si>
    <t>S</t>
  </si>
  <si>
    <t>979081111R00</t>
  </si>
  <si>
    <t>979081121R00</t>
  </si>
  <si>
    <t>979082111R00</t>
  </si>
  <si>
    <t>979086112R00</t>
  </si>
  <si>
    <t>979990001R00</t>
  </si>
  <si>
    <t>764</t>
  </si>
  <si>
    <t>764908110R00</t>
  </si>
  <si>
    <t>764521470RT2</t>
  </si>
  <si>
    <t>764510440RT2</t>
  </si>
  <si>
    <t>764410850R00</t>
  </si>
  <si>
    <t>764908306R00</t>
  </si>
  <si>
    <t>900      R03</t>
  </si>
  <si>
    <t>998764102R00</t>
  </si>
  <si>
    <t>ZŠ VÝCHODNÍ 1602,SZ A JZ  ETAPA  A</t>
  </si>
  <si>
    <t>FASÁDA -OPRAVY POVRCHŮ</t>
  </si>
  <si>
    <t>ZŠ VÝCHODNÍ,VARNSDORF</t>
  </si>
  <si>
    <t>Zkrácený popis</t>
  </si>
  <si>
    <t>Rozměry</t>
  </si>
  <si>
    <t>Úprava povrchů</t>
  </si>
  <si>
    <t>Otryskání pískem ,sokl,parapety</t>
  </si>
  <si>
    <t>90   otryskání a hydrofobizace pískovců-sokl</t>
  </si>
  <si>
    <t>10   parapety,</t>
  </si>
  <si>
    <t>Doplnění pískovců</t>
  </si>
  <si>
    <t>12,10   předpoklad</t>
  </si>
  <si>
    <t>Úprava povrchů vnější</t>
  </si>
  <si>
    <t>Nátěr stěn vnějších, slož.3-4,</t>
  </si>
  <si>
    <t>536   SZ</t>
  </si>
  <si>
    <t>345   JZ</t>
  </si>
  <si>
    <t>0   silikonový podkladní nátěr,vrchní např(weber ton micro V,)</t>
  </si>
  <si>
    <t>-100   pískovce</t>
  </si>
  <si>
    <t>Penetrace podkladu v jedné vrstvě a nátěr silikonový ve dvou vrstvách. Vhodný pro zateplovací systémy. Bez nákladů na lešení.</t>
  </si>
  <si>
    <t>Očištění fasád tlakovou vodou složitost 3 - 5</t>
  </si>
  <si>
    <t>881   60 st.teplá voda,tlak 60barů</t>
  </si>
  <si>
    <t>Příplatek za vícebarevné provádění</t>
  </si>
  <si>
    <t>781</t>
  </si>
  <si>
    <t>s ochranným zakrýváním styků barev a provedených nástřiků při stříkání</t>
  </si>
  <si>
    <t>Zakrývání výplní vnějších otvorů z lešení</t>
  </si>
  <si>
    <t>159,00</t>
  </si>
  <si>
    <t>Zakrývání výplní vnějších otvorů s rámy a zárubněmi, zábradlí, předmětů, oplechování apod., která se zřizují ještě před úpravami povrchu, před jejich znečištěním při úpravách povrchu nástřikem plastických (lepivých) maltovin, prováděné z lešení. Položka je určena pro zakrývání jakýmkoliv způsobem.  Množství měrných jednotek se určuje v m2 plochy kótovaných okenních otvorů, v rozměrech předmětů, konstrukcí, oplechování apod. jsou-li zcela obklopeny nástřikem. Zakrývání okrajů nastříkaných ploch a osaěmlých pásů ohraničených oplechováním, obklady, souvislým pásem oken, ochrana dlažby logií pod upravovanou stěnou apod. se určuje v ploše pruhů o šířce nejvýše 400 mm. Odkrytí je v položce započteno.</t>
  </si>
  <si>
    <t>Čištění zdiva -fasádní čistící prostředek E 709 20</t>
  </si>
  <si>
    <t>881</t>
  </si>
  <si>
    <t>Nátěr říms vnějších ,slož.1-2,hydrof.</t>
  </si>
  <si>
    <t>57,5   římsy po opravách a doplnění,velmi pečlivě</t>
  </si>
  <si>
    <t>Penetrace podkladu v jedné vrstvě a nátěr silikonový hydrofobní ve dvou vrstvách. Vhodný pro zateplovací systémy. Bez nákladů na lešení.</t>
  </si>
  <si>
    <t>Oprava vněj. omítek III,do30%, štuk na 100% plochy</t>
  </si>
  <si>
    <t>781   včetně ostění</t>
  </si>
  <si>
    <t>0   např.(weber dur klasik RU/JRU,weber podklad A)</t>
  </si>
  <si>
    <t>0   štuková stěrka bílá</t>
  </si>
  <si>
    <t>Přesun hmot pro budovy zděné výšky do 24 m</t>
  </si>
  <si>
    <t>9,105+19,771</t>
  </si>
  <si>
    <t>Položka je určena pro přesun hmot pro budovy občanské výstavby (JKSO 801), budovy pro bydlení (JKSO 803), budovy pro výrobu a služby (JKSO 812), s nosnou svislou konstrukcí zděnou z cihel nebo tvárnic nebo kovovou. Položka je určena i pro budovy s kovovým skeletem s výplňovým zdivem z cihel nebo tvárnic. Položka neplatí pro přesun kovového skeletu, který se doporučuje oceňovat podle dříve platných Pravidel pro stanovení cen montážních prací. Platnost položky je vymezena nejmenší skladovací plochou o velikosti 100 m2 + 0,16 m2 / t hmotnosti a největší dopravní vzdáleností 50 m měřenou od těžiště půdorysné plochy skládky do těžiště půdorysné plochy objektu.</t>
  </si>
  <si>
    <t>Rozpočtová rezerva</t>
  </si>
  <si>
    <t>Rozpočtová rezerva 5% na nepředpokládané náklady</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</si>
  <si>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 možno ocenit stavební práce pomocí HZS jde-li</t>
  </si>
  <si>
    <t>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</si>
  <si>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Lešení a stavební výtahy</t>
  </si>
  <si>
    <t>Montáž lešení leh.řad.s podlahami,š.1,2 m, H 30 m</t>
  </si>
  <si>
    <t>Příplatek za každý měsíc použití lešení k pol.1042</t>
  </si>
  <si>
    <t>Demontáž lešení leh.řad.s podlahami,š.1,2 m,H 30 m</t>
  </si>
  <si>
    <t>Montáž ochranné sítě z umělých vláken</t>
  </si>
  <si>
    <t>Příplatek za každý měsíc použití sítí k pol. 4011</t>
  </si>
  <si>
    <t>Demontáž ochranné sítě z umělých vláken</t>
  </si>
  <si>
    <t>Přesun hmot lešení samostatně budovaného</t>
  </si>
  <si>
    <t>17,029</t>
  </si>
  <si>
    <t>Položka je určena pro přesun hmot lešení bez ohledu na výšku.</t>
  </si>
  <si>
    <t>Prorážení otvorů a ostatní bourací práce</t>
  </si>
  <si>
    <t>Otlučení omítek vnějších MVC v složit.1-4 do35 %</t>
  </si>
  <si>
    <t>0</t>
  </si>
  <si>
    <t>S vyškrabáním spár, s očištěním zdiva. V položce není kalkulována manipulace se sutí, která se oceňuje samostatně položkami souboru 979.</t>
  </si>
  <si>
    <t>Přesuny sutí</t>
  </si>
  <si>
    <t>Odvoz suti a vybour. hmot na skládku do 1 km</t>
  </si>
  <si>
    <t>7,81</t>
  </si>
  <si>
    <t>Příplatek k odvozu za každý další 1 km</t>
  </si>
  <si>
    <t>7,810*32   řízená skládkaVolfartice</t>
  </si>
  <si>
    <t>Vnitrostaveništní doprava suti do 10 m</t>
  </si>
  <si>
    <t>Včetně případného složení na staveništní deponii.</t>
  </si>
  <si>
    <t>Nakládání nebo překládání suti a vybouraných hmot</t>
  </si>
  <si>
    <t>Poplatek za skládku stavební suti</t>
  </si>
  <si>
    <t>Konstrukce klempířské</t>
  </si>
  <si>
    <t xml:space="preserve"> odpadní trouby kruhové  plast, D 120 mm např.(LINDAB)</t>
  </si>
  <si>
    <t>48   dekor CÚ,včetně spon,ukončení v 1.n.p.materiál</t>
  </si>
  <si>
    <t>Dodávka a montáž kruhových odpadních trub včetně mezikusů, kolen, objímek a správkové barvy. Prvky jsou v barvě hnědé.</t>
  </si>
  <si>
    <t>Oplechování říms z Ti Zn plechu, rš 500 mm</t>
  </si>
  <si>
    <t>57,5</t>
  </si>
  <si>
    <t>Plech dovoz z Francie.</t>
  </si>
  <si>
    <t>Oplechování parapetů včetně rohů Ti Zn, rš 250 mm</t>
  </si>
  <si>
    <t>1,4*6</t>
  </si>
  <si>
    <t>Demontáž oplechování parapetů,rš od 100 do 330 mm</t>
  </si>
  <si>
    <t>1,4*48</t>
  </si>
  <si>
    <t xml:space="preserve"> oplechování parapetů, rš 250 mm, enkolit např.(LINDAB)</t>
  </si>
  <si>
    <t>1,4*48   včetně dodávky parapetu,lepeno ENKOLIT,plast</t>
  </si>
  <si>
    <t>Dodávka a montáž oplechování parapetu z plechu tl. 0,5 mm s povrchovou úpravou PE (polyester), lepený enkolitem RŠ 250 mm. Barva hnědá a cihlově červená.</t>
  </si>
  <si>
    <t>HZS-nutné klempířské úpravy</t>
  </si>
  <si>
    <t>15   demontáže prvků říms,oprava nástřešních žlabů,vyčištění svodů</t>
  </si>
  <si>
    <t>Přesun hmot pro klempířské konstr., výšky do 12 m</t>
  </si>
  <si>
    <t>0,588</t>
  </si>
  <si>
    <t>Doba výstavby:</t>
  </si>
  <si>
    <t>Začátek výstavby:</t>
  </si>
  <si>
    <t>Konec výstavby:</t>
  </si>
  <si>
    <t>Zpracováno dne:</t>
  </si>
  <si>
    <t>M.j.</t>
  </si>
  <si>
    <t>m2</t>
  </si>
  <si>
    <t>t</t>
  </si>
  <si>
    <t>soubor</t>
  </si>
  <si>
    <t>m</t>
  </si>
  <si>
    <t>h</t>
  </si>
  <si>
    <t>Množství</t>
  </si>
  <si>
    <t>Jednot.</t>
  </si>
  <si>
    <t>cena (Kč)</t>
  </si>
  <si>
    <t>Náklady (Kč)</t>
  </si>
  <si>
    <t>Dodávka</t>
  </si>
  <si>
    <t>Celkem:</t>
  </si>
  <si>
    <t>Objednatel:</t>
  </si>
  <si>
    <t>Projektant:</t>
  </si>
  <si>
    <t>Zhotovitel:</t>
  </si>
  <si>
    <t>Zpracoval:</t>
  </si>
  <si>
    <t>Montáž</t>
  </si>
  <si>
    <t>MÚ VARNSDORF</t>
  </si>
  <si>
    <t>ING.MICHAL BURDA</t>
  </si>
  <si>
    <t>BUDE VYBRÁN</t>
  </si>
  <si>
    <t>IIČVDF</t>
  </si>
  <si>
    <t>Celkem</t>
  </si>
  <si>
    <t>Hmotnost (t)</t>
  </si>
  <si>
    <t>Cenová</t>
  </si>
  <si>
    <t>soustava</t>
  </si>
  <si>
    <t>RTS II / 2016</t>
  </si>
  <si>
    <t>Přesuny</t>
  </si>
  <si>
    <t>Typ skupiny</t>
  </si>
  <si>
    <t>HSV mat</t>
  </si>
  <si>
    <t>HSV prac</t>
  </si>
  <si>
    <t>PSV mat</t>
  </si>
  <si>
    <t>PSV prac</t>
  </si>
  <si>
    <t>Mont mat</t>
  </si>
  <si>
    <t>Mont prac</t>
  </si>
  <si>
    <t>Ostatní mat.</t>
  </si>
  <si>
    <t>39_</t>
  </si>
  <si>
    <t>62_</t>
  </si>
  <si>
    <t>90_</t>
  </si>
  <si>
    <t>94_</t>
  </si>
  <si>
    <t>97_</t>
  </si>
  <si>
    <t>S_</t>
  </si>
  <si>
    <t>764_</t>
  </si>
  <si>
    <t>3_</t>
  </si>
  <si>
    <t>6_</t>
  </si>
  <si>
    <t>9_</t>
  </si>
  <si>
    <t>76_</t>
  </si>
  <si>
    <t>_</t>
  </si>
  <si>
    <t>Výkaz výměr</t>
  </si>
  <si>
    <t>Cenová soustava</t>
  </si>
  <si>
    <t>Rozpočtové náklady v Kč</t>
  </si>
  <si>
    <t>A</t>
  </si>
  <si>
    <t>HSV</t>
  </si>
  <si>
    <t>PSV</t>
  </si>
  <si>
    <t>"M"</t>
  </si>
  <si>
    <t>Ostatní materiál</t>
  </si>
  <si>
    <t>Přesun hmot a sutí</t>
  </si>
  <si>
    <t>ZRN celkem</t>
  </si>
  <si>
    <t>Základ 0%</t>
  </si>
  <si>
    <t>Základ 15%</t>
  </si>
  <si>
    <t>Základ 21%</t>
  </si>
  <si>
    <t>Projektant</t>
  </si>
  <si>
    <t>Datum, razítko a podpis</t>
  </si>
  <si>
    <t>Základní rozpočtové náklady</t>
  </si>
  <si>
    <t>Dodávky</t>
  </si>
  <si>
    <t>Krycí list slepého rozpočtu</t>
  </si>
  <si>
    <t>B</t>
  </si>
  <si>
    <t>Práce přesčas</t>
  </si>
  <si>
    <t>Bez pevné podl.</t>
  </si>
  <si>
    <t>Kulturní památka</t>
  </si>
  <si>
    <t>DN celkem</t>
  </si>
  <si>
    <t>DN celkem z obj.</t>
  </si>
  <si>
    <t>DPH 15%</t>
  </si>
  <si>
    <t>DPH 21%</t>
  </si>
  <si>
    <t>Objednatel</t>
  </si>
  <si>
    <t>Doplňkové náklady</t>
  </si>
  <si>
    <t>C</t>
  </si>
  <si>
    <t>Zařízení staveniště</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</si>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</sst>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dd\.mmmm\.yy"/>
  </numFmts>
  <fonts count="49">
    <font>
      <sz val="10"/>
      <name val="Arial"/>
      <family val="0"/>
    </font>
    <font>
      <sz val="10"/>
      <color indexed="8"/>
      <name val="Arial"/>
      <family val="0"/>
    </font>
    <font>
      <sz val="18"/>
      <color indexed="8"/>
      <name val="Arial"/>
      <family val="0"/>
    </font>
    <font>
      <b/>
      <sz val="10"/>
      <color indexed="8"/>
      <name val="Arial"/>
      <family val="0"/>
    </font>
    <font>
      <sz val="10"/>
      <color indexed="56"/>
      <name val="Arial"/>
      <family val="0"/>
    </font>
    <font>
      <sz val="10"/>
      <color indexed="61"/>
      <name val="Arial"/>
      <family val="0"/>
    </font>
    <font>
      <i/>
      <sz val="8"/>
      <color indexed="8"/>
      <name val="Arial"/>
      <family val="0"/>
    </font>
    <font>
      <b/>
      <sz val="10"/>
      <color indexed="56"/>
      <name val="Arial"/>
      <family val="0"/>
    </font>
    <font>
      <i/>
      <sz val="10"/>
      <color indexed="58"/>
      <name val="Arial"/>
      <family val="0"/>
    </font>
    <font>
      <i/>
      <sz val="10"/>
      <color indexed="63"/>
      <name val="Arial"/>
      <family val="0"/>
    </font>
    <font>
      <b/>
      <sz val="18"/>
      <color indexed="8"/>
      <name val="Arial"/>
      <family val="0"/>
    </font>
    <font>
      <b/>
      <sz val="20"/>
      <color indexed="8"/>
      <name val="Arial"/>
      <family val="0"/>
    </font>
    <font>
      <b/>
      <sz val="12"/>
      <color indexed="8"/>
      <name val="Arial"/>
      <family val="0"/>
    </font>
    <font>
      <sz val="12"/>
      <color indexed="8"/>
      <name val="Arial"/>
      <family val="0"/>
    </font>
    <font>
      <b/>
      <sz val="11"/>
      <color indexed="8"/>
      <name val="Arial"/>
      <family val="0"/>
    </font>
    <font>
      <sz val="24"/>
      <color indexed="8"/>
      <name val="Arial"/>
      <family val="0"/>
    </font>
    <font>
      <sz val="18"/>
      <color indexed="23"/>
      <name val="Calibri Light"/>
      <family val="2"/>
    </font>
    <font>
      <b/>
      <sz val="15"/>
      <color indexed="23"/>
      <name val="Calibri"/>
      <family val="2"/>
    </font>
    <font>
      <b/>
      <sz val="13"/>
      <color indexed="23"/>
      <name val="Calibri"/>
      <family val="2"/>
    </font>
    <font>
      <b/>
      <sz val="11"/>
      <color indexed="23"/>
      <name val="Calibri"/>
      <family val="2"/>
    </font>
    <font>
      <sz val="11"/>
      <color indexed="17"/>
      <name val="Calibri"/>
      <family val="2"/>
    </font>
    <font>
      <sz val="11"/>
      <color indexed="20"/>
      <name val="Calibri"/>
      <family val="2"/>
    </font>
    <font>
      <sz val="11"/>
      <color indexed="19"/>
      <name val="Calibri"/>
      <family val="2"/>
    </font>
    <font>
      <sz val="11"/>
      <color indexed="23"/>
      <name val="Calibri"/>
      <family val="2"/>
    </font>
    <font>
      <b/>
      <sz val="11"/>
      <color indexed="8"/>
      <name val="Calibri"/>
      <family val="2"/>
    </font>
    <font>
      <b/>
      <sz val="11"/>
      <color indexed="51"/>
      <name val="Calibri"/>
      <family val="2"/>
    </font>
    <font>
      <sz val="11"/>
      <color indexed="51"/>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7"/>
        <bgColor indexed="64"/>
      </patternFill>
    </fill>
    <fill>
      <patternFill patternType="solid">
        <fgColor indexed="22"/>
        <bgColor indexed="64"/>
      </patternFill>
    </fill>
  </fills>
  <borders count="5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bottom style="medium"/>
    </border>
    <border>
      <left/>
      <right/>
      <top style="medium"/>
      <bottom/>
    </border>
    <border>
      <left/>
      <right/>
      <top/>
      <bottom style="thin"/>
    </border>
    <border>
      <left/>
      <right/>
      <top style="thin"/>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thin"/>
      <right/>
      <top/>
      <bottom/>
    </border>
    <border>
      <left style="medium"/>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style="thin"/>
      <bottom/>
    </border>
    <border>
      <left style="thin"/>
      <right style="thin"/>
      <top/>
      <bottom style="thin"/>
    </border>
    <border>
      <left/>
      <right/>
      <top style="thin"/>
      <bottom style="medium"/>
    </border>
    <border>
      <left/>
      <right style="thin"/>
      <top style="thin"/>
      <bottom/>
    </border>
    <border>
      <left style="thin"/>
      <right/>
      <top/>
      <bottom style="thin"/>
    </border>
    <border>
      <left/>
      <right style="thin"/>
      <top style="medium"/>
      <bottom/>
    </border>
    <border>
      <left/>
      <right style="thin"/>
      <top/>
      <bottom/>
    </border>
    <border>
      <left style="thin"/>
      <right/>
      <top style="thin"/>
      <bottom style="thin"/>
    </border>
    <border>
      <left/>
      <right style="thin"/>
      <top style="thin"/>
      <bottom style="thin"/>
    </border>
    <border>
      <left style="thin"/>
      <right/>
      <top style="thin"/>
      <bottom/>
    </border>
    <border>
      <left style="thin"/>
      <right/>
      <top/>
      <bottom style="medium"/>
    </border>
    <border>
      <left/>
      <right/>
      <top/>
      <bottom style="medium"/>
    </border>
    <border>
      <left/>
      <right style="thin"/>
      <top/>
      <bottom style="medium"/>
    </border>
    <border>
      <left style="medium"/>
      <right/>
      <top style="medium"/>
      <bottom style="thin"/>
    </border>
    <border>
      <left/>
      <right/>
      <top style="medium"/>
      <bottom style="thin"/>
    </border>
    <border>
      <left/>
      <right style="medium"/>
      <top style="medium"/>
      <bottom style="thin"/>
    </border>
    <border>
      <left/>
      <right style="thin"/>
      <top/>
      <bottom style="thin"/>
    </border>
    <border>
      <left/>
      <right/>
      <top style="thin"/>
      <bottom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0" fontId="1" fillId="0" borderId="0">
      <alignment vertical="center"/>
      <protection locked="0"/>
    </xf>
    <xf numFmtId="0" fontId="35" fillId="20" borderId="0" applyNumberFormat="0" applyBorder="0" applyAlignment="0" applyProtection="0"/>
    <xf numFmtId="0" fontId="36" fillId="21"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0" fillId="23" borderId="6" applyNumberFormat="0" applyFont="0" applyAlignment="0" applyProtection="0"/>
    <xf numFmtId="43"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16">
    <xf numFmtId="0" fontId="1" fillId="0" borderId="0" xfId="0" applyFont="1" applyAlignment="1">
      <alignment vertical="center"/>
    </xf>
    <xf numFmtId="49" fontId="3" fillId="0" borderId="10"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9" fontId="4" fillId="33" borderId="12"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left" vertical="center"/>
      <protection/>
    </xf>
    <xf numFmtId="49" fontId="1" fillId="0" borderId="16" xfId="0" applyNumberFormat="1" applyFont="1" applyFill="1" applyBorder="1" applyAlignment="1" applyProtection="1">
      <alignment horizontal="left" vertical="center"/>
      <protection/>
    </xf>
    <xf numFmtId="49" fontId="7" fillId="33" borderId="12" xfId="0" applyNumberFormat="1" applyFont="1" applyFill="1" applyBorder="1" applyAlignment="1" applyProtection="1">
      <alignment horizontal="left" vertical="center"/>
      <protection/>
    </xf>
    <xf numFmtId="49" fontId="7" fillId="33"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right" vertical="top"/>
      <protection/>
    </xf>
    <xf numFmtId="49" fontId="3" fillId="0" borderId="16"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xf numFmtId="49" fontId="9" fillId="0" borderId="13"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center" vertical="center"/>
      <protection/>
    </xf>
    <xf numFmtId="4" fontId="5" fillId="0" borderId="0" xfId="0" applyNumberFormat="1" applyFont="1" applyFill="1" applyBorder="1" applyAlignment="1" applyProtection="1">
      <alignment horizontal="right" vertical="center"/>
      <protection/>
    </xf>
    <xf numFmtId="4" fontId="9" fillId="0" borderId="0" xfId="0" applyNumberFormat="1" applyFont="1" applyFill="1" applyBorder="1" applyAlignment="1" applyProtection="1">
      <alignment horizontal="right" vertical="center"/>
      <protection/>
    </xf>
    <xf numFmtId="4" fontId="9" fillId="0" borderId="13" xfId="0" applyNumberFormat="1" applyFont="1" applyFill="1" applyBorder="1" applyAlignment="1" applyProtection="1">
      <alignment horizontal="right" vertical="center"/>
      <protection/>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19"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protection/>
    </xf>
    <xf numFmtId="49" fontId="3" fillId="0" borderId="21" xfId="0" applyNumberFormat="1" applyFont="1" applyFill="1" applyBorder="1" applyAlignment="1" applyProtection="1">
      <alignment horizontal="center" vertical="center"/>
      <protection/>
    </xf>
    <xf numFmtId="49" fontId="7" fillId="33" borderId="12" xfId="0" applyNumberFormat="1" applyFont="1" applyFill="1" applyBorder="1" applyAlignment="1" applyProtection="1">
      <alignment horizontal="right" vertical="center"/>
      <protection/>
    </xf>
    <xf numFmtId="49" fontId="7" fillId="33" borderId="0" xfId="0" applyNumberFormat="1" applyFont="1" applyFill="1" applyBorder="1" applyAlignment="1" applyProtection="1">
      <alignment horizontal="right" vertical="center"/>
      <protection/>
    </xf>
    <xf numFmtId="49" fontId="3" fillId="0" borderId="22" xfId="0" applyNumberFormat="1" applyFont="1" applyFill="1" applyBorder="1" applyAlignment="1" applyProtection="1">
      <alignment horizontal="center" vertical="center"/>
      <protection/>
    </xf>
    <xf numFmtId="49" fontId="3" fillId="0" borderId="23"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right" vertical="center"/>
      <protection/>
    </xf>
    <xf numFmtId="0" fontId="1" fillId="0" borderId="24" xfId="0" applyNumberFormat="1" applyFont="1" applyFill="1" applyBorder="1" applyAlignment="1" applyProtection="1">
      <alignment vertical="center"/>
      <protection/>
    </xf>
    <xf numFmtId="0" fontId="1" fillId="0" borderId="25" xfId="0" applyNumberFormat="1" applyFont="1" applyFill="1" applyBorder="1" applyAlignment="1" applyProtection="1">
      <alignment vertical="center"/>
      <protection/>
    </xf>
    <xf numFmtId="4" fontId="1"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 fontId="7" fillId="33" borderId="12"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4" fontId="3" fillId="0" borderId="14" xfId="0" applyNumberFormat="1" applyFont="1" applyFill="1" applyBorder="1" applyAlignment="1" applyProtection="1">
      <alignment horizontal="right" vertical="center"/>
      <protection/>
    </xf>
    <xf numFmtId="49" fontId="3" fillId="0" borderId="26"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vertical="center"/>
      <protection/>
    </xf>
    <xf numFmtId="49" fontId="3" fillId="0" borderId="27" xfId="0" applyNumberFormat="1" applyFont="1" applyFill="1" applyBorder="1" applyAlignment="1" applyProtection="1">
      <alignment horizontal="left" vertical="center"/>
      <protection/>
    </xf>
    <xf numFmtId="49" fontId="3" fillId="0" borderId="27" xfId="0" applyNumberFormat="1" applyFont="1" applyFill="1" applyBorder="1" applyAlignment="1" applyProtection="1">
      <alignment horizontal="right" vertical="center"/>
      <protection/>
    </xf>
    <xf numFmtId="49" fontId="3" fillId="0" borderId="28" xfId="0" applyNumberFormat="1" applyFont="1" applyFill="1" applyBorder="1" applyAlignment="1" applyProtection="1">
      <alignment horizontal="left" vertical="center"/>
      <protection/>
    </xf>
    <xf numFmtId="49" fontId="11" fillId="34" borderId="29" xfId="0" applyNumberFormat="1" applyFont="1" applyFill="1" applyBorder="1" applyAlignment="1" applyProtection="1">
      <alignment horizontal="center" vertical="center"/>
      <protection/>
    </xf>
    <xf numFmtId="49" fontId="12" fillId="0" borderId="30" xfId="0" applyNumberFormat="1" applyFont="1" applyFill="1" applyBorder="1" applyAlignment="1" applyProtection="1">
      <alignment horizontal="left" vertical="center"/>
      <protection/>
    </xf>
    <xf numFmtId="49" fontId="12" fillId="0" borderId="31" xfId="0" applyNumberFormat="1" applyFont="1" applyFill="1" applyBorder="1" applyAlignment="1" applyProtection="1">
      <alignment horizontal="left" vertical="center"/>
      <protection/>
    </xf>
    <xf numFmtId="0" fontId="1" fillId="0" borderId="32" xfId="0" applyNumberFormat="1" applyFont="1" applyFill="1" applyBorder="1" applyAlignment="1" applyProtection="1">
      <alignment vertical="center"/>
      <protection/>
    </xf>
    <xf numFmtId="49" fontId="6" fillId="0" borderId="12" xfId="0" applyNumberFormat="1" applyFont="1" applyFill="1" applyBorder="1" applyAlignment="1" applyProtection="1">
      <alignment horizontal="left" vertical="center"/>
      <protection/>
    </xf>
    <xf numFmtId="49" fontId="13" fillId="0" borderId="29" xfId="0" applyNumberFormat="1" applyFont="1" applyFill="1" applyBorder="1" applyAlignment="1" applyProtection="1">
      <alignment horizontal="left" vertical="center"/>
      <protection/>
    </xf>
    <xf numFmtId="0" fontId="1" fillId="0" borderId="33" xfId="0" applyNumberFormat="1" applyFont="1" applyFill="1" applyBorder="1" applyAlignment="1" applyProtection="1">
      <alignment vertical="center"/>
      <protection/>
    </xf>
    <xf numFmtId="0" fontId="1" fillId="0" borderId="34" xfId="0" applyNumberFormat="1" applyFont="1" applyFill="1" applyBorder="1" applyAlignment="1" applyProtection="1">
      <alignment vertical="center"/>
      <protection/>
    </xf>
    <xf numFmtId="4" fontId="13" fillId="0" borderId="29" xfId="0" applyNumberFormat="1" applyFont="1" applyFill="1" applyBorder="1" applyAlignment="1" applyProtection="1">
      <alignment horizontal="right" vertical="center"/>
      <protection/>
    </xf>
    <xf numFmtId="49" fontId="13" fillId="0" borderId="29" xfId="0" applyNumberFormat="1" applyFont="1" applyFill="1" applyBorder="1" applyAlignment="1" applyProtection="1">
      <alignment horizontal="right" vertical="center"/>
      <protection/>
    </xf>
    <xf numFmtId="4" fontId="13" fillId="0" borderId="20" xfId="0" applyNumberFormat="1" applyFont="1" applyFill="1" applyBorder="1" applyAlignment="1" applyProtection="1">
      <alignment horizontal="right" vertical="center"/>
      <protection/>
    </xf>
    <xf numFmtId="0" fontId="1" fillId="0" borderId="35" xfId="0" applyNumberFormat="1" applyFont="1" applyFill="1" applyBorder="1" applyAlignment="1" applyProtection="1">
      <alignment vertical="center"/>
      <protection/>
    </xf>
    <xf numFmtId="0" fontId="1" fillId="0" borderId="36" xfId="0" applyNumberFormat="1" applyFont="1" applyFill="1" applyBorder="1" applyAlignment="1" applyProtection="1">
      <alignment vertical="center"/>
      <protection/>
    </xf>
    <xf numFmtId="0" fontId="1" fillId="0" borderId="37" xfId="0" applyNumberFormat="1" applyFont="1" applyFill="1" applyBorder="1" applyAlignment="1" applyProtection="1">
      <alignment vertical="center"/>
      <protection/>
    </xf>
    <xf numFmtId="4" fontId="12" fillId="34" borderId="38" xfId="0" applyNumberFormat="1" applyFont="1" applyFill="1" applyBorder="1" applyAlignment="1" applyProtection="1">
      <alignment horizontal="right" vertical="center"/>
      <protection/>
    </xf>
    <xf numFmtId="0" fontId="1" fillId="0" borderId="13" xfId="0" applyNumberFormat="1" applyFont="1" applyFill="1" applyBorder="1" applyAlignment="1" applyProtection="1">
      <alignment/>
      <protection/>
    </xf>
    <xf numFmtId="49" fontId="2" fillId="0" borderId="13"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protection/>
    </xf>
    <xf numFmtId="49" fontId="1" fillId="0" borderId="14"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left" vertical="center" wrapText="1"/>
      <protection/>
    </xf>
    <xf numFmtId="0" fontId="1" fillId="0" borderId="33" xfId="0" applyNumberFormat="1" applyFont="1" applyFill="1" applyBorder="1" applyAlignment="1" applyProtection="1">
      <alignment horizontal="left" vertical="center"/>
      <protection/>
    </xf>
    <xf numFmtId="0" fontId="1" fillId="0" borderId="36"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protection/>
    </xf>
    <xf numFmtId="0" fontId="1" fillId="0" borderId="40" xfId="0" applyNumberFormat="1" applyFont="1" applyFill="1" applyBorder="1" applyAlignment="1" applyProtection="1">
      <alignment horizontal="left" vertical="center"/>
      <protection/>
    </xf>
    <xf numFmtId="0" fontId="1" fillId="0" borderId="41" xfId="0" applyNumberFormat="1" applyFont="1" applyFill="1" applyBorder="1" applyAlignment="1" applyProtection="1">
      <alignment horizontal="left" vertical="center"/>
      <protection/>
    </xf>
    <xf numFmtId="14" fontId="1" fillId="0" borderId="0" xfId="0" applyNumberFormat="1" applyFont="1" applyFill="1" applyBorder="1" applyAlignment="1" applyProtection="1">
      <alignment horizontal="left" vertical="center"/>
      <protection/>
    </xf>
    <xf numFmtId="0" fontId="1" fillId="0" borderId="42" xfId="0" applyNumberFormat="1" applyFont="1" applyFill="1" applyBorder="1" applyAlignment="1" applyProtection="1">
      <alignment horizontal="left" vertical="center"/>
      <protection/>
    </xf>
    <xf numFmtId="49" fontId="3" fillId="0" borderId="43" xfId="0" applyNumberFormat="1" applyFont="1" applyFill="1" applyBorder="1" applyAlignment="1" applyProtection="1">
      <alignment horizontal="center" vertical="center"/>
      <protection/>
    </xf>
    <xf numFmtId="0" fontId="3" fillId="0" borderId="44" xfId="0" applyNumberFormat="1" applyFont="1" applyFill="1" applyBorder="1" applyAlignment="1" applyProtection="1">
      <alignment horizontal="center" vertical="center"/>
      <protection/>
    </xf>
    <xf numFmtId="0" fontId="3" fillId="0" borderId="45" xfId="0" applyNumberFormat="1" applyFont="1" applyFill="1" applyBorder="1" applyAlignment="1" applyProtection="1">
      <alignment horizontal="center" vertical="center"/>
      <protection/>
    </xf>
    <xf numFmtId="49" fontId="7" fillId="33" borderId="12" xfId="0" applyNumberFormat="1" applyFont="1" applyFill="1" applyBorder="1" applyAlignment="1" applyProtection="1">
      <alignment horizontal="left" vertical="center"/>
      <protection/>
    </xf>
    <xf numFmtId="0" fontId="7" fillId="33" borderId="12" xfId="0" applyNumberFormat="1" applyFont="1" applyFill="1" applyBorder="1" applyAlignment="1" applyProtection="1">
      <alignment horizontal="left" vertical="center"/>
      <protection/>
    </xf>
    <xf numFmtId="49" fontId="7" fillId="33" borderId="0" xfId="0" applyNumberFormat="1" applyFont="1" applyFill="1" applyBorder="1" applyAlignment="1" applyProtection="1">
      <alignment horizontal="left" vertical="center"/>
      <protection/>
    </xf>
    <xf numFmtId="0" fontId="7" fillId="33"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protection/>
    </xf>
    <xf numFmtId="49" fontId="3" fillId="0" borderId="14"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15" fillId="0" borderId="13"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protection/>
    </xf>
    <xf numFmtId="49" fontId="1" fillId="0" borderId="33" xfId="0" applyNumberFormat="1" applyFont="1" applyFill="1" applyBorder="1" applyAlignment="1" applyProtection="1">
      <alignment horizontal="left" vertical="center"/>
      <protection/>
    </xf>
    <xf numFmtId="49" fontId="1" fillId="0" borderId="36" xfId="0" applyNumberFormat="1" applyFont="1" applyFill="1" applyBorder="1" applyAlignment="1" applyProtection="1">
      <alignment horizontal="left" vertical="center"/>
      <protection/>
    </xf>
    <xf numFmtId="0" fontId="1" fillId="0" borderId="34"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14" fontId="1" fillId="0" borderId="36" xfId="0" applyNumberFormat="1" applyFont="1" applyFill="1" applyBorder="1" applyAlignment="1" applyProtection="1">
      <alignment horizontal="left" vertical="center"/>
      <protection/>
    </xf>
    <xf numFmtId="0" fontId="1" fillId="0" borderId="46" xfId="0" applyNumberFormat="1" applyFont="1" applyFill="1" applyBorder="1" applyAlignment="1" applyProtection="1">
      <alignment horizontal="left" vertical="center"/>
      <protection/>
    </xf>
    <xf numFmtId="49" fontId="10" fillId="0" borderId="47" xfId="0" applyNumberFormat="1" applyFont="1" applyFill="1" applyBorder="1" applyAlignment="1" applyProtection="1">
      <alignment horizontal="center" vertical="center"/>
      <protection/>
    </xf>
    <xf numFmtId="0" fontId="10" fillId="0" borderId="47" xfId="0" applyNumberFormat="1" applyFont="1" applyFill="1" applyBorder="1" applyAlignment="1" applyProtection="1">
      <alignment horizontal="center" vertical="center"/>
      <protection/>
    </xf>
    <xf numFmtId="49" fontId="14" fillId="0" borderId="37" xfId="0" applyNumberFormat="1" applyFont="1" applyFill="1" applyBorder="1" applyAlignment="1" applyProtection="1">
      <alignment horizontal="left" vertical="center"/>
      <protection/>
    </xf>
    <xf numFmtId="0" fontId="14" fillId="0" borderId="38" xfId="0" applyNumberFormat="1" applyFont="1" applyFill="1" applyBorder="1" applyAlignment="1" applyProtection="1">
      <alignment horizontal="left" vertical="center"/>
      <protection/>
    </xf>
    <xf numFmtId="49" fontId="13" fillId="0" borderId="37" xfId="0" applyNumberFormat="1" applyFont="1" applyFill="1" applyBorder="1" applyAlignment="1" applyProtection="1">
      <alignment horizontal="left" vertical="center"/>
      <protection/>
    </xf>
    <xf numFmtId="0" fontId="13" fillId="0" borderId="38" xfId="0" applyNumberFormat="1" applyFont="1" applyFill="1" applyBorder="1" applyAlignment="1" applyProtection="1">
      <alignment horizontal="left" vertical="center"/>
      <protection/>
    </xf>
    <xf numFmtId="49" fontId="12" fillId="0" borderId="37" xfId="0" applyNumberFormat="1" applyFont="1" applyFill="1" applyBorder="1" applyAlignment="1" applyProtection="1">
      <alignment horizontal="left" vertical="center"/>
      <protection/>
    </xf>
    <xf numFmtId="0" fontId="12" fillId="0" borderId="38" xfId="0" applyNumberFormat="1" applyFont="1" applyFill="1" applyBorder="1" applyAlignment="1" applyProtection="1">
      <alignment horizontal="left" vertical="center"/>
      <protection/>
    </xf>
    <xf numFmtId="49" fontId="12" fillId="34" borderId="37" xfId="0" applyNumberFormat="1" applyFont="1" applyFill="1" applyBorder="1" applyAlignment="1" applyProtection="1">
      <alignment horizontal="left" vertical="center"/>
      <protection/>
    </xf>
    <xf numFmtId="0" fontId="12" fillId="34" borderId="47" xfId="0" applyNumberFormat="1" applyFont="1" applyFill="1" applyBorder="1" applyAlignment="1" applyProtection="1">
      <alignment horizontal="left" vertical="center"/>
      <protection/>
    </xf>
    <xf numFmtId="49" fontId="13" fillId="0" borderId="48" xfId="0" applyNumberFormat="1" applyFont="1" applyFill="1" applyBorder="1" applyAlignment="1" applyProtection="1">
      <alignment horizontal="left" vertical="center"/>
      <protection/>
    </xf>
    <xf numFmtId="0" fontId="13" fillId="0" borderId="12" xfId="0" applyNumberFormat="1" applyFont="1" applyFill="1" applyBorder="1" applyAlignment="1" applyProtection="1">
      <alignment horizontal="left" vertical="center"/>
      <protection/>
    </xf>
    <xf numFmtId="0" fontId="13" fillId="0" borderId="49" xfId="0" applyNumberFormat="1" applyFont="1" applyFill="1" applyBorder="1" applyAlignment="1" applyProtection="1">
      <alignment horizontal="left" vertical="center"/>
      <protection/>
    </xf>
    <xf numFmtId="49" fontId="13" fillId="0" borderId="25"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vertical="center"/>
      <protection/>
    </xf>
    <xf numFmtId="0" fontId="13" fillId="0" borderId="50" xfId="0" applyNumberFormat="1" applyFont="1" applyFill="1" applyBorder="1" applyAlignment="1" applyProtection="1">
      <alignment horizontal="left" vertical="center"/>
      <protection/>
    </xf>
    <xf numFmtId="49" fontId="13" fillId="0" borderId="51" xfId="0" applyNumberFormat="1" applyFont="1" applyFill="1" applyBorder="1" applyAlignment="1" applyProtection="1">
      <alignment horizontal="left" vertical="center"/>
      <protection/>
    </xf>
    <xf numFmtId="0" fontId="13" fillId="0" borderId="41" xfId="0" applyNumberFormat="1" applyFont="1" applyFill="1" applyBorder="1" applyAlignment="1" applyProtection="1">
      <alignment horizontal="left" vertical="center"/>
      <protection/>
    </xf>
    <xf numFmtId="0" fontId="13" fillId="0" borderId="52" xfId="0" applyNumberFormat="1" applyFont="1" applyFill="1" applyBorder="1" applyAlignment="1" applyProtection="1">
      <alignment horizontal="left" vertical="center"/>
      <protection/>
    </xf>
  </cellXfs>
  <cellStyles count="4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0]" xfId="35"/>
    <cellStyle name="Chybně" xfId="36"/>
    <cellStyle name="Kontrolní buňka" xfId="37"/>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000000"/>
      <rgbColor rgb="00DBDBDB"/>
      <rgbColor rgb="00000000"/>
      <rgbColor rgb="00C0C0C0"/>
      <rgbColor rgb="00000000"/>
      <rgbColor rgb="00C0C0C0"/>
      <rgbColor rgb="00000000"/>
      <rgbColor rgb="00000000"/>
      <rgbColor rgb="00000000"/>
      <rgbColor rgb="00000000"/>
      <rgbColor rgb="00000000"/>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_rels/drawing2.xml.rels><?xml version="1.0" encoding="utf-8" standalone="yes"?><Relationships xmlns="http://schemas.openxmlformats.org/package/2006/relationships"><Relationship Id="rId1" Type="http://schemas.openxmlformats.org/officeDocument/2006/relationships/image" Target="../media/image1.bmp" /></Relationships>
</file>

<file path=xl/drawings/_rels/drawing3.xml.rels><?xml version="1.0" encoding="utf-8" standalone="yes"?><Relationships xmlns="http://schemas.openxmlformats.org/package/2006/relationships"><Relationship Id="rId1" Type="http://schemas.openxmlformats.org/officeDocument/2006/relationships/image" Target="../media/image1.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AV105"/>
  <sheetViews>
    <sheetView tabSelected="1" zoomScalePageLayoutView="0" workbookViewId="0" topLeftCell="A1">
      <selection activeCell="A1" sqref="A1:M1"/>
    </sheetView>
  </sheetViews>
  <sheetFormatPr defaultColWidth="11.57421875" defaultRowHeight="12.75"/>
  <cols>
    <col min="1" max="1" width="3.7109375" style="0" customWidth="1"/>
    <col min="2" max="2" width="6.8515625" style="0" customWidth="1"/>
    <col min="3" max="3" width="13.28125" style="0" customWidth="1"/>
    <col min="4" max="4" width="52.140625" style="0" customWidth="1"/>
    <col min="5" max="5" width="7.00390625" style="0" customWidth="1"/>
    <col min="6" max="6" width="12.8515625" style="0" customWidth="1"/>
    <col min="7" max="7" width="12.00390625" style="0" customWidth="1"/>
    <col min="8" max="10" width="14.28125" style="0" customWidth="1"/>
    <col min="11" max="13" width="11.7109375" style="0" customWidth="1"/>
    <col min="14" max="14" width="0" style="0" hidden="1" customWidth="1"/>
    <col min="15" max="48" width="12.140625" style="0" hidden="1" customWidth="1"/>
  </cols>
  <sheetData>
    <row r="1" spans="1:13" ht="72.75" customHeight="1">
      <c r="A1" s="59" t="s">
        <v>0</v>
      </c>
      <c r="B1" s="60"/>
      <c r="C1" s="60"/>
      <c r="D1" s="60"/>
      <c r="E1" s="60"/>
      <c r="F1" s="60"/>
      <c r="G1" s="60"/>
      <c r="H1" s="60"/>
      <c r="I1" s="60"/>
      <c r="J1" s="60"/>
      <c r="K1" s="60"/>
      <c r="L1" s="60"/>
      <c r="M1" s="60"/>
    </row>
    <row r="2" spans="1:14" ht="12.75">
      <c r="A2" s="61" t="s">
        <v>1</v>
      </c>
      <c r="B2" s="62"/>
      <c r="C2" s="62"/>
      <c r="D2" s="65" t="s">
        <v>80</v>
      </c>
      <c r="E2" s="67" t="s">
        <v>163</v>
      </c>
      <c r="F2" s="62"/>
      <c r="G2" s="67"/>
      <c r="H2" s="62"/>
      <c r="I2" s="68" t="s">
        <v>179</v>
      </c>
      <c r="J2" s="68" t="s">
        <v>184</v>
      </c>
      <c r="K2" s="62"/>
      <c r="L2" s="62"/>
      <c r="M2" s="69"/>
      <c r="N2" s="31"/>
    </row>
    <row r="3" spans="1:14" ht="12.75">
      <c r="A3" s="63"/>
      <c r="B3" s="64"/>
      <c r="C3" s="64"/>
      <c r="D3" s="66"/>
      <c r="E3" s="64"/>
      <c r="F3" s="64"/>
      <c r="G3" s="64"/>
      <c r="H3" s="64"/>
      <c r="I3" s="64"/>
      <c r="J3" s="64"/>
      <c r="K3" s="64"/>
      <c r="L3" s="64"/>
      <c r="M3" s="70"/>
      <c r="N3" s="31"/>
    </row>
    <row r="4" spans="1:14" ht="12.75">
      <c r="A4" s="71" t="s">
        <v>2</v>
      </c>
      <c r="B4" s="64"/>
      <c r="C4" s="64"/>
      <c r="D4" s="72" t="s">
        <v>81</v>
      </c>
      <c r="E4" s="73" t="s">
        <v>164</v>
      </c>
      <c r="F4" s="64"/>
      <c r="G4" s="73" t="s">
        <v>6</v>
      </c>
      <c r="H4" s="64"/>
      <c r="I4" s="72" t="s">
        <v>180</v>
      </c>
      <c r="J4" s="72" t="s">
        <v>185</v>
      </c>
      <c r="K4" s="64"/>
      <c r="L4" s="64"/>
      <c r="M4" s="70"/>
      <c r="N4" s="31"/>
    </row>
    <row r="5" spans="1:14" ht="12.75">
      <c r="A5" s="63"/>
      <c r="B5" s="64"/>
      <c r="C5" s="64"/>
      <c r="D5" s="64"/>
      <c r="E5" s="64"/>
      <c r="F5" s="64"/>
      <c r="G5" s="64"/>
      <c r="H5" s="64"/>
      <c r="I5" s="64"/>
      <c r="J5" s="64"/>
      <c r="K5" s="64"/>
      <c r="L5" s="64"/>
      <c r="M5" s="70"/>
      <c r="N5" s="31"/>
    </row>
    <row r="6" spans="1:14" ht="12.75">
      <c r="A6" s="71" t="s">
        <v>3</v>
      </c>
      <c r="B6" s="64"/>
      <c r="C6" s="64"/>
      <c r="D6" s="72" t="s">
        <v>82</v>
      </c>
      <c r="E6" s="73" t="s">
        <v>165</v>
      </c>
      <c r="F6" s="64"/>
      <c r="G6" s="64"/>
      <c r="H6" s="64"/>
      <c r="I6" s="72" t="s">
        <v>181</v>
      </c>
      <c r="J6" s="72" t="s">
        <v>186</v>
      </c>
      <c r="K6" s="64"/>
      <c r="L6" s="64"/>
      <c r="M6" s="70"/>
      <c r="N6" s="31"/>
    </row>
    <row r="7" spans="1:14" ht="12.75">
      <c r="A7" s="63"/>
      <c r="B7" s="64"/>
      <c r="C7" s="64"/>
      <c r="D7" s="64"/>
      <c r="E7" s="64"/>
      <c r="F7" s="64"/>
      <c r="G7" s="64"/>
      <c r="H7" s="64"/>
      <c r="I7" s="64"/>
      <c r="J7" s="64"/>
      <c r="K7" s="64"/>
      <c r="L7" s="64"/>
      <c r="M7" s="70"/>
      <c r="N7" s="31"/>
    </row>
    <row r="8" spans="1:14" ht="12.75">
      <c r="A8" s="71" t="s">
        <v>4</v>
      </c>
      <c r="B8" s="64"/>
      <c r="C8" s="64"/>
      <c r="D8" s="72"/>
      <c r="E8" s="73" t="s">
        <v>166</v>
      </c>
      <c r="F8" s="64"/>
      <c r="G8" s="76">
        <v>42829</v>
      </c>
      <c r="H8" s="64"/>
      <c r="I8" s="72" t="s">
        <v>182</v>
      </c>
      <c r="J8" s="72" t="s">
        <v>187</v>
      </c>
      <c r="K8" s="64"/>
      <c r="L8" s="64"/>
      <c r="M8" s="70"/>
      <c r="N8" s="31"/>
    </row>
    <row r="9" spans="1:14" ht="12.75">
      <c r="A9" s="74"/>
      <c r="B9" s="75"/>
      <c r="C9" s="75"/>
      <c r="D9" s="75"/>
      <c r="E9" s="75"/>
      <c r="F9" s="75"/>
      <c r="G9" s="75"/>
      <c r="H9" s="75"/>
      <c r="I9" s="75"/>
      <c r="J9" s="75"/>
      <c r="K9" s="75"/>
      <c r="L9" s="75"/>
      <c r="M9" s="77"/>
      <c r="N9" s="31"/>
    </row>
    <row r="10" spans="1:14" ht="12.75">
      <c r="A10" s="1" t="s">
        <v>5</v>
      </c>
      <c r="B10" s="9" t="s">
        <v>39</v>
      </c>
      <c r="C10" s="9" t="s">
        <v>40</v>
      </c>
      <c r="D10" s="9" t="s">
        <v>83</v>
      </c>
      <c r="E10" s="9" t="s">
        <v>167</v>
      </c>
      <c r="F10" s="17" t="s">
        <v>173</v>
      </c>
      <c r="G10" s="21" t="s">
        <v>174</v>
      </c>
      <c r="H10" s="78" t="s">
        <v>176</v>
      </c>
      <c r="I10" s="79"/>
      <c r="J10" s="80"/>
      <c r="K10" s="78" t="s">
        <v>189</v>
      </c>
      <c r="L10" s="80"/>
      <c r="M10" s="28" t="s">
        <v>190</v>
      </c>
      <c r="N10" s="32"/>
    </row>
    <row r="11" spans="1:24" ht="12.75">
      <c r="A11" s="2" t="s">
        <v>6</v>
      </c>
      <c r="B11" s="10" t="s">
        <v>6</v>
      </c>
      <c r="C11" s="10" t="s">
        <v>6</v>
      </c>
      <c r="D11" s="14" t="s">
        <v>84</v>
      </c>
      <c r="E11" s="10" t="s">
        <v>6</v>
      </c>
      <c r="F11" s="10" t="s">
        <v>6</v>
      </c>
      <c r="G11" s="22" t="s">
        <v>175</v>
      </c>
      <c r="H11" s="23" t="s">
        <v>177</v>
      </c>
      <c r="I11" s="24" t="s">
        <v>183</v>
      </c>
      <c r="J11" s="25" t="s">
        <v>188</v>
      </c>
      <c r="K11" s="23" t="s">
        <v>174</v>
      </c>
      <c r="L11" s="25" t="s">
        <v>188</v>
      </c>
      <c r="M11" s="29" t="s">
        <v>191</v>
      </c>
      <c r="N11" s="32"/>
      <c r="P11" s="27" t="s">
        <v>193</v>
      </c>
      <c r="Q11" s="27" t="s">
        <v>194</v>
      </c>
      <c r="R11" s="27" t="s">
        <v>195</v>
      </c>
      <c r="S11" s="27" t="s">
        <v>196</v>
      </c>
      <c r="T11" s="27" t="s">
        <v>197</v>
      </c>
      <c r="U11" s="27" t="s">
        <v>198</v>
      </c>
      <c r="V11" s="27" t="s">
        <v>199</v>
      </c>
      <c r="W11" s="27" t="s">
        <v>200</v>
      </c>
      <c r="X11" s="27" t="s">
        <v>201</v>
      </c>
    </row>
    <row r="12" spans="1:37" ht="12.75">
      <c r="A12" s="3"/>
      <c r="B12" s="11"/>
      <c r="C12" s="11" t="s">
        <v>41</v>
      </c>
      <c r="D12" s="81" t="s">
        <v>85</v>
      </c>
      <c r="E12" s="82"/>
      <c r="F12" s="82"/>
      <c r="G12" s="82"/>
      <c r="H12" s="35">
        <f>SUM(H13:H16)</f>
        <v>0</v>
      </c>
      <c r="I12" s="35">
        <f>SUM(I13:I16)</f>
        <v>0</v>
      </c>
      <c r="J12" s="35">
        <f>H12+I12</f>
        <v>0</v>
      </c>
      <c r="K12" s="26"/>
      <c r="L12" s="35">
        <f>SUM(L13:L16)</f>
        <v>9.10594</v>
      </c>
      <c r="M12" s="26"/>
      <c r="Y12" s="27"/>
      <c r="AI12" s="36">
        <f>SUM(Z13:Z16)</f>
        <v>0</v>
      </c>
      <c r="AJ12" s="36">
        <f>SUM(AA13:AA16)</f>
        <v>0</v>
      </c>
      <c r="AK12" s="36">
        <f>SUM(AB13:AB16)</f>
        <v>0</v>
      </c>
    </row>
    <row r="13" spans="1:48" ht="12.75">
      <c r="A13" s="4" t="s">
        <v>7</v>
      </c>
      <c r="B13" s="4"/>
      <c r="C13" s="4" t="s">
        <v>42</v>
      </c>
      <c r="D13" s="4" t="s">
        <v>86</v>
      </c>
      <c r="E13" s="4" t="s">
        <v>168</v>
      </c>
      <c r="F13" s="18">
        <v>100</v>
      </c>
      <c r="G13" s="18">
        <v>0</v>
      </c>
      <c r="H13" s="18">
        <f>F13*AE13</f>
        <v>0</v>
      </c>
      <c r="I13" s="18">
        <f>J13-H13</f>
        <v>0</v>
      </c>
      <c r="J13" s="18">
        <f>F13*G13</f>
        <v>0</v>
      </c>
      <c r="K13" s="18">
        <v>0.08</v>
      </c>
      <c r="L13" s="18">
        <f>F13*K13</f>
        <v>8</v>
      </c>
      <c r="M13" s="30" t="s">
        <v>192</v>
      </c>
      <c r="P13" s="33">
        <f>IF(AG13="5",J13,0)</f>
        <v>0</v>
      </c>
      <c r="R13" s="33">
        <f>IF(AG13="1",H13,0)</f>
        <v>0</v>
      </c>
      <c r="S13" s="33">
        <f>IF(AG13="1",I13,0)</f>
        <v>0</v>
      </c>
      <c r="T13" s="33">
        <f>IF(AG13="7",H13,0)</f>
        <v>0</v>
      </c>
      <c r="U13" s="33">
        <f>IF(AG13="7",I13,0)</f>
        <v>0</v>
      </c>
      <c r="V13" s="33">
        <f>IF(AG13="2",H13,0)</f>
        <v>0</v>
      </c>
      <c r="W13" s="33">
        <f>IF(AG13="2",I13,0)</f>
        <v>0</v>
      </c>
      <c r="X13" s="33">
        <f>IF(AG13="0",J13,0)</f>
        <v>0</v>
      </c>
      <c r="Y13" s="27"/>
      <c r="Z13" s="18">
        <f>IF(AD13=0,J13,0)</f>
        <v>0</v>
      </c>
      <c r="AA13" s="18">
        <f>IF(AD13=15,J13,0)</f>
        <v>0</v>
      </c>
      <c r="AB13" s="18">
        <f>IF(AD13=21,J13,0)</f>
        <v>0</v>
      </c>
      <c r="AD13" s="33">
        <v>21</v>
      </c>
      <c r="AE13" s="33">
        <f>G13*0.0545454545454545</f>
        <v>0</v>
      </c>
      <c r="AF13" s="33">
        <f>G13*(1-0.0545454545454545)</f>
        <v>0</v>
      </c>
      <c r="AG13" s="30" t="s">
        <v>7</v>
      </c>
      <c r="AM13" s="33">
        <f>F13*AE13</f>
        <v>0</v>
      </c>
      <c r="AN13" s="33">
        <f>F13*AF13</f>
        <v>0</v>
      </c>
      <c r="AO13" s="34" t="s">
        <v>202</v>
      </c>
      <c r="AP13" s="34" t="s">
        <v>209</v>
      </c>
      <c r="AQ13" s="27" t="s">
        <v>213</v>
      </c>
      <c r="AS13" s="33">
        <f>AM13+AN13</f>
        <v>0</v>
      </c>
      <c r="AT13" s="33">
        <f>G13/(100-AU13)*100</f>
        <v>0</v>
      </c>
      <c r="AU13" s="33">
        <v>0</v>
      </c>
      <c r="AV13" s="33">
        <f>L13</f>
        <v>8</v>
      </c>
    </row>
    <row r="14" spans="4:6" ht="12.75">
      <c r="D14" s="15" t="s">
        <v>87</v>
      </c>
      <c r="F14" s="19">
        <v>90</v>
      </c>
    </row>
    <row r="15" spans="4:6" ht="12.75">
      <c r="D15" s="15" t="s">
        <v>88</v>
      </c>
      <c r="F15" s="19">
        <v>10</v>
      </c>
    </row>
    <row r="16" spans="1:48" ht="12.75">
      <c r="A16" s="4" t="s">
        <v>8</v>
      </c>
      <c r="B16" s="4"/>
      <c r="C16" s="4" t="s">
        <v>43</v>
      </c>
      <c r="D16" s="4" t="s">
        <v>89</v>
      </c>
      <c r="E16" s="4" t="s">
        <v>168</v>
      </c>
      <c r="F16" s="18">
        <v>12.1</v>
      </c>
      <c r="G16" s="18">
        <v>0</v>
      </c>
      <c r="H16" s="18">
        <f>F16*AE16</f>
        <v>0</v>
      </c>
      <c r="I16" s="18">
        <f>J16-H16</f>
        <v>0</v>
      </c>
      <c r="J16" s="18">
        <f>F16*G16</f>
        <v>0</v>
      </c>
      <c r="K16" s="18">
        <v>0.0914</v>
      </c>
      <c r="L16" s="18">
        <f>F16*K16</f>
        <v>1.10594</v>
      </c>
      <c r="M16" s="30" t="s">
        <v>192</v>
      </c>
      <c r="P16" s="33">
        <f>IF(AG16="5",J16,0)</f>
        <v>0</v>
      </c>
      <c r="R16" s="33">
        <f>IF(AG16="1",H16,0)</f>
        <v>0</v>
      </c>
      <c r="S16" s="33">
        <f>IF(AG16="1",I16,0)</f>
        <v>0</v>
      </c>
      <c r="T16" s="33">
        <f>IF(AG16="7",H16,0)</f>
        <v>0</v>
      </c>
      <c r="U16" s="33">
        <f>IF(AG16="7",I16,0)</f>
        <v>0</v>
      </c>
      <c r="V16" s="33">
        <f>IF(AG16="2",H16,0)</f>
        <v>0</v>
      </c>
      <c r="W16" s="33">
        <f>IF(AG16="2",I16,0)</f>
        <v>0</v>
      </c>
      <c r="X16" s="33">
        <f>IF(AG16="0",J16,0)</f>
        <v>0</v>
      </c>
      <c r="Y16" s="27"/>
      <c r="Z16" s="18">
        <f>IF(AD16=0,J16,0)</f>
        <v>0</v>
      </c>
      <c r="AA16" s="18">
        <f>IF(AD16=15,J16,0)</f>
        <v>0</v>
      </c>
      <c r="AB16" s="18">
        <f>IF(AD16=21,J16,0)</f>
        <v>0</v>
      </c>
      <c r="AD16" s="33">
        <v>21</v>
      </c>
      <c r="AE16" s="33">
        <f>G16*0.340243801652893</f>
        <v>0</v>
      </c>
      <c r="AF16" s="33">
        <f>G16*(1-0.340243801652893)</f>
        <v>0</v>
      </c>
      <c r="AG16" s="30" t="s">
        <v>7</v>
      </c>
      <c r="AM16" s="33">
        <f>F16*AE16</f>
        <v>0</v>
      </c>
      <c r="AN16" s="33">
        <f>F16*AF16</f>
        <v>0</v>
      </c>
      <c r="AO16" s="34" t="s">
        <v>202</v>
      </c>
      <c r="AP16" s="34" t="s">
        <v>209</v>
      </c>
      <c r="AQ16" s="27" t="s">
        <v>213</v>
      </c>
      <c r="AS16" s="33">
        <f>AM16+AN16</f>
        <v>0</v>
      </c>
      <c r="AT16" s="33">
        <f>G16/(100-AU16)*100</f>
        <v>0</v>
      </c>
      <c r="AU16" s="33">
        <v>0</v>
      </c>
      <c r="AV16" s="33">
        <f>L16</f>
        <v>1.10594</v>
      </c>
    </row>
    <row r="17" spans="4:6" ht="12.75">
      <c r="D17" s="15" t="s">
        <v>90</v>
      </c>
      <c r="F17" s="19">
        <v>12.1</v>
      </c>
    </row>
    <row r="18" spans="1:37" ht="12.75">
      <c r="A18" s="5"/>
      <c r="B18" s="12"/>
      <c r="C18" s="12" t="s">
        <v>44</v>
      </c>
      <c r="D18" s="83" t="s">
        <v>91</v>
      </c>
      <c r="E18" s="84"/>
      <c r="F18" s="84"/>
      <c r="G18" s="84"/>
      <c r="H18" s="36">
        <f>SUM(H19:H42)</f>
        <v>0</v>
      </c>
      <c r="I18" s="36">
        <f>SUM(I19:I42)</f>
        <v>0</v>
      </c>
      <c r="J18" s="36">
        <f>H18+I18</f>
        <v>0</v>
      </c>
      <c r="K18" s="27"/>
      <c r="L18" s="36">
        <f>SUM(L19:L42)</f>
        <v>19.77101</v>
      </c>
      <c r="M18" s="27"/>
      <c r="Y18" s="27"/>
      <c r="AI18" s="36">
        <f>SUM(Z19:Z42)</f>
        <v>0</v>
      </c>
      <c r="AJ18" s="36">
        <f>SUM(AA19:AA42)</f>
        <v>0</v>
      </c>
      <c r="AK18" s="36">
        <f>SUM(AB19:AB42)</f>
        <v>0</v>
      </c>
    </row>
    <row r="19" spans="1:48" ht="12.75">
      <c r="A19" s="4" t="s">
        <v>9</v>
      </c>
      <c r="B19" s="4"/>
      <c r="C19" s="4" t="s">
        <v>45</v>
      </c>
      <c r="D19" s="4" t="s">
        <v>92</v>
      </c>
      <c r="E19" s="4" t="s">
        <v>168</v>
      </c>
      <c r="F19" s="18">
        <v>781</v>
      </c>
      <c r="G19" s="18">
        <v>0</v>
      </c>
      <c r="H19" s="18">
        <f>F19*AE19</f>
        <v>0</v>
      </c>
      <c r="I19" s="18">
        <f>J19-H19</f>
        <v>0</v>
      </c>
      <c r="J19" s="18">
        <f>F19*G19</f>
        <v>0</v>
      </c>
      <c r="K19" s="18">
        <v>0.00059</v>
      </c>
      <c r="L19" s="18">
        <f>F19*K19</f>
        <v>0.46079000000000003</v>
      </c>
      <c r="M19" s="30" t="s">
        <v>192</v>
      </c>
      <c r="P19" s="33">
        <f>IF(AG19="5",J19,0)</f>
        <v>0</v>
      </c>
      <c r="R19" s="33">
        <f>IF(AG19="1",H19,0)</f>
        <v>0</v>
      </c>
      <c r="S19" s="33">
        <f>IF(AG19="1",I19,0)</f>
        <v>0</v>
      </c>
      <c r="T19" s="33">
        <f>IF(AG19="7",H19,0)</f>
        <v>0</v>
      </c>
      <c r="U19" s="33">
        <f>IF(AG19="7",I19,0)</f>
        <v>0</v>
      </c>
      <c r="V19" s="33">
        <f>IF(AG19="2",H19,0)</f>
        <v>0</v>
      </c>
      <c r="W19" s="33">
        <f>IF(AG19="2",I19,0)</f>
        <v>0</v>
      </c>
      <c r="X19" s="33">
        <f>IF(AG19="0",J19,0)</f>
        <v>0</v>
      </c>
      <c r="Y19" s="27"/>
      <c r="Z19" s="18">
        <f>IF(AD19=0,J19,0)</f>
        <v>0</v>
      </c>
      <c r="AA19" s="18">
        <f>IF(AD19=15,J19,0)</f>
        <v>0</v>
      </c>
      <c r="AB19" s="18">
        <f>IF(AD19=21,J19,0)</f>
        <v>0</v>
      </c>
      <c r="AD19" s="33">
        <v>21</v>
      </c>
      <c r="AE19" s="33">
        <f>G19*0.651068158697864</f>
        <v>0</v>
      </c>
      <c r="AF19" s="33">
        <f>G19*(1-0.651068158697864)</f>
        <v>0</v>
      </c>
      <c r="AG19" s="30" t="s">
        <v>7</v>
      </c>
      <c r="AM19" s="33">
        <f>F19*AE19</f>
        <v>0</v>
      </c>
      <c r="AN19" s="33">
        <f>F19*AF19</f>
        <v>0</v>
      </c>
      <c r="AO19" s="34" t="s">
        <v>203</v>
      </c>
      <c r="AP19" s="34" t="s">
        <v>210</v>
      </c>
      <c r="AQ19" s="27" t="s">
        <v>213</v>
      </c>
      <c r="AS19" s="33">
        <f>AM19+AN19</f>
        <v>0</v>
      </c>
      <c r="AT19" s="33">
        <f>G19/(100-AU19)*100</f>
        <v>0</v>
      </c>
      <c r="AU19" s="33">
        <v>0</v>
      </c>
      <c r="AV19" s="33">
        <f>L19</f>
        <v>0.46079000000000003</v>
      </c>
    </row>
    <row r="20" spans="4:6" ht="12.75">
      <c r="D20" s="15" t="s">
        <v>93</v>
      </c>
      <c r="F20" s="19">
        <v>536</v>
      </c>
    </row>
    <row r="21" spans="4:6" ht="12.75">
      <c r="D21" s="15" t="s">
        <v>94</v>
      </c>
      <c r="F21" s="19">
        <v>345</v>
      </c>
    </row>
    <row r="22" spans="4:6" ht="12.75">
      <c r="D22" s="15" t="s">
        <v>95</v>
      </c>
      <c r="F22" s="19">
        <v>0</v>
      </c>
    </row>
    <row r="23" spans="4:6" ht="12.75">
      <c r="D23" s="15" t="s">
        <v>96</v>
      </c>
      <c r="F23" s="19">
        <v>-100</v>
      </c>
    </row>
    <row r="24" spans="3:13" ht="12.75">
      <c r="C24" s="13" t="s">
        <v>46</v>
      </c>
      <c r="D24" s="85" t="s">
        <v>97</v>
      </c>
      <c r="E24" s="86"/>
      <c r="F24" s="86"/>
      <c r="G24" s="86"/>
      <c r="H24" s="86"/>
      <c r="I24" s="86"/>
      <c r="J24" s="86"/>
      <c r="K24" s="86"/>
      <c r="L24" s="86"/>
      <c r="M24" s="86"/>
    </row>
    <row r="25" spans="1:48" ht="12.75">
      <c r="A25" s="4" t="s">
        <v>10</v>
      </c>
      <c r="B25" s="4"/>
      <c r="C25" s="4" t="s">
        <v>47</v>
      </c>
      <c r="D25" s="4" t="s">
        <v>98</v>
      </c>
      <c r="E25" s="4" t="s">
        <v>168</v>
      </c>
      <c r="F25" s="18">
        <v>881</v>
      </c>
      <c r="G25" s="18">
        <v>0</v>
      </c>
      <c r="H25" s="18">
        <f>F25*AE25</f>
        <v>0</v>
      </c>
      <c r="I25" s="18">
        <f>J25-H25</f>
        <v>0</v>
      </c>
      <c r="J25" s="18">
        <f>F25*G25</f>
        <v>0</v>
      </c>
      <c r="K25" s="18">
        <v>3E-05</v>
      </c>
      <c r="L25" s="18">
        <f>F25*K25</f>
        <v>0.026430000000000002</v>
      </c>
      <c r="M25" s="30" t="s">
        <v>192</v>
      </c>
      <c r="P25" s="33">
        <f>IF(AG25="5",J25,0)</f>
        <v>0</v>
      </c>
      <c r="R25" s="33">
        <f>IF(AG25="1",H25,0)</f>
        <v>0</v>
      </c>
      <c r="S25" s="33">
        <f>IF(AG25="1",I25,0)</f>
        <v>0</v>
      </c>
      <c r="T25" s="33">
        <f>IF(AG25="7",H25,0)</f>
        <v>0</v>
      </c>
      <c r="U25" s="33">
        <f>IF(AG25="7",I25,0)</f>
        <v>0</v>
      </c>
      <c r="V25" s="33">
        <f>IF(AG25="2",H25,0)</f>
        <v>0</v>
      </c>
      <c r="W25" s="33">
        <f>IF(AG25="2",I25,0)</f>
        <v>0</v>
      </c>
      <c r="X25" s="33">
        <f>IF(AG25="0",J25,0)</f>
        <v>0</v>
      </c>
      <c r="Y25" s="27"/>
      <c r="Z25" s="18">
        <f>IF(AD25=0,J25,0)</f>
        <v>0</v>
      </c>
      <c r="AA25" s="18">
        <f>IF(AD25=15,J25,0)</f>
        <v>0</v>
      </c>
      <c r="AB25" s="18">
        <f>IF(AD25=21,J25,0)</f>
        <v>0</v>
      </c>
      <c r="AD25" s="33">
        <v>21</v>
      </c>
      <c r="AE25" s="33">
        <f>G25*0.0868918918918919</f>
        <v>0</v>
      </c>
      <c r="AF25" s="33">
        <f>G25*(1-0.0868918918918919)</f>
        <v>0</v>
      </c>
      <c r="AG25" s="30" t="s">
        <v>7</v>
      </c>
      <c r="AM25" s="33">
        <f>F25*AE25</f>
        <v>0</v>
      </c>
      <c r="AN25" s="33">
        <f>F25*AF25</f>
        <v>0</v>
      </c>
      <c r="AO25" s="34" t="s">
        <v>203</v>
      </c>
      <c r="AP25" s="34" t="s">
        <v>210</v>
      </c>
      <c r="AQ25" s="27" t="s">
        <v>213</v>
      </c>
      <c r="AS25" s="33">
        <f>AM25+AN25</f>
        <v>0</v>
      </c>
      <c r="AT25" s="33">
        <f>G25/(100-AU25)*100</f>
        <v>0</v>
      </c>
      <c r="AU25" s="33">
        <v>0</v>
      </c>
      <c r="AV25" s="33">
        <f>L25</f>
        <v>0.026430000000000002</v>
      </c>
    </row>
    <row r="26" spans="4:6" ht="12.75">
      <c r="D26" s="15" t="s">
        <v>99</v>
      </c>
      <c r="F26" s="19">
        <v>881</v>
      </c>
    </row>
    <row r="27" spans="1:48" ht="12.75">
      <c r="A27" s="4" t="s">
        <v>11</v>
      </c>
      <c r="B27" s="4"/>
      <c r="C27" s="4" t="s">
        <v>48</v>
      </c>
      <c r="D27" s="4" t="s">
        <v>100</v>
      </c>
      <c r="E27" s="4" t="s">
        <v>168</v>
      </c>
      <c r="F27" s="18">
        <v>781</v>
      </c>
      <c r="G27" s="18">
        <v>0</v>
      </c>
      <c r="H27" s="18">
        <f>F27*AE27</f>
        <v>0</v>
      </c>
      <c r="I27" s="18">
        <f>J27-H27</f>
        <v>0</v>
      </c>
      <c r="J27" s="18">
        <f>F27*G27</f>
        <v>0</v>
      </c>
      <c r="K27" s="18">
        <v>0.0001</v>
      </c>
      <c r="L27" s="18">
        <f>F27*K27</f>
        <v>0.0781</v>
      </c>
      <c r="M27" s="30" t="s">
        <v>192</v>
      </c>
      <c r="P27" s="33">
        <f>IF(AG27="5",J27,0)</f>
        <v>0</v>
      </c>
      <c r="R27" s="33">
        <f>IF(AG27="1",H27,0)</f>
        <v>0</v>
      </c>
      <c r="S27" s="33">
        <f>IF(AG27="1",I27,0)</f>
        <v>0</v>
      </c>
      <c r="T27" s="33">
        <f>IF(AG27="7",H27,0)</f>
        <v>0</v>
      </c>
      <c r="U27" s="33">
        <f>IF(AG27="7",I27,0)</f>
        <v>0</v>
      </c>
      <c r="V27" s="33">
        <f>IF(AG27="2",H27,0)</f>
        <v>0</v>
      </c>
      <c r="W27" s="33">
        <f>IF(AG27="2",I27,0)</f>
        <v>0</v>
      </c>
      <c r="X27" s="33">
        <f>IF(AG27="0",J27,0)</f>
        <v>0</v>
      </c>
      <c r="Y27" s="27"/>
      <c r="Z27" s="18">
        <f>IF(AD27=0,J27,0)</f>
        <v>0</v>
      </c>
      <c r="AA27" s="18">
        <f>IF(AD27=15,J27,0)</f>
        <v>0</v>
      </c>
      <c r="AB27" s="18">
        <f>IF(AD27=21,J27,0)</f>
        <v>0</v>
      </c>
      <c r="AD27" s="33">
        <v>21</v>
      </c>
      <c r="AE27" s="33">
        <f>G27*0.237113402061856</f>
        <v>0</v>
      </c>
      <c r="AF27" s="33">
        <f>G27*(1-0.237113402061856)</f>
        <v>0</v>
      </c>
      <c r="AG27" s="30" t="s">
        <v>7</v>
      </c>
      <c r="AM27" s="33">
        <f>F27*AE27</f>
        <v>0</v>
      </c>
      <c r="AN27" s="33">
        <f>F27*AF27</f>
        <v>0</v>
      </c>
      <c r="AO27" s="34" t="s">
        <v>203</v>
      </c>
      <c r="AP27" s="34" t="s">
        <v>210</v>
      </c>
      <c r="AQ27" s="27" t="s">
        <v>213</v>
      </c>
      <c r="AS27" s="33">
        <f>AM27+AN27</f>
        <v>0</v>
      </c>
      <c r="AT27" s="33">
        <f>G27/(100-AU27)*100</f>
        <v>0</v>
      </c>
      <c r="AU27" s="33">
        <v>0</v>
      </c>
      <c r="AV27" s="33">
        <f>L27</f>
        <v>0.0781</v>
      </c>
    </row>
    <row r="28" spans="4:6" ht="12.75">
      <c r="D28" s="15" t="s">
        <v>101</v>
      </c>
      <c r="F28" s="19">
        <v>781</v>
      </c>
    </row>
    <row r="29" spans="3:13" ht="12.75">
      <c r="C29" s="13" t="s">
        <v>46</v>
      </c>
      <c r="D29" s="85" t="s">
        <v>102</v>
      </c>
      <c r="E29" s="86"/>
      <c r="F29" s="86"/>
      <c r="G29" s="86"/>
      <c r="H29" s="86"/>
      <c r="I29" s="86"/>
      <c r="J29" s="86"/>
      <c r="K29" s="86"/>
      <c r="L29" s="86"/>
      <c r="M29" s="86"/>
    </row>
    <row r="30" spans="1:48" ht="12.75">
      <c r="A30" s="4" t="s">
        <v>12</v>
      </c>
      <c r="B30" s="4"/>
      <c r="C30" s="4" t="s">
        <v>49</v>
      </c>
      <c r="D30" s="4" t="s">
        <v>103</v>
      </c>
      <c r="E30" s="4" t="s">
        <v>168</v>
      </c>
      <c r="F30" s="18">
        <v>159</v>
      </c>
      <c r="G30" s="18">
        <v>0</v>
      </c>
      <c r="H30" s="18">
        <f>F30*AE30</f>
        <v>0</v>
      </c>
      <c r="I30" s="18">
        <f>J30-H30</f>
        <v>0</v>
      </c>
      <c r="J30" s="18">
        <f>F30*G30</f>
        <v>0</v>
      </c>
      <c r="K30" s="18">
        <v>4E-05</v>
      </c>
      <c r="L30" s="18">
        <f>F30*K30</f>
        <v>0.00636</v>
      </c>
      <c r="M30" s="30" t="s">
        <v>192</v>
      </c>
      <c r="P30" s="33">
        <f>IF(AG30="5",J30,0)</f>
        <v>0</v>
      </c>
      <c r="R30" s="33">
        <f>IF(AG30="1",H30,0)</f>
        <v>0</v>
      </c>
      <c r="S30" s="33">
        <f>IF(AG30="1",I30,0)</f>
        <v>0</v>
      </c>
      <c r="T30" s="33">
        <f>IF(AG30="7",H30,0)</f>
        <v>0</v>
      </c>
      <c r="U30" s="33">
        <f>IF(AG30="7",I30,0)</f>
        <v>0</v>
      </c>
      <c r="V30" s="33">
        <f>IF(AG30="2",H30,0)</f>
        <v>0</v>
      </c>
      <c r="W30" s="33">
        <f>IF(AG30="2",I30,0)</f>
        <v>0</v>
      </c>
      <c r="X30" s="33">
        <f>IF(AG30="0",J30,0)</f>
        <v>0</v>
      </c>
      <c r="Y30" s="27"/>
      <c r="Z30" s="18">
        <f>IF(AD30=0,J30,0)</f>
        <v>0</v>
      </c>
      <c r="AA30" s="18">
        <f>IF(AD30=15,J30,0)</f>
        <v>0</v>
      </c>
      <c r="AB30" s="18">
        <f>IF(AD30=21,J30,0)</f>
        <v>0</v>
      </c>
      <c r="AD30" s="33">
        <v>21</v>
      </c>
      <c r="AE30" s="33">
        <f>G30*0.397861889627275</f>
        <v>0</v>
      </c>
      <c r="AF30" s="33">
        <f>G30*(1-0.397861889627275)</f>
        <v>0</v>
      </c>
      <c r="AG30" s="30" t="s">
        <v>7</v>
      </c>
      <c r="AM30" s="33">
        <f>F30*AE30</f>
        <v>0</v>
      </c>
      <c r="AN30" s="33">
        <f>F30*AF30</f>
        <v>0</v>
      </c>
      <c r="AO30" s="34" t="s">
        <v>203</v>
      </c>
      <c r="AP30" s="34" t="s">
        <v>210</v>
      </c>
      <c r="AQ30" s="27" t="s">
        <v>213</v>
      </c>
      <c r="AS30" s="33">
        <f>AM30+AN30</f>
        <v>0</v>
      </c>
      <c r="AT30" s="33">
        <f>G30/(100-AU30)*100</f>
        <v>0</v>
      </c>
      <c r="AU30" s="33">
        <v>0</v>
      </c>
      <c r="AV30" s="33">
        <f>L30</f>
        <v>0.00636</v>
      </c>
    </row>
    <row r="31" spans="4:6" ht="12.75">
      <c r="D31" s="15" t="s">
        <v>104</v>
      </c>
      <c r="F31" s="19">
        <v>159</v>
      </c>
    </row>
    <row r="32" spans="3:13" ht="51" customHeight="1">
      <c r="C32" s="13" t="s">
        <v>46</v>
      </c>
      <c r="D32" s="85" t="s">
        <v>105</v>
      </c>
      <c r="E32" s="86"/>
      <c r="F32" s="86"/>
      <c r="G32" s="86"/>
      <c r="H32" s="86"/>
      <c r="I32" s="86"/>
      <c r="J32" s="86"/>
      <c r="K32" s="86"/>
      <c r="L32" s="86"/>
      <c r="M32" s="86"/>
    </row>
    <row r="33" spans="1:48" ht="12.75">
      <c r="A33" s="4" t="s">
        <v>13</v>
      </c>
      <c r="B33" s="4"/>
      <c r="C33" s="4" t="s">
        <v>50</v>
      </c>
      <c r="D33" s="4" t="s">
        <v>106</v>
      </c>
      <c r="E33" s="4" t="s">
        <v>168</v>
      </c>
      <c r="F33" s="18">
        <v>881</v>
      </c>
      <c r="G33" s="18">
        <v>0</v>
      </c>
      <c r="H33" s="18">
        <f>F33*AE33</f>
        <v>0</v>
      </c>
      <c r="I33" s="18">
        <f>J33-H33</f>
        <v>0</v>
      </c>
      <c r="J33" s="18">
        <f>F33*G33</f>
        <v>0</v>
      </c>
      <c r="K33" s="18">
        <v>0</v>
      </c>
      <c r="L33" s="18">
        <f>F33*K33</f>
        <v>0</v>
      </c>
      <c r="M33" s="30" t="s">
        <v>192</v>
      </c>
      <c r="P33" s="33">
        <f>IF(AG33="5",J33,0)</f>
        <v>0</v>
      </c>
      <c r="R33" s="33">
        <f>IF(AG33="1",H33,0)</f>
        <v>0</v>
      </c>
      <c r="S33" s="33">
        <f>IF(AG33="1",I33,0)</f>
        <v>0</v>
      </c>
      <c r="T33" s="33">
        <f>IF(AG33="7",H33,0)</f>
        <v>0</v>
      </c>
      <c r="U33" s="33">
        <f>IF(AG33="7",I33,0)</f>
        <v>0</v>
      </c>
      <c r="V33" s="33">
        <f>IF(AG33="2",H33,0)</f>
        <v>0</v>
      </c>
      <c r="W33" s="33">
        <f>IF(AG33="2",I33,0)</f>
        <v>0</v>
      </c>
      <c r="X33" s="33">
        <f>IF(AG33="0",J33,0)</f>
        <v>0</v>
      </c>
      <c r="Y33" s="27"/>
      <c r="Z33" s="18">
        <f>IF(AD33=0,J33,0)</f>
        <v>0</v>
      </c>
      <c r="AA33" s="18">
        <f>IF(AD33=15,J33,0)</f>
        <v>0</v>
      </c>
      <c r="AB33" s="18">
        <f>IF(AD33=21,J33,0)</f>
        <v>0</v>
      </c>
      <c r="AD33" s="33">
        <v>21</v>
      </c>
      <c r="AE33" s="33">
        <f>G33*0.689320388349515</f>
        <v>0</v>
      </c>
      <c r="AF33" s="33">
        <f>G33*(1-0.689320388349515)</f>
        <v>0</v>
      </c>
      <c r="AG33" s="30" t="s">
        <v>7</v>
      </c>
      <c r="AM33" s="33">
        <f>F33*AE33</f>
        <v>0</v>
      </c>
      <c r="AN33" s="33">
        <f>F33*AF33</f>
        <v>0</v>
      </c>
      <c r="AO33" s="34" t="s">
        <v>203</v>
      </c>
      <c r="AP33" s="34" t="s">
        <v>210</v>
      </c>
      <c r="AQ33" s="27" t="s">
        <v>213</v>
      </c>
      <c r="AS33" s="33">
        <f>AM33+AN33</f>
        <v>0</v>
      </c>
      <c r="AT33" s="33">
        <f>G33/(100-AU33)*100</f>
        <v>0</v>
      </c>
      <c r="AU33" s="33">
        <v>0</v>
      </c>
      <c r="AV33" s="33">
        <f>L33</f>
        <v>0</v>
      </c>
    </row>
    <row r="34" spans="4:6" ht="12.75">
      <c r="D34" s="15" t="s">
        <v>107</v>
      </c>
      <c r="F34" s="19">
        <v>881</v>
      </c>
    </row>
    <row r="35" spans="1:48" ht="12.75">
      <c r="A35" s="4" t="s">
        <v>14</v>
      </c>
      <c r="B35" s="4"/>
      <c r="C35" s="4" t="s">
        <v>51</v>
      </c>
      <c r="D35" s="4" t="s">
        <v>108</v>
      </c>
      <c r="E35" s="4" t="s">
        <v>168</v>
      </c>
      <c r="F35" s="18">
        <v>57.5</v>
      </c>
      <c r="G35" s="18">
        <v>0</v>
      </c>
      <c r="H35" s="18">
        <f>F35*AE35</f>
        <v>0</v>
      </c>
      <c r="I35" s="18">
        <f>J35-H35</f>
        <v>0</v>
      </c>
      <c r="J35" s="18">
        <f>F35*G35</f>
        <v>0</v>
      </c>
      <c r="K35" s="18">
        <v>0.00072</v>
      </c>
      <c r="L35" s="18">
        <f>F35*K35</f>
        <v>0.0414</v>
      </c>
      <c r="M35" s="30" t="s">
        <v>192</v>
      </c>
      <c r="P35" s="33">
        <f>IF(AG35="5",J35,0)</f>
        <v>0</v>
      </c>
      <c r="R35" s="33">
        <f>IF(AG35="1",H35,0)</f>
        <v>0</v>
      </c>
      <c r="S35" s="33">
        <f>IF(AG35="1",I35,0)</f>
        <v>0</v>
      </c>
      <c r="T35" s="33">
        <f>IF(AG35="7",H35,0)</f>
        <v>0</v>
      </c>
      <c r="U35" s="33">
        <f>IF(AG35="7",I35,0)</f>
        <v>0</v>
      </c>
      <c r="V35" s="33">
        <f>IF(AG35="2",H35,0)</f>
        <v>0</v>
      </c>
      <c r="W35" s="33">
        <f>IF(AG35="2",I35,0)</f>
        <v>0</v>
      </c>
      <c r="X35" s="33">
        <f>IF(AG35="0",J35,0)</f>
        <v>0</v>
      </c>
      <c r="Y35" s="27"/>
      <c r="Z35" s="18">
        <f>IF(AD35=0,J35,0)</f>
        <v>0</v>
      </c>
      <c r="AA35" s="18">
        <f>IF(AD35=15,J35,0)</f>
        <v>0</v>
      </c>
      <c r="AB35" s="18">
        <f>IF(AD35=21,J35,0)</f>
        <v>0</v>
      </c>
      <c r="AD35" s="33">
        <v>21</v>
      </c>
      <c r="AE35" s="33">
        <f>G35*0.59781121751026</f>
        <v>0</v>
      </c>
      <c r="AF35" s="33">
        <f>G35*(1-0.59781121751026)</f>
        <v>0</v>
      </c>
      <c r="AG35" s="30" t="s">
        <v>7</v>
      </c>
      <c r="AM35" s="33">
        <f>F35*AE35</f>
        <v>0</v>
      </c>
      <c r="AN35" s="33">
        <f>F35*AF35</f>
        <v>0</v>
      </c>
      <c r="AO35" s="34" t="s">
        <v>203</v>
      </c>
      <c r="AP35" s="34" t="s">
        <v>210</v>
      </c>
      <c r="AQ35" s="27" t="s">
        <v>213</v>
      </c>
      <c r="AS35" s="33">
        <f>AM35+AN35</f>
        <v>0</v>
      </c>
      <c r="AT35" s="33">
        <f>G35/(100-AU35)*100</f>
        <v>0</v>
      </c>
      <c r="AU35" s="33">
        <v>0</v>
      </c>
      <c r="AV35" s="33">
        <f>L35</f>
        <v>0.0414</v>
      </c>
    </row>
    <row r="36" spans="4:6" ht="12.75">
      <c r="D36" s="15" t="s">
        <v>109</v>
      </c>
      <c r="F36" s="19">
        <v>57.5</v>
      </c>
    </row>
    <row r="37" spans="3:13" ht="12.75">
      <c r="C37" s="13" t="s">
        <v>46</v>
      </c>
      <c r="D37" s="85" t="s">
        <v>110</v>
      </c>
      <c r="E37" s="86"/>
      <c r="F37" s="86"/>
      <c r="G37" s="86"/>
      <c r="H37" s="86"/>
      <c r="I37" s="86"/>
      <c r="J37" s="86"/>
      <c r="K37" s="86"/>
      <c r="L37" s="86"/>
      <c r="M37" s="86"/>
    </row>
    <row r="38" spans="1:48" ht="12.75">
      <c r="A38" s="4" t="s">
        <v>15</v>
      </c>
      <c r="B38" s="4"/>
      <c r="C38" s="4" t="s">
        <v>52</v>
      </c>
      <c r="D38" s="4" t="s">
        <v>111</v>
      </c>
      <c r="E38" s="4" t="s">
        <v>168</v>
      </c>
      <c r="F38" s="18">
        <v>781</v>
      </c>
      <c r="G38" s="18">
        <v>0</v>
      </c>
      <c r="H38" s="18">
        <f>F38*AE38</f>
        <v>0</v>
      </c>
      <c r="I38" s="18">
        <f>J38-H38</f>
        <v>0</v>
      </c>
      <c r="J38" s="18">
        <f>F38*G38</f>
        <v>0</v>
      </c>
      <c r="K38" s="18">
        <v>0.02453</v>
      </c>
      <c r="L38" s="18">
        <f>F38*K38</f>
        <v>19.15793</v>
      </c>
      <c r="M38" s="30" t="s">
        <v>192</v>
      </c>
      <c r="P38" s="33">
        <f>IF(AG38="5",J38,0)</f>
        <v>0</v>
      </c>
      <c r="R38" s="33">
        <f>IF(AG38="1",H38,0)</f>
        <v>0</v>
      </c>
      <c r="S38" s="33">
        <f>IF(AG38="1",I38,0)</f>
        <v>0</v>
      </c>
      <c r="T38" s="33">
        <f>IF(AG38="7",H38,0)</f>
        <v>0</v>
      </c>
      <c r="U38" s="33">
        <f>IF(AG38="7",I38,0)</f>
        <v>0</v>
      </c>
      <c r="V38" s="33">
        <f>IF(AG38="2",H38,0)</f>
        <v>0</v>
      </c>
      <c r="W38" s="33">
        <f>IF(AG38="2",I38,0)</f>
        <v>0</v>
      </c>
      <c r="X38" s="33">
        <f>IF(AG38="0",J38,0)</f>
        <v>0</v>
      </c>
      <c r="Y38" s="27"/>
      <c r="Z38" s="18">
        <f>IF(AD38=0,J38,0)</f>
        <v>0</v>
      </c>
      <c r="AA38" s="18">
        <f>IF(AD38=15,J38,0)</f>
        <v>0</v>
      </c>
      <c r="AB38" s="18">
        <f>IF(AD38=21,J38,0)</f>
        <v>0</v>
      </c>
      <c r="AD38" s="33">
        <v>21</v>
      </c>
      <c r="AE38" s="33">
        <f>G38*0.275324239713775</f>
        <v>0</v>
      </c>
      <c r="AF38" s="33">
        <f>G38*(1-0.275324239713775)</f>
        <v>0</v>
      </c>
      <c r="AG38" s="30" t="s">
        <v>7</v>
      </c>
      <c r="AM38" s="33">
        <f>F38*AE38</f>
        <v>0</v>
      </c>
      <c r="AN38" s="33">
        <f>F38*AF38</f>
        <v>0</v>
      </c>
      <c r="AO38" s="34" t="s">
        <v>203</v>
      </c>
      <c r="AP38" s="34" t="s">
        <v>210</v>
      </c>
      <c r="AQ38" s="27" t="s">
        <v>213</v>
      </c>
      <c r="AS38" s="33">
        <f>AM38+AN38</f>
        <v>0</v>
      </c>
      <c r="AT38" s="33">
        <f>G38/(100-AU38)*100</f>
        <v>0</v>
      </c>
      <c r="AU38" s="33">
        <v>0</v>
      </c>
      <c r="AV38" s="33">
        <f>L38</f>
        <v>19.15793</v>
      </c>
    </row>
    <row r="39" spans="4:6" ht="12.75">
      <c r="D39" s="15" t="s">
        <v>112</v>
      </c>
      <c r="F39" s="19">
        <v>781</v>
      </c>
    </row>
    <row r="40" spans="4:6" ht="12.75">
      <c r="D40" s="15" t="s">
        <v>113</v>
      </c>
      <c r="F40" s="19">
        <v>0</v>
      </c>
    </row>
    <row r="41" spans="4:6" ht="12.75">
      <c r="D41" s="15" t="s">
        <v>114</v>
      </c>
      <c r="F41" s="19">
        <v>0</v>
      </c>
    </row>
    <row r="42" spans="1:48" ht="12.75">
      <c r="A42" s="4" t="s">
        <v>16</v>
      </c>
      <c r="B42" s="4"/>
      <c r="C42" s="4" t="s">
        <v>53</v>
      </c>
      <c r="D42" s="4" t="s">
        <v>115</v>
      </c>
      <c r="E42" s="4" t="s">
        <v>169</v>
      </c>
      <c r="F42" s="18">
        <v>28.876</v>
      </c>
      <c r="G42" s="18">
        <v>0</v>
      </c>
      <c r="H42" s="18">
        <f>F42*AE42</f>
        <v>0</v>
      </c>
      <c r="I42" s="18">
        <f>J42-H42</f>
        <v>0</v>
      </c>
      <c r="J42" s="18">
        <f>F42*G42</f>
        <v>0</v>
      </c>
      <c r="K42" s="18">
        <v>0</v>
      </c>
      <c r="L42" s="18">
        <f>F42*K42</f>
        <v>0</v>
      </c>
      <c r="M42" s="30" t="s">
        <v>192</v>
      </c>
      <c r="P42" s="33">
        <f>IF(AG42="5",J42,0)</f>
        <v>0</v>
      </c>
      <c r="R42" s="33">
        <f>IF(AG42="1",H42,0)</f>
        <v>0</v>
      </c>
      <c r="S42" s="33">
        <f>IF(AG42="1",I42,0)</f>
        <v>0</v>
      </c>
      <c r="T42" s="33">
        <f>IF(AG42="7",H42,0)</f>
        <v>0</v>
      </c>
      <c r="U42" s="33">
        <f>IF(AG42="7",I42,0)</f>
        <v>0</v>
      </c>
      <c r="V42" s="33">
        <f>IF(AG42="2",H42,0)</f>
        <v>0</v>
      </c>
      <c r="W42" s="33">
        <f>IF(AG42="2",I42,0)</f>
        <v>0</v>
      </c>
      <c r="X42" s="33">
        <f>IF(AG42="0",J42,0)</f>
        <v>0</v>
      </c>
      <c r="Y42" s="27"/>
      <c r="Z42" s="18">
        <f>IF(AD42=0,J42,0)</f>
        <v>0</v>
      </c>
      <c r="AA42" s="18">
        <f>IF(AD42=15,J42,0)</f>
        <v>0</v>
      </c>
      <c r="AB42" s="18">
        <f>IF(AD42=21,J42,0)</f>
        <v>0</v>
      </c>
      <c r="AD42" s="33">
        <v>21</v>
      </c>
      <c r="AE42" s="33">
        <f>G42*0</f>
        <v>0</v>
      </c>
      <c r="AF42" s="33">
        <f>G42*(1-0)</f>
        <v>0</v>
      </c>
      <c r="AG42" s="30" t="s">
        <v>11</v>
      </c>
      <c r="AM42" s="33">
        <f>F42*AE42</f>
        <v>0</v>
      </c>
      <c r="AN42" s="33">
        <f>F42*AF42</f>
        <v>0</v>
      </c>
      <c r="AO42" s="34" t="s">
        <v>203</v>
      </c>
      <c r="AP42" s="34" t="s">
        <v>210</v>
      </c>
      <c r="AQ42" s="27" t="s">
        <v>213</v>
      </c>
      <c r="AS42" s="33">
        <f>AM42+AN42</f>
        <v>0</v>
      </c>
      <c r="AT42" s="33">
        <f>G42/(100-AU42)*100</f>
        <v>0</v>
      </c>
      <c r="AU42" s="33">
        <v>0</v>
      </c>
      <c r="AV42" s="33">
        <f>L42</f>
        <v>0</v>
      </c>
    </row>
    <row r="43" spans="4:6" ht="12.75">
      <c r="D43" s="15" t="s">
        <v>116</v>
      </c>
      <c r="F43" s="19">
        <v>28.876</v>
      </c>
    </row>
    <row r="44" spans="3:13" ht="51" customHeight="1">
      <c r="C44" s="13" t="s">
        <v>46</v>
      </c>
      <c r="D44" s="85" t="s">
        <v>117</v>
      </c>
      <c r="E44" s="86"/>
      <c r="F44" s="86"/>
      <c r="G44" s="86"/>
      <c r="H44" s="86"/>
      <c r="I44" s="86"/>
      <c r="J44" s="86"/>
      <c r="K44" s="86"/>
      <c r="L44" s="86"/>
      <c r="M44" s="86"/>
    </row>
    <row r="45" spans="1:37" ht="12.75">
      <c r="A45" s="5"/>
      <c r="B45" s="12"/>
      <c r="C45" s="12" t="s">
        <v>54</v>
      </c>
      <c r="D45" s="83" t="s">
        <v>118</v>
      </c>
      <c r="E45" s="84"/>
      <c r="F45" s="84"/>
      <c r="G45" s="84"/>
      <c r="H45" s="36">
        <f>SUM(H46:H46)</f>
        <v>0</v>
      </c>
      <c r="I45" s="36">
        <f>SUM(I46:I46)</f>
        <v>0</v>
      </c>
      <c r="J45" s="36">
        <f>H45+I45</f>
        <v>0</v>
      </c>
      <c r="K45" s="27"/>
      <c r="L45" s="36">
        <f>SUM(L46:L46)</f>
        <v>0</v>
      </c>
      <c r="M45" s="27"/>
      <c r="Y45" s="27"/>
      <c r="AI45" s="36">
        <f>SUM(Z46:Z46)</f>
        <v>0</v>
      </c>
      <c r="AJ45" s="36">
        <f>SUM(AA46:AA46)</f>
        <v>0</v>
      </c>
      <c r="AK45" s="36">
        <f>SUM(AB46:AB46)</f>
        <v>0</v>
      </c>
    </row>
    <row r="46" spans="1:48" ht="12.75">
      <c r="A46" s="4" t="s">
        <v>17</v>
      </c>
      <c r="B46" s="4"/>
      <c r="C46" s="4" t="s">
        <v>55</v>
      </c>
      <c r="D46" s="4" t="s">
        <v>119</v>
      </c>
      <c r="E46" s="4" t="s">
        <v>170</v>
      </c>
      <c r="F46" s="18">
        <v>1</v>
      </c>
      <c r="G46" s="18">
        <v>0</v>
      </c>
      <c r="H46" s="18">
        <f>F46*AE46</f>
        <v>0</v>
      </c>
      <c r="I46" s="18">
        <f>J46-H46</f>
        <v>0</v>
      </c>
      <c r="J46" s="18">
        <f>F46*G46</f>
        <v>0</v>
      </c>
      <c r="K46" s="18">
        <v>0</v>
      </c>
      <c r="L46" s="18">
        <f>F46*K46</f>
        <v>0</v>
      </c>
      <c r="M46" s="30" t="s">
        <v>192</v>
      </c>
      <c r="P46" s="33">
        <f>IF(AG46="5",J46,0)</f>
        <v>0</v>
      </c>
      <c r="R46" s="33">
        <f>IF(AG46="1",H46,0)</f>
        <v>0</v>
      </c>
      <c r="S46" s="33">
        <f>IF(AG46="1",I46,0)</f>
        <v>0</v>
      </c>
      <c r="T46" s="33">
        <f>IF(AG46="7",H46,0)</f>
        <v>0</v>
      </c>
      <c r="U46" s="33">
        <f>IF(AG46="7",I46,0)</f>
        <v>0</v>
      </c>
      <c r="V46" s="33">
        <f>IF(AG46="2",H46,0)</f>
        <v>0</v>
      </c>
      <c r="W46" s="33">
        <f>IF(AG46="2",I46,0)</f>
        <v>0</v>
      </c>
      <c r="X46" s="33">
        <f>IF(AG46="0",J46,0)</f>
        <v>0</v>
      </c>
      <c r="Y46" s="27"/>
      <c r="Z46" s="18">
        <f>IF(AD46=0,J46,0)</f>
        <v>0</v>
      </c>
      <c r="AA46" s="18">
        <f>IF(AD46=15,J46,0)</f>
        <v>0</v>
      </c>
      <c r="AB46" s="18">
        <f>IF(AD46=21,J46,0)</f>
        <v>0</v>
      </c>
      <c r="AD46" s="33">
        <v>21</v>
      </c>
      <c r="AE46" s="33">
        <f>G46*0</f>
        <v>0</v>
      </c>
      <c r="AF46" s="33">
        <f>G46*(1-0)</f>
        <v>0</v>
      </c>
      <c r="AG46" s="30" t="s">
        <v>7</v>
      </c>
      <c r="AM46" s="33">
        <f>F46*AE46</f>
        <v>0</v>
      </c>
      <c r="AN46" s="33">
        <f>F46*AF46</f>
        <v>0</v>
      </c>
      <c r="AO46" s="34" t="s">
        <v>204</v>
      </c>
      <c r="AP46" s="34" t="s">
        <v>211</v>
      </c>
      <c r="AQ46" s="27" t="s">
        <v>213</v>
      </c>
      <c r="AS46" s="33">
        <f>AM46+AN46</f>
        <v>0</v>
      </c>
      <c r="AT46" s="33">
        <f>G46/(100-AU46)*100</f>
        <v>0</v>
      </c>
      <c r="AU46" s="33">
        <v>0</v>
      </c>
      <c r="AV46" s="33">
        <f>L46</f>
        <v>0</v>
      </c>
    </row>
    <row r="47" spans="4:6" ht="12.75">
      <c r="D47" s="15" t="s">
        <v>7</v>
      </c>
      <c r="F47" s="19">
        <v>1</v>
      </c>
    </row>
    <row r="48" spans="3:13" ht="63.75" customHeight="1">
      <c r="C48" s="13" t="s">
        <v>46</v>
      </c>
      <c r="D48" s="85" t="s">
        <v>120</v>
      </c>
      <c r="E48" s="86"/>
      <c r="F48" s="86"/>
      <c r="G48" s="86"/>
      <c r="H48" s="86"/>
      <c r="I48" s="86"/>
      <c r="J48" s="86"/>
      <c r="K48" s="86"/>
      <c r="L48" s="86"/>
      <c r="M48" s="86"/>
    </row>
    <row r="49" spans="4:13" ht="51" customHeight="1">
      <c r="D49" s="85" t="s">
        <v>121</v>
      </c>
      <c r="E49" s="86"/>
      <c r="F49" s="86"/>
      <c r="G49" s="86"/>
      <c r="H49" s="86"/>
      <c r="I49" s="86"/>
      <c r="J49" s="86"/>
      <c r="K49" s="86"/>
      <c r="L49" s="86"/>
      <c r="M49" s="86"/>
    </row>
    <row r="50" spans="1:37" ht="12.75">
      <c r="A50" s="5"/>
      <c r="B50" s="12"/>
      <c r="C50" s="12" t="s">
        <v>56</v>
      </c>
      <c r="D50" s="83" t="s">
        <v>122</v>
      </c>
      <c r="E50" s="84"/>
      <c r="F50" s="84"/>
      <c r="G50" s="84"/>
      <c r="H50" s="36">
        <f>SUM(H51:H63)</f>
        <v>0</v>
      </c>
      <c r="I50" s="36">
        <f>SUM(I51:I63)</f>
        <v>0</v>
      </c>
      <c r="J50" s="36">
        <f>H50+I50</f>
        <v>0</v>
      </c>
      <c r="K50" s="27"/>
      <c r="L50" s="36">
        <f>SUM(L51:L63)</f>
        <v>17.02973</v>
      </c>
      <c r="M50" s="27"/>
      <c r="Y50" s="27"/>
      <c r="AI50" s="36">
        <f>SUM(Z51:Z63)</f>
        <v>0</v>
      </c>
      <c r="AJ50" s="36">
        <f>SUM(AA51:AA63)</f>
        <v>0</v>
      </c>
      <c r="AK50" s="36">
        <f>SUM(AB51:AB63)</f>
        <v>0</v>
      </c>
    </row>
    <row r="51" spans="1:48" ht="12.75">
      <c r="A51" s="4" t="s">
        <v>18</v>
      </c>
      <c r="B51" s="4"/>
      <c r="C51" s="4" t="s">
        <v>57</v>
      </c>
      <c r="D51" s="4" t="s">
        <v>123</v>
      </c>
      <c r="E51" s="4" t="s">
        <v>168</v>
      </c>
      <c r="F51" s="18">
        <v>881</v>
      </c>
      <c r="G51" s="18">
        <v>0</v>
      </c>
      <c r="H51" s="18">
        <f>F51*AE51</f>
        <v>0</v>
      </c>
      <c r="I51" s="18">
        <f>J51-H51</f>
        <v>0</v>
      </c>
      <c r="J51" s="18">
        <f>F51*G51</f>
        <v>0</v>
      </c>
      <c r="K51" s="18">
        <v>0.01838</v>
      </c>
      <c r="L51" s="18">
        <f>F51*K51</f>
        <v>16.19278</v>
      </c>
      <c r="M51" s="30" t="s">
        <v>192</v>
      </c>
      <c r="P51" s="33">
        <f>IF(AG51="5",J51,0)</f>
        <v>0</v>
      </c>
      <c r="R51" s="33">
        <f>IF(AG51="1",H51,0)</f>
        <v>0</v>
      </c>
      <c r="S51" s="33">
        <f>IF(AG51="1",I51,0)</f>
        <v>0</v>
      </c>
      <c r="T51" s="33">
        <f>IF(AG51="7",H51,0)</f>
        <v>0</v>
      </c>
      <c r="U51" s="33">
        <f>IF(AG51="7",I51,0)</f>
        <v>0</v>
      </c>
      <c r="V51" s="33">
        <f>IF(AG51="2",H51,0)</f>
        <v>0</v>
      </c>
      <c r="W51" s="33">
        <f>IF(AG51="2",I51,0)</f>
        <v>0</v>
      </c>
      <c r="X51" s="33">
        <f>IF(AG51="0",J51,0)</f>
        <v>0</v>
      </c>
      <c r="Y51" s="27"/>
      <c r="Z51" s="18">
        <f>IF(AD51=0,J51,0)</f>
        <v>0</v>
      </c>
      <c r="AA51" s="18">
        <f>IF(AD51=15,J51,0)</f>
        <v>0</v>
      </c>
      <c r="AB51" s="18">
        <f>IF(AD51=21,J51,0)</f>
        <v>0</v>
      </c>
      <c r="AD51" s="33">
        <v>21</v>
      </c>
      <c r="AE51" s="33">
        <f>G51*0.000193050193050193</f>
        <v>0</v>
      </c>
      <c r="AF51" s="33">
        <f>G51*(1-0.000193050193050193)</f>
        <v>0</v>
      </c>
      <c r="AG51" s="30" t="s">
        <v>7</v>
      </c>
      <c r="AM51" s="33">
        <f>F51*AE51</f>
        <v>0</v>
      </c>
      <c r="AN51" s="33">
        <f>F51*AF51</f>
        <v>0</v>
      </c>
      <c r="AO51" s="34" t="s">
        <v>205</v>
      </c>
      <c r="AP51" s="34" t="s">
        <v>211</v>
      </c>
      <c r="AQ51" s="27" t="s">
        <v>213</v>
      </c>
      <c r="AS51" s="33">
        <f>AM51+AN51</f>
        <v>0</v>
      </c>
      <c r="AT51" s="33">
        <f>G51/(100-AU51)*100</f>
        <v>0</v>
      </c>
      <c r="AU51" s="33">
        <v>0</v>
      </c>
      <c r="AV51" s="33">
        <f>L51</f>
        <v>16.19278</v>
      </c>
    </row>
    <row r="52" spans="4:6" ht="12.75">
      <c r="D52" s="15" t="s">
        <v>107</v>
      </c>
      <c r="F52" s="19">
        <v>881</v>
      </c>
    </row>
    <row r="53" spans="1:48" ht="12.75">
      <c r="A53" s="4" t="s">
        <v>19</v>
      </c>
      <c r="B53" s="4"/>
      <c r="C53" s="4" t="s">
        <v>58</v>
      </c>
      <c r="D53" s="4" t="s">
        <v>124</v>
      </c>
      <c r="E53" s="4" t="s">
        <v>168</v>
      </c>
      <c r="F53" s="18">
        <v>881</v>
      </c>
      <c r="G53" s="18">
        <v>0</v>
      </c>
      <c r="H53" s="18">
        <f>F53*AE53</f>
        <v>0</v>
      </c>
      <c r="I53" s="18">
        <f>J53-H53</f>
        <v>0</v>
      </c>
      <c r="J53" s="18">
        <f>F53*G53</f>
        <v>0</v>
      </c>
      <c r="K53" s="18">
        <v>0.00095</v>
      </c>
      <c r="L53" s="18">
        <f>F53*K53</f>
        <v>0.83695</v>
      </c>
      <c r="M53" s="30" t="s">
        <v>192</v>
      </c>
      <c r="P53" s="33">
        <f>IF(AG53="5",J53,0)</f>
        <v>0</v>
      </c>
      <c r="R53" s="33">
        <f>IF(AG53="1",H53,0)</f>
        <v>0</v>
      </c>
      <c r="S53" s="33">
        <f>IF(AG53="1",I53,0)</f>
        <v>0</v>
      </c>
      <c r="T53" s="33">
        <f>IF(AG53="7",H53,0)</f>
        <v>0</v>
      </c>
      <c r="U53" s="33">
        <f>IF(AG53="7",I53,0)</f>
        <v>0</v>
      </c>
      <c r="V53" s="33">
        <f>IF(AG53="2",H53,0)</f>
        <v>0</v>
      </c>
      <c r="W53" s="33">
        <f>IF(AG53="2",I53,0)</f>
        <v>0</v>
      </c>
      <c r="X53" s="33">
        <f>IF(AG53="0",J53,0)</f>
        <v>0</v>
      </c>
      <c r="Y53" s="27"/>
      <c r="Z53" s="18">
        <f>IF(AD53=0,J53,0)</f>
        <v>0</v>
      </c>
      <c r="AA53" s="18">
        <f>IF(AD53=15,J53,0)</f>
        <v>0</v>
      </c>
      <c r="AB53" s="18">
        <f>IF(AD53=21,J53,0)</f>
        <v>0</v>
      </c>
      <c r="AD53" s="33">
        <v>21</v>
      </c>
      <c r="AE53" s="33">
        <f>G53*0.943093922651934</f>
        <v>0</v>
      </c>
      <c r="AF53" s="33">
        <f>G53*(1-0.943093922651934)</f>
        <v>0</v>
      </c>
      <c r="AG53" s="30" t="s">
        <v>7</v>
      </c>
      <c r="AM53" s="33">
        <f>F53*AE53</f>
        <v>0</v>
      </c>
      <c r="AN53" s="33">
        <f>F53*AF53</f>
        <v>0</v>
      </c>
      <c r="AO53" s="34" t="s">
        <v>205</v>
      </c>
      <c r="AP53" s="34" t="s">
        <v>211</v>
      </c>
      <c r="AQ53" s="27" t="s">
        <v>213</v>
      </c>
      <c r="AS53" s="33">
        <f>AM53+AN53</f>
        <v>0</v>
      </c>
      <c r="AT53" s="33">
        <f>G53/(100-AU53)*100</f>
        <v>0</v>
      </c>
      <c r="AU53" s="33">
        <v>0</v>
      </c>
      <c r="AV53" s="33">
        <f>L53</f>
        <v>0.83695</v>
      </c>
    </row>
    <row r="54" spans="4:6" ht="12.75">
      <c r="D54" s="15" t="s">
        <v>107</v>
      </c>
      <c r="F54" s="19">
        <v>881</v>
      </c>
    </row>
    <row r="55" spans="1:48" ht="12.75">
      <c r="A55" s="4" t="s">
        <v>20</v>
      </c>
      <c r="B55" s="4"/>
      <c r="C55" s="4" t="s">
        <v>59</v>
      </c>
      <c r="D55" s="4" t="s">
        <v>125</v>
      </c>
      <c r="E55" s="4" t="s">
        <v>168</v>
      </c>
      <c r="F55" s="18">
        <v>881</v>
      </c>
      <c r="G55" s="18">
        <v>0</v>
      </c>
      <c r="H55" s="18">
        <f>F55*AE55</f>
        <v>0</v>
      </c>
      <c r="I55" s="18">
        <f>J55-H55</f>
        <v>0</v>
      </c>
      <c r="J55" s="18">
        <f>F55*G55</f>
        <v>0</v>
      </c>
      <c r="K55" s="18">
        <v>0</v>
      </c>
      <c r="L55" s="18">
        <f>F55*K55</f>
        <v>0</v>
      </c>
      <c r="M55" s="30" t="s">
        <v>192</v>
      </c>
      <c r="P55" s="33">
        <f>IF(AG55="5",J55,0)</f>
        <v>0</v>
      </c>
      <c r="R55" s="33">
        <f>IF(AG55="1",H55,0)</f>
        <v>0</v>
      </c>
      <c r="S55" s="33">
        <f>IF(AG55="1",I55,0)</f>
        <v>0</v>
      </c>
      <c r="T55" s="33">
        <f>IF(AG55="7",H55,0)</f>
        <v>0</v>
      </c>
      <c r="U55" s="33">
        <f>IF(AG55="7",I55,0)</f>
        <v>0</v>
      </c>
      <c r="V55" s="33">
        <f>IF(AG55="2",H55,0)</f>
        <v>0</v>
      </c>
      <c r="W55" s="33">
        <f>IF(AG55="2",I55,0)</f>
        <v>0</v>
      </c>
      <c r="X55" s="33">
        <f>IF(AG55="0",J55,0)</f>
        <v>0</v>
      </c>
      <c r="Y55" s="27"/>
      <c r="Z55" s="18">
        <f>IF(AD55=0,J55,0)</f>
        <v>0</v>
      </c>
      <c r="AA55" s="18">
        <f>IF(AD55=15,J55,0)</f>
        <v>0</v>
      </c>
      <c r="AB55" s="18">
        <f>IF(AD55=21,J55,0)</f>
        <v>0</v>
      </c>
      <c r="AD55" s="33">
        <v>21</v>
      </c>
      <c r="AE55" s="33">
        <f>G55*0</f>
        <v>0</v>
      </c>
      <c r="AF55" s="33">
        <f>G55*(1-0)</f>
        <v>0</v>
      </c>
      <c r="AG55" s="30" t="s">
        <v>7</v>
      </c>
      <c r="AM55" s="33">
        <f>F55*AE55</f>
        <v>0</v>
      </c>
      <c r="AN55" s="33">
        <f>F55*AF55</f>
        <v>0</v>
      </c>
      <c r="AO55" s="34" t="s">
        <v>205</v>
      </c>
      <c r="AP55" s="34" t="s">
        <v>211</v>
      </c>
      <c r="AQ55" s="27" t="s">
        <v>213</v>
      </c>
      <c r="AS55" s="33">
        <f>AM55+AN55</f>
        <v>0</v>
      </c>
      <c r="AT55" s="33">
        <f>G55/(100-AU55)*100</f>
        <v>0</v>
      </c>
      <c r="AU55" s="33">
        <v>0</v>
      </c>
      <c r="AV55" s="33">
        <f>L55</f>
        <v>0</v>
      </c>
    </row>
    <row r="56" spans="4:6" ht="12.75">
      <c r="D56" s="15" t="s">
        <v>107</v>
      </c>
      <c r="F56" s="19">
        <v>881</v>
      </c>
    </row>
    <row r="57" spans="1:48" ht="12.75">
      <c r="A57" s="4" t="s">
        <v>21</v>
      </c>
      <c r="B57" s="4"/>
      <c r="C57" s="4" t="s">
        <v>60</v>
      </c>
      <c r="D57" s="4" t="s">
        <v>126</v>
      </c>
      <c r="E57" s="4" t="s">
        <v>168</v>
      </c>
      <c r="F57" s="18">
        <v>881</v>
      </c>
      <c r="G57" s="18">
        <v>0</v>
      </c>
      <c r="H57" s="18">
        <f>F57*AE57</f>
        <v>0</v>
      </c>
      <c r="I57" s="18">
        <f>J57-H57</f>
        <v>0</v>
      </c>
      <c r="J57" s="18">
        <f>F57*G57</f>
        <v>0</v>
      </c>
      <c r="K57" s="18">
        <v>0</v>
      </c>
      <c r="L57" s="18">
        <f>F57*K57</f>
        <v>0</v>
      </c>
      <c r="M57" s="30" t="s">
        <v>192</v>
      </c>
      <c r="P57" s="33">
        <f>IF(AG57="5",J57,0)</f>
        <v>0</v>
      </c>
      <c r="R57" s="33">
        <f>IF(AG57="1",H57,0)</f>
        <v>0</v>
      </c>
      <c r="S57" s="33">
        <f>IF(AG57="1",I57,0)</f>
        <v>0</v>
      </c>
      <c r="T57" s="33">
        <f>IF(AG57="7",H57,0)</f>
        <v>0</v>
      </c>
      <c r="U57" s="33">
        <f>IF(AG57="7",I57,0)</f>
        <v>0</v>
      </c>
      <c r="V57" s="33">
        <f>IF(AG57="2",H57,0)</f>
        <v>0</v>
      </c>
      <c r="W57" s="33">
        <f>IF(AG57="2",I57,0)</f>
        <v>0</v>
      </c>
      <c r="X57" s="33">
        <f>IF(AG57="0",J57,0)</f>
        <v>0</v>
      </c>
      <c r="Y57" s="27"/>
      <c r="Z57" s="18">
        <f>IF(AD57=0,J57,0)</f>
        <v>0</v>
      </c>
      <c r="AA57" s="18">
        <f>IF(AD57=15,J57,0)</f>
        <v>0</v>
      </c>
      <c r="AB57" s="18">
        <f>IF(AD57=21,J57,0)</f>
        <v>0</v>
      </c>
      <c r="AD57" s="33">
        <v>21</v>
      </c>
      <c r="AE57" s="33">
        <f>G57*0</f>
        <v>0</v>
      </c>
      <c r="AF57" s="33">
        <f>G57*(1-0)</f>
        <v>0</v>
      </c>
      <c r="AG57" s="30" t="s">
        <v>7</v>
      </c>
      <c r="AM57" s="33">
        <f>F57*AE57</f>
        <v>0</v>
      </c>
      <c r="AN57" s="33">
        <f>F57*AF57</f>
        <v>0</v>
      </c>
      <c r="AO57" s="34" t="s">
        <v>205</v>
      </c>
      <c r="AP57" s="34" t="s">
        <v>211</v>
      </c>
      <c r="AQ57" s="27" t="s">
        <v>213</v>
      </c>
      <c r="AS57" s="33">
        <f>AM57+AN57</f>
        <v>0</v>
      </c>
      <c r="AT57" s="33">
        <f>G57/(100-AU57)*100</f>
        <v>0</v>
      </c>
      <c r="AU57" s="33">
        <v>0</v>
      </c>
      <c r="AV57" s="33">
        <f>L57</f>
        <v>0</v>
      </c>
    </row>
    <row r="58" spans="4:6" ht="12.75">
      <c r="D58" s="15" t="s">
        <v>107</v>
      </c>
      <c r="F58" s="19">
        <v>881</v>
      </c>
    </row>
    <row r="59" spans="1:48" ht="12.75">
      <c r="A59" s="4" t="s">
        <v>22</v>
      </c>
      <c r="B59" s="4"/>
      <c r="C59" s="4" t="s">
        <v>61</v>
      </c>
      <c r="D59" s="4" t="s">
        <v>127</v>
      </c>
      <c r="E59" s="4" t="s">
        <v>168</v>
      </c>
      <c r="F59" s="18">
        <v>881</v>
      </c>
      <c r="G59" s="18">
        <v>0</v>
      </c>
      <c r="H59" s="18">
        <f>F59*AE59</f>
        <v>0</v>
      </c>
      <c r="I59" s="18">
        <f>J59-H59</f>
        <v>0</v>
      </c>
      <c r="J59" s="18">
        <f>F59*G59</f>
        <v>0</v>
      </c>
      <c r="K59" s="18">
        <v>0</v>
      </c>
      <c r="L59" s="18">
        <f>F59*K59</f>
        <v>0</v>
      </c>
      <c r="M59" s="30" t="s">
        <v>192</v>
      </c>
      <c r="P59" s="33">
        <f>IF(AG59="5",J59,0)</f>
        <v>0</v>
      </c>
      <c r="R59" s="33">
        <f>IF(AG59="1",H59,0)</f>
        <v>0</v>
      </c>
      <c r="S59" s="33">
        <f>IF(AG59="1",I59,0)</f>
        <v>0</v>
      </c>
      <c r="T59" s="33">
        <f>IF(AG59="7",H59,0)</f>
        <v>0</v>
      </c>
      <c r="U59" s="33">
        <f>IF(AG59="7",I59,0)</f>
        <v>0</v>
      </c>
      <c r="V59" s="33">
        <f>IF(AG59="2",H59,0)</f>
        <v>0</v>
      </c>
      <c r="W59" s="33">
        <f>IF(AG59="2",I59,0)</f>
        <v>0</v>
      </c>
      <c r="X59" s="33">
        <f>IF(AG59="0",J59,0)</f>
        <v>0</v>
      </c>
      <c r="Y59" s="27"/>
      <c r="Z59" s="18">
        <f>IF(AD59=0,J59,0)</f>
        <v>0</v>
      </c>
      <c r="AA59" s="18">
        <f>IF(AD59=15,J59,0)</f>
        <v>0</v>
      </c>
      <c r="AB59" s="18">
        <f>IF(AD59=21,J59,0)</f>
        <v>0</v>
      </c>
      <c r="AD59" s="33">
        <v>21</v>
      </c>
      <c r="AE59" s="33">
        <f>G59*0</f>
        <v>0</v>
      </c>
      <c r="AF59" s="33">
        <f>G59*(1-0)</f>
        <v>0</v>
      </c>
      <c r="AG59" s="30" t="s">
        <v>7</v>
      </c>
      <c r="AM59" s="33">
        <f>F59*AE59</f>
        <v>0</v>
      </c>
      <c r="AN59" s="33">
        <f>F59*AF59</f>
        <v>0</v>
      </c>
      <c r="AO59" s="34" t="s">
        <v>205</v>
      </c>
      <c r="AP59" s="34" t="s">
        <v>211</v>
      </c>
      <c r="AQ59" s="27" t="s">
        <v>213</v>
      </c>
      <c r="AS59" s="33">
        <f>AM59+AN59</f>
        <v>0</v>
      </c>
      <c r="AT59" s="33">
        <f>G59/(100-AU59)*100</f>
        <v>0</v>
      </c>
      <c r="AU59" s="33">
        <v>0</v>
      </c>
      <c r="AV59" s="33">
        <f>L59</f>
        <v>0</v>
      </c>
    </row>
    <row r="60" spans="4:6" ht="12.75">
      <c r="D60" s="15" t="s">
        <v>107</v>
      </c>
      <c r="F60" s="19">
        <v>881</v>
      </c>
    </row>
    <row r="61" spans="1:48" ht="12.75">
      <c r="A61" s="4" t="s">
        <v>23</v>
      </c>
      <c r="B61" s="4"/>
      <c r="C61" s="4" t="s">
        <v>62</v>
      </c>
      <c r="D61" s="4" t="s">
        <v>128</v>
      </c>
      <c r="E61" s="4" t="s">
        <v>168</v>
      </c>
      <c r="F61" s="18">
        <v>881</v>
      </c>
      <c r="G61" s="18">
        <v>0</v>
      </c>
      <c r="H61" s="18">
        <f>F61*AE61</f>
        <v>0</v>
      </c>
      <c r="I61" s="18">
        <f>J61-H61</f>
        <v>0</v>
      </c>
      <c r="J61" s="18">
        <f>F61*G61</f>
        <v>0</v>
      </c>
      <c r="K61" s="18">
        <v>0</v>
      </c>
      <c r="L61" s="18">
        <f>F61*K61</f>
        <v>0</v>
      </c>
      <c r="M61" s="30" t="s">
        <v>192</v>
      </c>
      <c r="P61" s="33">
        <f>IF(AG61="5",J61,0)</f>
        <v>0</v>
      </c>
      <c r="R61" s="33">
        <f>IF(AG61="1",H61,0)</f>
        <v>0</v>
      </c>
      <c r="S61" s="33">
        <f>IF(AG61="1",I61,0)</f>
        <v>0</v>
      </c>
      <c r="T61" s="33">
        <f>IF(AG61="7",H61,0)</f>
        <v>0</v>
      </c>
      <c r="U61" s="33">
        <f>IF(AG61="7",I61,0)</f>
        <v>0</v>
      </c>
      <c r="V61" s="33">
        <f>IF(AG61="2",H61,0)</f>
        <v>0</v>
      </c>
      <c r="W61" s="33">
        <f>IF(AG61="2",I61,0)</f>
        <v>0</v>
      </c>
      <c r="X61" s="33">
        <f>IF(AG61="0",J61,0)</f>
        <v>0</v>
      </c>
      <c r="Y61" s="27"/>
      <c r="Z61" s="18">
        <f>IF(AD61=0,J61,0)</f>
        <v>0</v>
      </c>
      <c r="AA61" s="18">
        <f>IF(AD61=15,J61,0)</f>
        <v>0</v>
      </c>
      <c r="AB61" s="18">
        <f>IF(AD61=21,J61,0)</f>
        <v>0</v>
      </c>
      <c r="AD61" s="33">
        <v>21</v>
      </c>
      <c r="AE61" s="33">
        <f>G61*0</f>
        <v>0</v>
      </c>
      <c r="AF61" s="33">
        <f>G61*(1-0)</f>
        <v>0</v>
      </c>
      <c r="AG61" s="30" t="s">
        <v>7</v>
      </c>
      <c r="AM61" s="33">
        <f>F61*AE61</f>
        <v>0</v>
      </c>
      <c r="AN61" s="33">
        <f>F61*AF61</f>
        <v>0</v>
      </c>
      <c r="AO61" s="34" t="s">
        <v>205</v>
      </c>
      <c r="AP61" s="34" t="s">
        <v>211</v>
      </c>
      <c r="AQ61" s="27" t="s">
        <v>213</v>
      </c>
      <c r="AS61" s="33">
        <f>AM61+AN61</f>
        <v>0</v>
      </c>
      <c r="AT61" s="33">
        <f>G61/(100-AU61)*100</f>
        <v>0</v>
      </c>
      <c r="AU61" s="33">
        <v>0</v>
      </c>
      <c r="AV61" s="33">
        <f>L61</f>
        <v>0</v>
      </c>
    </row>
    <row r="62" spans="4:6" ht="12.75">
      <c r="D62" s="15" t="s">
        <v>107</v>
      </c>
      <c r="F62" s="19">
        <v>881</v>
      </c>
    </row>
    <row r="63" spans="1:48" ht="12.75">
      <c r="A63" s="4" t="s">
        <v>24</v>
      </c>
      <c r="B63" s="4"/>
      <c r="C63" s="4" t="s">
        <v>63</v>
      </c>
      <c r="D63" s="4" t="s">
        <v>129</v>
      </c>
      <c r="E63" s="4" t="s">
        <v>169</v>
      </c>
      <c r="F63" s="18">
        <v>17.029</v>
      </c>
      <c r="G63" s="18">
        <v>0</v>
      </c>
      <c r="H63" s="18">
        <f>F63*AE63</f>
        <v>0</v>
      </c>
      <c r="I63" s="18">
        <f>J63-H63</f>
        <v>0</v>
      </c>
      <c r="J63" s="18">
        <f>F63*G63</f>
        <v>0</v>
      </c>
      <c r="K63" s="18">
        <v>0</v>
      </c>
      <c r="L63" s="18">
        <f>F63*K63</f>
        <v>0</v>
      </c>
      <c r="M63" s="30" t="s">
        <v>192</v>
      </c>
      <c r="P63" s="33">
        <f>IF(AG63="5",J63,0)</f>
        <v>0</v>
      </c>
      <c r="R63" s="33">
        <f>IF(AG63="1",H63,0)</f>
        <v>0</v>
      </c>
      <c r="S63" s="33">
        <f>IF(AG63="1",I63,0)</f>
        <v>0</v>
      </c>
      <c r="T63" s="33">
        <f>IF(AG63="7",H63,0)</f>
        <v>0</v>
      </c>
      <c r="U63" s="33">
        <f>IF(AG63="7",I63,0)</f>
        <v>0</v>
      </c>
      <c r="V63" s="33">
        <f>IF(AG63="2",H63,0)</f>
        <v>0</v>
      </c>
      <c r="W63" s="33">
        <f>IF(AG63="2",I63,0)</f>
        <v>0</v>
      </c>
      <c r="X63" s="33">
        <f>IF(AG63="0",J63,0)</f>
        <v>0</v>
      </c>
      <c r="Y63" s="27"/>
      <c r="Z63" s="18">
        <f>IF(AD63=0,J63,0)</f>
        <v>0</v>
      </c>
      <c r="AA63" s="18">
        <f>IF(AD63=15,J63,0)</f>
        <v>0</v>
      </c>
      <c r="AB63" s="18">
        <f>IF(AD63=21,J63,0)</f>
        <v>0</v>
      </c>
      <c r="AD63" s="33">
        <v>21</v>
      </c>
      <c r="AE63" s="33">
        <f>G63*0</f>
        <v>0</v>
      </c>
      <c r="AF63" s="33">
        <f>G63*(1-0)</f>
        <v>0</v>
      </c>
      <c r="AG63" s="30" t="s">
        <v>11</v>
      </c>
      <c r="AM63" s="33">
        <f>F63*AE63</f>
        <v>0</v>
      </c>
      <c r="AN63" s="33">
        <f>F63*AF63</f>
        <v>0</v>
      </c>
      <c r="AO63" s="34" t="s">
        <v>205</v>
      </c>
      <c r="AP63" s="34" t="s">
        <v>211</v>
      </c>
      <c r="AQ63" s="27" t="s">
        <v>213</v>
      </c>
      <c r="AS63" s="33">
        <f>AM63+AN63</f>
        <v>0</v>
      </c>
      <c r="AT63" s="33">
        <f>G63/(100-AU63)*100</f>
        <v>0</v>
      </c>
      <c r="AU63" s="33">
        <v>0</v>
      </c>
      <c r="AV63" s="33">
        <f>L63</f>
        <v>0</v>
      </c>
    </row>
    <row r="64" spans="4:6" ht="12.75">
      <c r="D64" s="15" t="s">
        <v>130</v>
      </c>
      <c r="F64" s="19">
        <v>17.029</v>
      </c>
    </row>
    <row r="65" spans="3:13" ht="12.75">
      <c r="C65" s="13" t="s">
        <v>46</v>
      </c>
      <c r="D65" s="85" t="s">
        <v>131</v>
      </c>
      <c r="E65" s="86"/>
      <c r="F65" s="86"/>
      <c r="G65" s="86"/>
      <c r="H65" s="86"/>
      <c r="I65" s="86"/>
      <c r="J65" s="86"/>
      <c r="K65" s="86"/>
      <c r="L65" s="86"/>
      <c r="M65" s="86"/>
    </row>
    <row r="66" spans="1:37" ht="12.75">
      <c r="A66" s="5"/>
      <c r="B66" s="12"/>
      <c r="C66" s="12" t="s">
        <v>64</v>
      </c>
      <c r="D66" s="83" t="s">
        <v>132</v>
      </c>
      <c r="E66" s="84"/>
      <c r="F66" s="84"/>
      <c r="G66" s="84"/>
      <c r="H66" s="36">
        <f>SUM(H67:H67)</f>
        <v>0</v>
      </c>
      <c r="I66" s="36">
        <f>SUM(I67:I67)</f>
        <v>0</v>
      </c>
      <c r="J66" s="36">
        <f>H66+I66</f>
        <v>0</v>
      </c>
      <c r="K66" s="27"/>
      <c r="L66" s="36">
        <f>SUM(L67:L67)</f>
        <v>7.8100000000000005</v>
      </c>
      <c r="M66" s="27"/>
      <c r="Y66" s="27"/>
      <c r="AI66" s="36">
        <f>SUM(Z67:Z67)</f>
        <v>0</v>
      </c>
      <c r="AJ66" s="36">
        <f>SUM(AA67:AA67)</f>
        <v>0</v>
      </c>
      <c r="AK66" s="36">
        <f>SUM(AB67:AB67)</f>
        <v>0</v>
      </c>
    </row>
    <row r="67" spans="1:48" ht="12.75">
      <c r="A67" s="4" t="s">
        <v>25</v>
      </c>
      <c r="B67" s="4"/>
      <c r="C67" s="4" t="s">
        <v>65</v>
      </c>
      <c r="D67" s="4" t="s">
        <v>133</v>
      </c>
      <c r="E67" s="4" t="s">
        <v>168</v>
      </c>
      <c r="F67" s="18">
        <v>781</v>
      </c>
      <c r="G67" s="18">
        <v>0</v>
      </c>
      <c r="H67" s="18">
        <f>F67*AE67</f>
        <v>0</v>
      </c>
      <c r="I67" s="18">
        <f>J67-H67</f>
        <v>0</v>
      </c>
      <c r="J67" s="18">
        <f>F67*G67</f>
        <v>0</v>
      </c>
      <c r="K67" s="18">
        <v>0.01</v>
      </c>
      <c r="L67" s="18">
        <f>F67*K67</f>
        <v>7.8100000000000005</v>
      </c>
      <c r="M67" s="30" t="s">
        <v>192</v>
      </c>
      <c r="P67" s="33">
        <f>IF(AG67="5",J67,0)</f>
        <v>0</v>
      </c>
      <c r="R67" s="33">
        <f>IF(AG67="1",H67,0)</f>
        <v>0</v>
      </c>
      <c r="S67" s="33">
        <f>IF(AG67="1",I67,0)</f>
        <v>0</v>
      </c>
      <c r="T67" s="33">
        <f>IF(AG67="7",H67,0)</f>
        <v>0</v>
      </c>
      <c r="U67" s="33">
        <f>IF(AG67="7",I67,0)</f>
        <v>0</v>
      </c>
      <c r="V67" s="33">
        <f>IF(AG67="2",H67,0)</f>
        <v>0</v>
      </c>
      <c r="W67" s="33">
        <f>IF(AG67="2",I67,0)</f>
        <v>0</v>
      </c>
      <c r="X67" s="33">
        <f>IF(AG67="0",J67,0)</f>
        <v>0</v>
      </c>
      <c r="Y67" s="27"/>
      <c r="Z67" s="18">
        <f>IF(AD67=0,J67,0)</f>
        <v>0</v>
      </c>
      <c r="AA67" s="18">
        <f>IF(AD67=15,J67,0)</f>
        <v>0</v>
      </c>
      <c r="AB67" s="18">
        <f>IF(AD67=21,J67,0)</f>
        <v>0</v>
      </c>
      <c r="AD67" s="33">
        <v>21</v>
      </c>
      <c r="AE67" s="33">
        <f>G67*0</f>
        <v>0</v>
      </c>
      <c r="AF67" s="33">
        <f>G67*(1-0)</f>
        <v>0</v>
      </c>
      <c r="AG67" s="30" t="s">
        <v>7</v>
      </c>
      <c r="AM67" s="33">
        <f>F67*AE67</f>
        <v>0</v>
      </c>
      <c r="AN67" s="33">
        <f>F67*AF67</f>
        <v>0</v>
      </c>
      <c r="AO67" s="34" t="s">
        <v>206</v>
      </c>
      <c r="AP67" s="34" t="s">
        <v>211</v>
      </c>
      <c r="AQ67" s="27" t="s">
        <v>213</v>
      </c>
      <c r="AS67" s="33">
        <f>AM67+AN67</f>
        <v>0</v>
      </c>
      <c r="AT67" s="33">
        <f>G67/(100-AU67)*100</f>
        <v>0</v>
      </c>
      <c r="AU67" s="33">
        <v>0</v>
      </c>
      <c r="AV67" s="33">
        <f>L67</f>
        <v>7.8100000000000005</v>
      </c>
    </row>
    <row r="68" spans="4:6" ht="12.75">
      <c r="D68" s="15" t="s">
        <v>101</v>
      </c>
      <c r="F68" s="19">
        <v>781</v>
      </c>
    </row>
    <row r="69" spans="4:6" ht="12.75">
      <c r="D69" s="15" t="s">
        <v>134</v>
      </c>
      <c r="F69" s="19">
        <v>0</v>
      </c>
    </row>
    <row r="70" spans="3:13" ht="12.75">
      <c r="C70" s="13" t="s">
        <v>46</v>
      </c>
      <c r="D70" s="85" t="s">
        <v>135</v>
      </c>
      <c r="E70" s="86"/>
      <c r="F70" s="86"/>
      <c r="G70" s="86"/>
      <c r="H70" s="86"/>
      <c r="I70" s="86"/>
      <c r="J70" s="86"/>
      <c r="K70" s="86"/>
      <c r="L70" s="86"/>
      <c r="M70" s="86"/>
    </row>
    <row r="71" spans="1:37" ht="12.75">
      <c r="A71" s="5"/>
      <c r="B71" s="12"/>
      <c r="C71" s="12" t="s">
        <v>66</v>
      </c>
      <c r="D71" s="83" t="s">
        <v>136</v>
      </c>
      <c r="E71" s="84"/>
      <c r="F71" s="84"/>
      <c r="G71" s="84"/>
      <c r="H71" s="36">
        <f>SUM(H72:H81)</f>
        <v>0</v>
      </c>
      <c r="I71" s="36">
        <f>SUM(I72:I81)</f>
        <v>0</v>
      </c>
      <c r="J71" s="36">
        <f>H71+I71</f>
        <v>0</v>
      </c>
      <c r="K71" s="27"/>
      <c r="L71" s="36">
        <f>SUM(L72:L81)</f>
        <v>0</v>
      </c>
      <c r="M71" s="27"/>
      <c r="Y71" s="27"/>
      <c r="AI71" s="36">
        <f>SUM(Z72:Z81)</f>
        <v>0</v>
      </c>
      <c r="AJ71" s="36">
        <f>SUM(AA72:AA81)</f>
        <v>0</v>
      </c>
      <c r="AK71" s="36">
        <f>SUM(AB72:AB81)</f>
        <v>0</v>
      </c>
    </row>
    <row r="72" spans="1:48" ht="12.75">
      <c r="A72" s="4" t="s">
        <v>26</v>
      </c>
      <c r="B72" s="4"/>
      <c r="C72" s="4" t="s">
        <v>67</v>
      </c>
      <c r="D72" s="4" t="s">
        <v>137</v>
      </c>
      <c r="E72" s="4" t="s">
        <v>169</v>
      </c>
      <c r="F72" s="18">
        <v>7.81</v>
      </c>
      <c r="G72" s="18">
        <v>0</v>
      </c>
      <c r="H72" s="18">
        <f>F72*AE72</f>
        <v>0</v>
      </c>
      <c r="I72" s="18">
        <f>J72-H72</f>
        <v>0</v>
      </c>
      <c r="J72" s="18">
        <f>F72*G72</f>
        <v>0</v>
      </c>
      <c r="K72" s="18">
        <v>0</v>
      </c>
      <c r="L72" s="18">
        <f>F72*K72</f>
        <v>0</v>
      </c>
      <c r="M72" s="30" t="s">
        <v>192</v>
      </c>
      <c r="P72" s="33">
        <f>IF(AG72="5",J72,0)</f>
        <v>0</v>
      </c>
      <c r="R72" s="33">
        <f>IF(AG72="1",H72,0)</f>
        <v>0</v>
      </c>
      <c r="S72" s="33">
        <f>IF(AG72="1",I72,0)</f>
        <v>0</v>
      </c>
      <c r="T72" s="33">
        <f>IF(AG72="7",H72,0)</f>
        <v>0</v>
      </c>
      <c r="U72" s="33">
        <f>IF(AG72="7",I72,0)</f>
        <v>0</v>
      </c>
      <c r="V72" s="33">
        <f>IF(AG72="2",H72,0)</f>
        <v>0</v>
      </c>
      <c r="W72" s="33">
        <f>IF(AG72="2",I72,0)</f>
        <v>0</v>
      </c>
      <c r="X72" s="33">
        <f>IF(AG72="0",J72,0)</f>
        <v>0</v>
      </c>
      <c r="Y72" s="27"/>
      <c r="Z72" s="18">
        <f>IF(AD72=0,J72,0)</f>
        <v>0</v>
      </c>
      <c r="AA72" s="18">
        <f>IF(AD72=15,J72,0)</f>
        <v>0</v>
      </c>
      <c r="AB72" s="18">
        <f>IF(AD72=21,J72,0)</f>
        <v>0</v>
      </c>
      <c r="AD72" s="33">
        <v>21</v>
      </c>
      <c r="AE72" s="33">
        <f>G72*0</f>
        <v>0</v>
      </c>
      <c r="AF72" s="33">
        <f>G72*(1-0)</f>
        <v>0</v>
      </c>
      <c r="AG72" s="30" t="s">
        <v>11</v>
      </c>
      <c r="AM72" s="33">
        <f>F72*AE72</f>
        <v>0</v>
      </c>
      <c r="AN72" s="33">
        <f>F72*AF72</f>
        <v>0</v>
      </c>
      <c r="AO72" s="34" t="s">
        <v>207</v>
      </c>
      <c r="AP72" s="34" t="s">
        <v>211</v>
      </c>
      <c r="AQ72" s="27" t="s">
        <v>213</v>
      </c>
      <c r="AS72" s="33">
        <f>AM72+AN72</f>
        <v>0</v>
      </c>
      <c r="AT72" s="33">
        <f>G72/(100-AU72)*100</f>
        <v>0</v>
      </c>
      <c r="AU72" s="33">
        <v>0</v>
      </c>
      <c r="AV72" s="33">
        <f>L72</f>
        <v>0</v>
      </c>
    </row>
    <row r="73" spans="4:6" ht="12.75">
      <c r="D73" s="15" t="s">
        <v>138</v>
      </c>
      <c r="F73" s="19">
        <v>7.81</v>
      </c>
    </row>
    <row r="74" spans="1:48" ht="12.75">
      <c r="A74" s="4" t="s">
        <v>27</v>
      </c>
      <c r="B74" s="4"/>
      <c r="C74" s="4" t="s">
        <v>68</v>
      </c>
      <c r="D74" s="4" t="s">
        <v>139</v>
      </c>
      <c r="E74" s="4" t="s">
        <v>169</v>
      </c>
      <c r="F74" s="18">
        <v>249.92</v>
      </c>
      <c r="G74" s="18">
        <v>0</v>
      </c>
      <c r="H74" s="18">
        <f>F74*AE74</f>
        <v>0</v>
      </c>
      <c r="I74" s="18">
        <f>J74-H74</f>
        <v>0</v>
      </c>
      <c r="J74" s="18">
        <f>F74*G74</f>
        <v>0</v>
      </c>
      <c r="K74" s="18">
        <v>0</v>
      </c>
      <c r="L74" s="18">
        <f>F74*K74</f>
        <v>0</v>
      </c>
      <c r="M74" s="30" t="s">
        <v>192</v>
      </c>
      <c r="P74" s="33">
        <f>IF(AG74="5",J74,0)</f>
        <v>0</v>
      </c>
      <c r="R74" s="33">
        <f>IF(AG74="1",H74,0)</f>
        <v>0</v>
      </c>
      <c r="S74" s="33">
        <f>IF(AG74="1",I74,0)</f>
        <v>0</v>
      </c>
      <c r="T74" s="33">
        <f>IF(AG74="7",H74,0)</f>
        <v>0</v>
      </c>
      <c r="U74" s="33">
        <f>IF(AG74="7",I74,0)</f>
        <v>0</v>
      </c>
      <c r="V74" s="33">
        <f>IF(AG74="2",H74,0)</f>
        <v>0</v>
      </c>
      <c r="W74" s="33">
        <f>IF(AG74="2",I74,0)</f>
        <v>0</v>
      </c>
      <c r="X74" s="33">
        <f>IF(AG74="0",J74,0)</f>
        <v>0</v>
      </c>
      <c r="Y74" s="27"/>
      <c r="Z74" s="18">
        <f>IF(AD74=0,J74,0)</f>
        <v>0</v>
      </c>
      <c r="AA74" s="18">
        <f>IF(AD74=15,J74,0)</f>
        <v>0</v>
      </c>
      <c r="AB74" s="18">
        <f>IF(AD74=21,J74,0)</f>
        <v>0</v>
      </c>
      <c r="AD74" s="33">
        <v>21</v>
      </c>
      <c r="AE74" s="33">
        <f>G74*0</f>
        <v>0</v>
      </c>
      <c r="AF74" s="33">
        <f>G74*(1-0)</f>
        <v>0</v>
      </c>
      <c r="AG74" s="30" t="s">
        <v>11</v>
      </c>
      <c r="AM74" s="33">
        <f>F74*AE74</f>
        <v>0</v>
      </c>
      <c r="AN74" s="33">
        <f>F74*AF74</f>
        <v>0</v>
      </c>
      <c r="AO74" s="34" t="s">
        <v>207</v>
      </c>
      <c r="AP74" s="34" t="s">
        <v>211</v>
      </c>
      <c r="AQ74" s="27" t="s">
        <v>213</v>
      </c>
      <c r="AS74" s="33">
        <f>AM74+AN74</f>
        <v>0</v>
      </c>
      <c r="AT74" s="33">
        <f>G74/(100-AU74)*100</f>
        <v>0</v>
      </c>
      <c r="AU74" s="33">
        <v>0</v>
      </c>
      <c r="AV74" s="33">
        <f>L74</f>
        <v>0</v>
      </c>
    </row>
    <row r="75" spans="4:6" ht="12.75">
      <c r="D75" s="15" t="s">
        <v>140</v>
      </c>
      <c r="F75" s="19">
        <v>249.92</v>
      </c>
    </row>
    <row r="76" spans="1:48" ht="12.75">
      <c r="A76" s="4" t="s">
        <v>28</v>
      </c>
      <c r="B76" s="4"/>
      <c r="C76" s="4" t="s">
        <v>69</v>
      </c>
      <c r="D76" s="4" t="s">
        <v>141</v>
      </c>
      <c r="E76" s="4" t="s">
        <v>169</v>
      </c>
      <c r="F76" s="18">
        <v>7.81</v>
      </c>
      <c r="G76" s="18">
        <v>0</v>
      </c>
      <c r="H76" s="18">
        <f>F76*AE76</f>
        <v>0</v>
      </c>
      <c r="I76" s="18">
        <f>J76-H76</f>
        <v>0</v>
      </c>
      <c r="J76" s="18">
        <f>F76*G76</f>
        <v>0</v>
      </c>
      <c r="K76" s="18">
        <v>0</v>
      </c>
      <c r="L76" s="18">
        <f>F76*K76</f>
        <v>0</v>
      </c>
      <c r="M76" s="30" t="s">
        <v>192</v>
      </c>
      <c r="P76" s="33">
        <f>IF(AG76="5",J76,0)</f>
        <v>0</v>
      </c>
      <c r="R76" s="33">
        <f>IF(AG76="1",H76,0)</f>
        <v>0</v>
      </c>
      <c r="S76" s="33">
        <f>IF(AG76="1",I76,0)</f>
        <v>0</v>
      </c>
      <c r="T76" s="33">
        <f>IF(AG76="7",H76,0)</f>
        <v>0</v>
      </c>
      <c r="U76" s="33">
        <f>IF(AG76="7",I76,0)</f>
        <v>0</v>
      </c>
      <c r="V76" s="33">
        <f>IF(AG76="2",H76,0)</f>
        <v>0</v>
      </c>
      <c r="W76" s="33">
        <f>IF(AG76="2",I76,0)</f>
        <v>0</v>
      </c>
      <c r="X76" s="33">
        <f>IF(AG76="0",J76,0)</f>
        <v>0</v>
      </c>
      <c r="Y76" s="27"/>
      <c r="Z76" s="18">
        <f>IF(AD76=0,J76,0)</f>
        <v>0</v>
      </c>
      <c r="AA76" s="18">
        <f>IF(AD76=15,J76,0)</f>
        <v>0</v>
      </c>
      <c r="AB76" s="18">
        <f>IF(AD76=21,J76,0)</f>
        <v>0</v>
      </c>
      <c r="AD76" s="33">
        <v>21</v>
      </c>
      <c r="AE76" s="33">
        <f>G76*0</f>
        <v>0</v>
      </c>
      <c r="AF76" s="33">
        <f>G76*(1-0)</f>
        <v>0</v>
      </c>
      <c r="AG76" s="30" t="s">
        <v>11</v>
      </c>
      <c r="AM76" s="33">
        <f>F76*AE76</f>
        <v>0</v>
      </c>
      <c r="AN76" s="33">
        <f>F76*AF76</f>
        <v>0</v>
      </c>
      <c r="AO76" s="34" t="s">
        <v>207</v>
      </c>
      <c r="AP76" s="34" t="s">
        <v>211</v>
      </c>
      <c r="AQ76" s="27" t="s">
        <v>213</v>
      </c>
      <c r="AS76" s="33">
        <f>AM76+AN76</f>
        <v>0</v>
      </c>
      <c r="AT76" s="33">
        <f>G76/(100-AU76)*100</f>
        <v>0</v>
      </c>
      <c r="AU76" s="33">
        <v>0</v>
      </c>
      <c r="AV76" s="33">
        <f>L76</f>
        <v>0</v>
      </c>
    </row>
    <row r="77" spans="4:6" ht="12.75">
      <c r="D77" s="15" t="s">
        <v>138</v>
      </c>
      <c r="F77" s="19">
        <v>7.81</v>
      </c>
    </row>
    <row r="78" spans="3:13" ht="12.75">
      <c r="C78" s="13" t="s">
        <v>46</v>
      </c>
      <c r="D78" s="85" t="s">
        <v>142</v>
      </c>
      <c r="E78" s="86"/>
      <c r="F78" s="86"/>
      <c r="G78" s="86"/>
      <c r="H78" s="86"/>
      <c r="I78" s="86"/>
      <c r="J78" s="86"/>
      <c r="K78" s="86"/>
      <c r="L78" s="86"/>
      <c r="M78" s="86"/>
    </row>
    <row r="79" spans="1:48" ht="12.75">
      <c r="A79" s="4" t="s">
        <v>29</v>
      </c>
      <c r="B79" s="4"/>
      <c r="C79" s="4" t="s">
        <v>70</v>
      </c>
      <c r="D79" s="4" t="s">
        <v>143</v>
      </c>
      <c r="E79" s="4" t="s">
        <v>169</v>
      </c>
      <c r="F79" s="18">
        <v>7.81</v>
      </c>
      <c r="G79" s="18">
        <v>0</v>
      </c>
      <c r="H79" s="18">
        <f>F79*AE79</f>
        <v>0</v>
      </c>
      <c r="I79" s="18">
        <f>J79-H79</f>
        <v>0</v>
      </c>
      <c r="J79" s="18">
        <f>F79*G79</f>
        <v>0</v>
      </c>
      <c r="K79" s="18">
        <v>0</v>
      </c>
      <c r="L79" s="18">
        <f>F79*K79</f>
        <v>0</v>
      </c>
      <c r="M79" s="30" t="s">
        <v>192</v>
      </c>
      <c r="P79" s="33">
        <f>IF(AG79="5",J79,0)</f>
        <v>0</v>
      </c>
      <c r="R79" s="33">
        <f>IF(AG79="1",H79,0)</f>
        <v>0</v>
      </c>
      <c r="S79" s="33">
        <f>IF(AG79="1",I79,0)</f>
        <v>0</v>
      </c>
      <c r="T79" s="33">
        <f>IF(AG79="7",H79,0)</f>
        <v>0</v>
      </c>
      <c r="U79" s="33">
        <f>IF(AG79="7",I79,0)</f>
        <v>0</v>
      </c>
      <c r="V79" s="33">
        <f>IF(AG79="2",H79,0)</f>
        <v>0</v>
      </c>
      <c r="W79" s="33">
        <f>IF(AG79="2",I79,0)</f>
        <v>0</v>
      </c>
      <c r="X79" s="33">
        <f>IF(AG79="0",J79,0)</f>
        <v>0</v>
      </c>
      <c r="Y79" s="27"/>
      <c r="Z79" s="18">
        <f>IF(AD79=0,J79,0)</f>
        <v>0</v>
      </c>
      <c r="AA79" s="18">
        <f>IF(AD79=15,J79,0)</f>
        <v>0</v>
      </c>
      <c r="AB79" s="18">
        <f>IF(AD79=21,J79,0)</f>
        <v>0</v>
      </c>
      <c r="AD79" s="33">
        <v>21</v>
      </c>
      <c r="AE79" s="33">
        <f>G79*0</f>
        <v>0</v>
      </c>
      <c r="AF79" s="33">
        <f>G79*(1-0)</f>
        <v>0</v>
      </c>
      <c r="AG79" s="30" t="s">
        <v>11</v>
      </c>
      <c r="AM79" s="33">
        <f>F79*AE79</f>
        <v>0</v>
      </c>
      <c r="AN79" s="33">
        <f>F79*AF79</f>
        <v>0</v>
      </c>
      <c r="AO79" s="34" t="s">
        <v>207</v>
      </c>
      <c r="AP79" s="34" t="s">
        <v>211</v>
      </c>
      <c r="AQ79" s="27" t="s">
        <v>213</v>
      </c>
      <c r="AS79" s="33">
        <f>AM79+AN79</f>
        <v>0</v>
      </c>
      <c r="AT79" s="33">
        <f>G79/(100-AU79)*100</f>
        <v>0</v>
      </c>
      <c r="AU79" s="33">
        <v>0</v>
      </c>
      <c r="AV79" s="33">
        <f>L79</f>
        <v>0</v>
      </c>
    </row>
    <row r="80" spans="4:6" ht="12.75">
      <c r="D80" s="15" t="s">
        <v>138</v>
      </c>
      <c r="F80" s="19">
        <v>7.81</v>
      </c>
    </row>
    <row r="81" spans="1:48" ht="12.75">
      <c r="A81" s="4" t="s">
        <v>30</v>
      </c>
      <c r="B81" s="4"/>
      <c r="C81" s="4" t="s">
        <v>71</v>
      </c>
      <c r="D81" s="4" t="s">
        <v>144</v>
      </c>
      <c r="E81" s="4" t="s">
        <v>169</v>
      </c>
      <c r="F81" s="18">
        <v>7.81</v>
      </c>
      <c r="G81" s="18">
        <v>0</v>
      </c>
      <c r="H81" s="18">
        <f>F81*AE81</f>
        <v>0</v>
      </c>
      <c r="I81" s="18">
        <f>J81-H81</f>
        <v>0</v>
      </c>
      <c r="J81" s="18">
        <f>F81*G81</f>
        <v>0</v>
      </c>
      <c r="K81" s="18">
        <v>0</v>
      </c>
      <c r="L81" s="18">
        <f>F81*K81</f>
        <v>0</v>
      </c>
      <c r="M81" s="30" t="s">
        <v>192</v>
      </c>
      <c r="P81" s="33">
        <f>IF(AG81="5",J81,0)</f>
        <v>0</v>
      </c>
      <c r="R81" s="33">
        <f>IF(AG81="1",H81,0)</f>
        <v>0</v>
      </c>
      <c r="S81" s="33">
        <f>IF(AG81="1",I81,0)</f>
        <v>0</v>
      </c>
      <c r="T81" s="33">
        <f>IF(AG81="7",H81,0)</f>
        <v>0</v>
      </c>
      <c r="U81" s="33">
        <f>IF(AG81="7",I81,0)</f>
        <v>0</v>
      </c>
      <c r="V81" s="33">
        <f>IF(AG81="2",H81,0)</f>
        <v>0</v>
      </c>
      <c r="W81" s="33">
        <f>IF(AG81="2",I81,0)</f>
        <v>0</v>
      </c>
      <c r="X81" s="33">
        <f>IF(AG81="0",J81,0)</f>
        <v>0</v>
      </c>
      <c r="Y81" s="27"/>
      <c r="Z81" s="18">
        <f>IF(AD81=0,J81,0)</f>
        <v>0</v>
      </c>
      <c r="AA81" s="18">
        <f>IF(AD81=15,J81,0)</f>
        <v>0</v>
      </c>
      <c r="AB81" s="18">
        <f>IF(AD81=21,J81,0)</f>
        <v>0</v>
      </c>
      <c r="AD81" s="33">
        <v>21</v>
      </c>
      <c r="AE81" s="33">
        <f>G81*0</f>
        <v>0</v>
      </c>
      <c r="AF81" s="33">
        <f>G81*(1-0)</f>
        <v>0</v>
      </c>
      <c r="AG81" s="30" t="s">
        <v>11</v>
      </c>
      <c r="AM81" s="33">
        <f>F81*AE81</f>
        <v>0</v>
      </c>
      <c r="AN81" s="33">
        <f>F81*AF81</f>
        <v>0</v>
      </c>
      <c r="AO81" s="34" t="s">
        <v>207</v>
      </c>
      <c r="AP81" s="34" t="s">
        <v>211</v>
      </c>
      <c r="AQ81" s="27" t="s">
        <v>213</v>
      </c>
      <c r="AS81" s="33">
        <f>AM81+AN81</f>
        <v>0</v>
      </c>
      <c r="AT81" s="33">
        <f>G81/(100-AU81)*100</f>
        <v>0</v>
      </c>
      <c r="AU81" s="33">
        <v>0</v>
      </c>
      <c r="AV81" s="33">
        <f>L81</f>
        <v>0</v>
      </c>
    </row>
    <row r="82" spans="4:6" ht="12.75">
      <c r="D82" s="15" t="s">
        <v>138</v>
      </c>
      <c r="F82" s="19">
        <v>7.81</v>
      </c>
    </row>
    <row r="83" spans="1:37" ht="12.75">
      <c r="A83" s="5"/>
      <c r="B83" s="12"/>
      <c r="C83" s="12" t="s">
        <v>72</v>
      </c>
      <c r="D83" s="83" t="s">
        <v>145</v>
      </c>
      <c r="E83" s="84"/>
      <c r="F83" s="84"/>
      <c r="G83" s="84"/>
      <c r="H83" s="36">
        <f>SUM(H84:H101)</f>
        <v>0</v>
      </c>
      <c r="I83" s="36">
        <f>SUM(I84:I101)</f>
        <v>0</v>
      </c>
      <c r="J83" s="36">
        <f>H83+I83</f>
        <v>0</v>
      </c>
      <c r="K83" s="27"/>
      <c r="L83" s="36">
        <f>SUM(L84:L101)</f>
        <v>0.588049</v>
      </c>
      <c r="M83" s="27"/>
      <c r="Y83" s="27"/>
      <c r="AI83" s="36">
        <f>SUM(Z84:Z101)</f>
        <v>0</v>
      </c>
      <c r="AJ83" s="36">
        <f>SUM(AA84:AA101)</f>
        <v>0</v>
      </c>
      <c r="AK83" s="36">
        <f>SUM(AB84:AB101)</f>
        <v>0</v>
      </c>
    </row>
    <row r="84" spans="1:48" ht="12.75">
      <c r="A84" s="4" t="s">
        <v>31</v>
      </c>
      <c r="B84" s="4"/>
      <c r="C84" s="4" t="s">
        <v>73</v>
      </c>
      <c r="D84" s="4" t="s">
        <v>146</v>
      </c>
      <c r="E84" s="4" t="s">
        <v>171</v>
      </c>
      <c r="F84" s="18">
        <v>48</v>
      </c>
      <c r="G84" s="18">
        <v>0</v>
      </c>
      <c r="H84" s="18">
        <f>F84*AE84</f>
        <v>0</v>
      </c>
      <c r="I84" s="18">
        <f>J84-H84</f>
        <v>0</v>
      </c>
      <c r="J84" s="18">
        <f>F84*G84</f>
        <v>0</v>
      </c>
      <c r="K84" s="18">
        <v>0.00345</v>
      </c>
      <c r="L84" s="18">
        <f>F84*K84</f>
        <v>0.1656</v>
      </c>
      <c r="M84" s="30" t="s">
        <v>192</v>
      </c>
      <c r="P84" s="33">
        <f>IF(AG84="5",J84,0)</f>
        <v>0</v>
      </c>
      <c r="R84" s="33">
        <f>IF(AG84="1",H84,0)</f>
        <v>0</v>
      </c>
      <c r="S84" s="33">
        <f>IF(AG84="1",I84,0)</f>
        <v>0</v>
      </c>
      <c r="T84" s="33">
        <f>IF(AG84="7",H84,0)</f>
        <v>0</v>
      </c>
      <c r="U84" s="33">
        <f>IF(AG84="7",I84,0)</f>
        <v>0</v>
      </c>
      <c r="V84" s="33">
        <f>IF(AG84="2",H84,0)</f>
        <v>0</v>
      </c>
      <c r="W84" s="33">
        <f>IF(AG84="2",I84,0)</f>
        <v>0</v>
      </c>
      <c r="X84" s="33">
        <f>IF(AG84="0",J84,0)</f>
        <v>0</v>
      </c>
      <c r="Y84" s="27"/>
      <c r="Z84" s="18">
        <f>IF(AD84=0,J84,0)</f>
        <v>0</v>
      </c>
      <c r="AA84" s="18">
        <f>IF(AD84=15,J84,0)</f>
        <v>0</v>
      </c>
      <c r="AB84" s="18">
        <f>IF(AD84=21,J84,0)</f>
        <v>0</v>
      </c>
      <c r="AD84" s="33">
        <v>21</v>
      </c>
      <c r="AE84" s="33">
        <f>G84*0.856822818237569</f>
        <v>0</v>
      </c>
      <c r="AF84" s="33">
        <f>G84*(1-0.856822818237569)</f>
        <v>0</v>
      </c>
      <c r="AG84" s="30" t="s">
        <v>13</v>
      </c>
      <c r="AM84" s="33">
        <f>F84*AE84</f>
        <v>0</v>
      </c>
      <c r="AN84" s="33">
        <f>F84*AF84</f>
        <v>0</v>
      </c>
      <c r="AO84" s="34" t="s">
        <v>208</v>
      </c>
      <c r="AP84" s="34" t="s">
        <v>212</v>
      </c>
      <c r="AQ84" s="27" t="s">
        <v>213</v>
      </c>
      <c r="AS84" s="33">
        <f>AM84+AN84</f>
        <v>0</v>
      </c>
      <c r="AT84" s="33">
        <f>G84/(100-AU84)*100</f>
        <v>0</v>
      </c>
      <c r="AU84" s="33">
        <v>0</v>
      </c>
      <c r="AV84" s="33">
        <f>L84</f>
        <v>0.1656</v>
      </c>
    </row>
    <row r="85" spans="4:6" ht="12.75">
      <c r="D85" s="15" t="s">
        <v>147</v>
      </c>
      <c r="F85" s="19">
        <v>48</v>
      </c>
    </row>
    <row r="86" spans="3:13" ht="12.75">
      <c r="C86" s="13" t="s">
        <v>46</v>
      </c>
      <c r="D86" s="85" t="s">
        <v>148</v>
      </c>
      <c r="E86" s="86"/>
      <c r="F86" s="86"/>
      <c r="G86" s="86"/>
      <c r="H86" s="86"/>
      <c r="I86" s="86"/>
      <c r="J86" s="86"/>
      <c r="K86" s="86"/>
      <c r="L86" s="86"/>
      <c r="M86" s="86"/>
    </row>
    <row r="87" spans="1:48" ht="12.75">
      <c r="A87" s="4" t="s">
        <v>32</v>
      </c>
      <c r="B87" s="4"/>
      <c r="C87" s="4" t="s">
        <v>74</v>
      </c>
      <c r="D87" s="4" t="s">
        <v>149</v>
      </c>
      <c r="E87" s="4" t="s">
        <v>171</v>
      </c>
      <c r="F87" s="18">
        <v>57.5</v>
      </c>
      <c r="G87" s="18">
        <v>0</v>
      </c>
      <c r="H87" s="18">
        <f>F87*AE87</f>
        <v>0</v>
      </c>
      <c r="I87" s="18">
        <f>J87-H87</f>
        <v>0</v>
      </c>
      <c r="J87" s="18">
        <f>F87*G87</f>
        <v>0</v>
      </c>
      <c r="K87" s="18">
        <v>0.00335</v>
      </c>
      <c r="L87" s="18">
        <f>F87*K87</f>
        <v>0.19262500000000002</v>
      </c>
      <c r="M87" s="30" t="s">
        <v>192</v>
      </c>
      <c r="P87" s="33">
        <f>IF(AG87="5",J87,0)</f>
        <v>0</v>
      </c>
      <c r="R87" s="33">
        <f>IF(AG87="1",H87,0)</f>
        <v>0</v>
      </c>
      <c r="S87" s="33">
        <f>IF(AG87="1",I87,0)</f>
        <v>0</v>
      </c>
      <c r="T87" s="33">
        <f>IF(AG87="7",H87,0)</f>
        <v>0</v>
      </c>
      <c r="U87" s="33">
        <f>IF(AG87="7",I87,0)</f>
        <v>0</v>
      </c>
      <c r="V87" s="33">
        <f>IF(AG87="2",H87,0)</f>
        <v>0</v>
      </c>
      <c r="W87" s="33">
        <f>IF(AG87="2",I87,0)</f>
        <v>0</v>
      </c>
      <c r="X87" s="33">
        <f>IF(AG87="0",J87,0)</f>
        <v>0</v>
      </c>
      <c r="Y87" s="27"/>
      <c r="Z87" s="18">
        <f>IF(AD87=0,J87,0)</f>
        <v>0</v>
      </c>
      <c r="AA87" s="18">
        <f>IF(AD87=15,J87,0)</f>
        <v>0</v>
      </c>
      <c r="AB87" s="18">
        <f>IF(AD87=21,J87,0)</f>
        <v>0</v>
      </c>
      <c r="AD87" s="33">
        <v>21</v>
      </c>
      <c r="AE87" s="33">
        <f>G87*0.566026490066225</f>
        <v>0</v>
      </c>
      <c r="AF87" s="33">
        <f>G87*(1-0.566026490066225)</f>
        <v>0</v>
      </c>
      <c r="AG87" s="30" t="s">
        <v>13</v>
      </c>
      <c r="AM87" s="33">
        <f>F87*AE87</f>
        <v>0</v>
      </c>
      <c r="AN87" s="33">
        <f>F87*AF87</f>
        <v>0</v>
      </c>
      <c r="AO87" s="34" t="s">
        <v>208</v>
      </c>
      <c r="AP87" s="34" t="s">
        <v>212</v>
      </c>
      <c r="AQ87" s="27" t="s">
        <v>213</v>
      </c>
      <c r="AS87" s="33">
        <f>AM87+AN87</f>
        <v>0</v>
      </c>
      <c r="AT87" s="33">
        <f>G87/(100-AU87)*100</f>
        <v>0</v>
      </c>
      <c r="AU87" s="33">
        <v>0</v>
      </c>
      <c r="AV87" s="33">
        <f>L87</f>
        <v>0.19262500000000002</v>
      </c>
    </row>
    <row r="88" spans="4:6" ht="12.75">
      <c r="D88" s="15" t="s">
        <v>150</v>
      </c>
      <c r="F88" s="19">
        <v>57.5</v>
      </c>
    </row>
    <row r="89" spans="3:13" ht="12.75">
      <c r="C89" s="13" t="s">
        <v>46</v>
      </c>
      <c r="D89" s="85" t="s">
        <v>151</v>
      </c>
      <c r="E89" s="86"/>
      <c r="F89" s="86"/>
      <c r="G89" s="86"/>
      <c r="H89" s="86"/>
      <c r="I89" s="86"/>
      <c r="J89" s="86"/>
      <c r="K89" s="86"/>
      <c r="L89" s="86"/>
      <c r="M89" s="86"/>
    </row>
    <row r="90" spans="1:48" ht="12.75">
      <c r="A90" s="4" t="s">
        <v>33</v>
      </c>
      <c r="B90" s="4"/>
      <c r="C90" s="4" t="s">
        <v>75</v>
      </c>
      <c r="D90" s="4" t="s">
        <v>152</v>
      </c>
      <c r="E90" s="4" t="s">
        <v>171</v>
      </c>
      <c r="F90" s="18">
        <v>8.4</v>
      </c>
      <c r="G90" s="18">
        <v>0</v>
      </c>
      <c r="H90" s="18">
        <f>F90*AE90</f>
        <v>0</v>
      </c>
      <c r="I90" s="18">
        <f>J90-H90</f>
        <v>0</v>
      </c>
      <c r="J90" s="18">
        <f>F90*G90</f>
        <v>0</v>
      </c>
      <c r="K90" s="18">
        <v>0.00208</v>
      </c>
      <c r="L90" s="18">
        <f>F90*K90</f>
        <v>0.017471999999999998</v>
      </c>
      <c r="M90" s="30" t="s">
        <v>192</v>
      </c>
      <c r="P90" s="33">
        <f>IF(AG90="5",J90,0)</f>
        <v>0</v>
      </c>
      <c r="R90" s="33">
        <f>IF(AG90="1",H90,0)</f>
        <v>0</v>
      </c>
      <c r="S90" s="33">
        <f>IF(AG90="1",I90,0)</f>
        <v>0</v>
      </c>
      <c r="T90" s="33">
        <f>IF(AG90="7",H90,0)</f>
        <v>0</v>
      </c>
      <c r="U90" s="33">
        <f>IF(AG90="7",I90,0)</f>
        <v>0</v>
      </c>
      <c r="V90" s="33">
        <f>IF(AG90="2",H90,0)</f>
        <v>0</v>
      </c>
      <c r="W90" s="33">
        <f>IF(AG90="2",I90,0)</f>
        <v>0</v>
      </c>
      <c r="X90" s="33">
        <f>IF(AG90="0",J90,0)</f>
        <v>0</v>
      </c>
      <c r="Y90" s="27"/>
      <c r="Z90" s="18">
        <f>IF(AD90=0,J90,0)</f>
        <v>0</v>
      </c>
      <c r="AA90" s="18">
        <f>IF(AD90=15,J90,0)</f>
        <v>0</v>
      </c>
      <c r="AB90" s="18">
        <f>IF(AD90=21,J90,0)</f>
        <v>0</v>
      </c>
      <c r="AD90" s="33">
        <v>21</v>
      </c>
      <c r="AE90" s="33">
        <f>G90*0.407452107279693</f>
        <v>0</v>
      </c>
      <c r="AF90" s="33">
        <f>G90*(1-0.407452107279693)</f>
        <v>0</v>
      </c>
      <c r="AG90" s="30" t="s">
        <v>13</v>
      </c>
      <c r="AM90" s="33">
        <f>F90*AE90</f>
        <v>0</v>
      </c>
      <c r="AN90" s="33">
        <f>F90*AF90</f>
        <v>0</v>
      </c>
      <c r="AO90" s="34" t="s">
        <v>208</v>
      </c>
      <c r="AP90" s="34" t="s">
        <v>212</v>
      </c>
      <c r="AQ90" s="27" t="s">
        <v>213</v>
      </c>
      <c r="AS90" s="33">
        <f>AM90+AN90</f>
        <v>0</v>
      </c>
      <c r="AT90" s="33">
        <f>G90/(100-AU90)*100</f>
        <v>0</v>
      </c>
      <c r="AU90" s="33">
        <v>0</v>
      </c>
      <c r="AV90" s="33">
        <f>L90</f>
        <v>0.017471999999999998</v>
      </c>
    </row>
    <row r="91" spans="4:6" ht="12.75">
      <c r="D91" s="15" t="s">
        <v>153</v>
      </c>
      <c r="F91" s="19">
        <v>8.4</v>
      </c>
    </row>
    <row r="92" spans="1:48" ht="12.75">
      <c r="A92" s="4" t="s">
        <v>34</v>
      </c>
      <c r="B92" s="4"/>
      <c r="C92" s="4" t="s">
        <v>76</v>
      </c>
      <c r="D92" s="4" t="s">
        <v>154</v>
      </c>
      <c r="E92" s="4" t="s">
        <v>171</v>
      </c>
      <c r="F92" s="18">
        <v>67.2</v>
      </c>
      <c r="G92" s="18">
        <v>0</v>
      </c>
      <c r="H92" s="18">
        <f>F92*AE92</f>
        <v>0</v>
      </c>
      <c r="I92" s="18">
        <f>J92-H92</f>
        <v>0</v>
      </c>
      <c r="J92" s="18">
        <f>F92*G92</f>
        <v>0</v>
      </c>
      <c r="K92" s="18">
        <v>0.00135</v>
      </c>
      <c r="L92" s="18">
        <f>F92*K92</f>
        <v>0.09072000000000001</v>
      </c>
      <c r="M92" s="30" t="s">
        <v>192</v>
      </c>
      <c r="P92" s="33">
        <f>IF(AG92="5",J92,0)</f>
        <v>0</v>
      </c>
      <c r="R92" s="33">
        <f>IF(AG92="1",H92,0)</f>
        <v>0</v>
      </c>
      <c r="S92" s="33">
        <f>IF(AG92="1",I92,0)</f>
        <v>0</v>
      </c>
      <c r="T92" s="33">
        <f>IF(AG92="7",H92,0)</f>
        <v>0</v>
      </c>
      <c r="U92" s="33">
        <f>IF(AG92="7",I92,0)</f>
        <v>0</v>
      </c>
      <c r="V92" s="33">
        <f>IF(AG92="2",H92,0)</f>
        <v>0</v>
      </c>
      <c r="W92" s="33">
        <f>IF(AG92="2",I92,0)</f>
        <v>0</v>
      </c>
      <c r="X92" s="33">
        <f>IF(AG92="0",J92,0)</f>
        <v>0</v>
      </c>
      <c r="Y92" s="27"/>
      <c r="Z92" s="18">
        <f>IF(AD92=0,J92,0)</f>
        <v>0</v>
      </c>
      <c r="AA92" s="18">
        <f>IF(AD92=15,J92,0)</f>
        <v>0</v>
      </c>
      <c r="AB92" s="18">
        <f>IF(AD92=21,J92,0)</f>
        <v>0</v>
      </c>
      <c r="AD92" s="33">
        <v>21</v>
      </c>
      <c r="AE92" s="33">
        <f>G92*0</f>
        <v>0</v>
      </c>
      <c r="AF92" s="33">
        <f>G92*(1-0)</f>
        <v>0</v>
      </c>
      <c r="AG92" s="30" t="s">
        <v>13</v>
      </c>
      <c r="AM92" s="33">
        <f>F92*AE92</f>
        <v>0</v>
      </c>
      <c r="AN92" s="33">
        <f>F92*AF92</f>
        <v>0</v>
      </c>
      <c r="AO92" s="34" t="s">
        <v>208</v>
      </c>
      <c r="AP92" s="34" t="s">
        <v>212</v>
      </c>
      <c r="AQ92" s="27" t="s">
        <v>213</v>
      </c>
      <c r="AS92" s="33">
        <f>AM92+AN92</f>
        <v>0</v>
      </c>
      <c r="AT92" s="33">
        <f>G92/(100-AU92)*100</f>
        <v>0</v>
      </c>
      <c r="AU92" s="33">
        <v>0</v>
      </c>
      <c r="AV92" s="33">
        <f>L92</f>
        <v>0.09072000000000001</v>
      </c>
    </row>
    <row r="93" spans="4:6" ht="12.75">
      <c r="D93" s="15" t="s">
        <v>155</v>
      </c>
      <c r="F93" s="19">
        <v>67.2</v>
      </c>
    </row>
    <row r="94" spans="1:48" ht="12.75">
      <c r="A94" s="4" t="s">
        <v>35</v>
      </c>
      <c r="B94" s="4"/>
      <c r="C94" s="4" t="s">
        <v>77</v>
      </c>
      <c r="D94" s="4" t="s">
        <v>156</v>
      </c>
      <c r="E94" s="4" t="s">
        <v>171</v>
      </c>
      <c r="F94" s="18">
        <v>67.2</v>
      </c>
      <c r="G94" s="18">
        <v>0</v>
      </c>
      <c r="H94" s="18">
        <f>F94*AE94</f>
        <v>0</v>
      </c>
      <c r="I94" s="18">
        <f>J94-H94</f>
        <v>0</v>
      </c>
      <c r="J94" s="18">
        <f>F94*G94</f>
        <v>0</v>
      </c>
      <c r="K94" s="18">
        <v>0.00181</v>
      </c>
      <c r="L94" s="18">
        <f>F94*K94</f>
        <v>0.121632</v>
      </c>
      <c r="M94" s="30" t="s">
        <v>192</v>
      </c>
      <c r="P94" s="33">
        <f>IF(AG94="5",J94,0)</f>
        <v>0</v>
      </c>
      <c r="R94" s="33">
        <f>IF(AG94="1",H94,0)</f>
        <v>0</v>
      </c>
      <c r="S94" s="33">
        <f>IF(AG94="1",I94,0)</f>
        <v>0</v>
      </c>
      <c r="T94" s="33">
        <f>IF(AG94="7",H94,0)</f>
        <v>0</v>
      </c>
      <c r="U94" s="33">
        <f>IF(AG94="7",I94,0)</f>
        <v>0</v>
      </c>
      <c r="V94" s="33">
        <f>IF(AG94="2",H94,0)</f>
        <v>0</v>
      </c>
      <c r="W94" s="33">
        <f>IF(AG94="2",I94,0)</f>
        <v>0</v>
      </c>
      <c r="X94" s="33">
        <f>IF(AG94="0",J94,0)</f>
        <v>0</v>
      </c>
      <c r="Y94" s="27"/>
      <c r="Z94" s="18">
        <f>IF(AD94=0,J94,0)</f>
        <v>0</v>
      </c>
      <c r="AA94" s="18">
        <f>IF(AD94=15,J94,0)</f>
        <v>0</v>
      </c>
      <c r="AB94" s="18">
        <f>IF(AD94=21,J94,0)</f>
        <v>0</v>
      </c>
      <c r="AD94" s="33">
        <v>21</v>
      </c>
      <c r="AE94" s="33">
        <f>G94*0.335080213903743</f>
        <v>0</v>
      </c>
      <c r="AF94" s="33">
        <f>G94*(1-0.335080213903743)</f>
        <v>0</v>
      </c>
      <c r="AG94" s="30" t="s">
        <v>13</v>
      </c>
      <c r="AM94" s="33">
        <f>F94*AE94</f>
        <v>0</v>
      </c>
      <c r="AN94" s="33">
        <f>F94*AF94</f>
        <v>0</v>
      </c>
      <c r="AO94" s="34" t="s">
        <v>208</v>
      </c>
      <c r="AP94" s="34" t="s">
        <v>212</v>
      </c>
      <c r="AQ94" s="27" t="s">
        <v>213</v>
      </c>
      <c r="AS94" s="33">
        <f>AM94+AN94</f>
        <v>0</v>
      </c>
      <c r="AT94" s="33">
        <f>G94/(100-AU94)*100</f>
        <v>0</v>
      </c>
      <c r="AU94" s="33">
        <v>0</v>
      </c>
      <c r="AV94" s="33">
        <f>L94</f>
        <v>0.121632</v>
      </c>
    </row>
    <row r="95" spans="4:6" ht="12.75">
      <c r="D95" s="15" t="s">
        <v>157</v>
      </c>
      <c r="F95" s="19">
        <v>67.2</v>
      </c>
    </row>
    <row r="96" spans="3:13" ht="12.75">
      <c r="C96" s="13" t="s">
        <v>46</v>
      </c>
      <c r="D96" s="85" t="s">
        <v>158</v>
      </c>
      <c r="E96" s="86"/>
      <c r="F96" s="86"/>
      <c r="G96" s="86"/>
      <c r="H96" s="86"/>
      <c r="I96" s="86"/>
      <c r="J96" s="86"/>
      <c r="K96" s="86"/>
      <c r="L96" s="86"/>
      <c r="M96" s="86"/>
    </row>
    <row r="97" spans="1:48" ht="12.75">
      <c r="A97" s="4" t="s">
        <v>36</v>
      </c>
      <c r="B97" s="4"/>
      <c r="C97" s="4" t="s">
        <v>78</v>
      </c>
      <c r="D97" s="4" t="s">
        <v>159</v>
      </c>
      <c r="E97" s="4" t="s">
        <v>172</v>
      </c>
      <c r="F97" s="18">
        <v>15</v>
      </c>
      <c r="G97" s="18">
        <v>0</v>
      </c>
      <c r="H97" s="18">
        <f>F97*AE97</f>
        <v>0</v>
      </c>
      <c r="I97" s="18">
        <f>J97-H97</f>
        <v>0</v>
      </c>
      <c r="J97" s="18">
        <f>F97*G97</f>
        <v>0</v>
      </c>
      <c r="K97" s="18">
        <v>0</v>
      </c>
      <c r="L97" s="18">
        <f>F97*K97</f>
        <v>0</v>
      </c>
      <c r="M97" s="30" t="s">
        <v>192</v>
      </c>
      <c r="P97" s="33">
        <f>IF(AG97="5",J97,0)</f>
        <v>0</v>
      </c>
      <c r="R97" s="33">
        <f>IF(AG97="1",H97,0)</f>
        <v>0</v>
      </c>
      <c r="S97" s="33">
        <f>IF(AG97="1",I97,0)</f>
        <v>0</v>
      </c>
      <c r="T97" s="33">
        <f>IF(AG97="7",H97,0)</f>
        <v>0</v>
      </c>
      <c r="U97" s="33">
        <f>IF(AG97="7",I97,0)</f>
        <v>0</v>
      </c>
      <c r="V97" s="33">
        <f>IF(AG97="2",H97,0)</f>
        <v>0</v>
      </c>
      <c r="W97" s="33">
        <f>IF(AG97="2",I97,0)</f>
        <v>0</v>
      </c>
      <c r="X97" s="33">
        <f>IF(AG97="0",J97,0)</f>
        <v>0</v>
      </c>
      <c r="Y97" s="27"/>
      <c r="Z97" s="18">
        <f>IF(AD97=0,J97,0)</f>
        <v>0</v>
      </c>
      <c r="AA97" s="18">
        <f>IF(AD97=15,J97,0)</f>
        <v>0</v>
      </c>
      <c r="AB97" s="18">
        <f>IF(AD97=21,J97,0)</f>
        <v>0</v>
      </c>
      <c r="AD97" s="33">
        <v>21</v>
      </c>
      <c r="AE97" s="33">
        <f>G97*0</f>
        <v>0</v>
      </c>
      <c r="AF97" s="33">
        <f>G97*(1-0)</f>
        <v>0</v>
      </c>
      <c r="AG97" s="30" t="s">
        <v>13</v>
      </c>
      <c r="AM97" s="33">
        <f>F97*AE97</f>
        <v>0</v>
      </c>
      <c r="AN97" s="33">
        <f>F97*AF97</f>
        <v>0</v>
      </c>
      <c r="AO97" s="34" t="s">
        <v>208</v>
      </c>
      <c r="AP97" s="34" t="s">
        <v>212</v>
      </c>
      <c r="AQ97" s="27" t="s">
        <v>213</v>
      </c>
      <c r="AS97" s="33">
        <f>AM97+AN97</f>
        <v>0</v>
      </c>
      <c r="AT97" s="33">
        <f>G97/(100-AU97)*100</f>
        <v>0</v>
      </c>
      <c r="AU97" s="33">
        <v>0</v>
      </c>
      <c r="AV97" s="33">
        <f>L97</f>
        <v>0</v>
      </c>
    </row>
    <row r="98" spans="4:6" ht="12.75">
      <c r="D98" s="15" t="s">
        <v>160</v>
      </c>
      <c r="F98" s="19">
        <v>15</v>
      </c>
    </row>
    <row r="99" spans="3:13" ht="63.75" customHeight="1">
      <c r="C99" s="13" t="s">
        <v>46</v>
      </c>
      <c r="D99" s="85" t="s">
        <v>120</v>
      </c>
      <c r="E99" s="86"/>
      <c r="F99" s="86"/>
      <c r="G99" s="86"/>
      <c r="H99" s="86"/>
      <c r="I99" s="86"/>
      <c r="J99" s="86"/>
      <c r="K99" s="86"/>
      <c r="L99" s="86"/>
      <c r="M99" s="86"/>
    </row>
    <row r="100" spans="4:13" ht="51" customHeight="1">
      <c r="D100" s="85" t="s">
        <v>121</v>
      </c>
      <c r="E100" s="86"/>
      <c r="F100" s="86"/>
      <c r="G100" s="86"/>
      <c r="H100" s="86"/>
      <c r="I100" s="86"/>
      <c r="J100" s="86"/>
      <c r="K100" s="86"/>
      <c r="L100" s="86"/>
      <c r="M100" s="86"/>
    </row>
    <row r="101" spans="1:48" ht="12.75">
      <c r="A101" s="4" t="s">
        <v>37</v>
      </c>
      <c r="B101" s="4"/>
      <c r="C101" s="4" t="s">
        <v>79</v>
      </c>
      <c r="D101" s="4" t="s">
        <v>161</v>
      </c>
      <c r="E101" s="4" t="s">
        <v>169</v>
      </c>
      <c r="F101" s="18">
        <v>0.588</v>
      </c>
      <c r="G101" s="18">
        <v>0</v>
      </c>
      <c r="H101" s="18">
        <f>F101*AE101</f>
        <v>0</v>
      </c>
      <c r="I101" s="18">
        <f>J101-H101</f>
        <v>0</v>
      </c>
      <c r="J101" s="18">
        <f>F101*G101</f>
        <v>0</v>
      </c>
      <c r="K101" s="18">
        <v>0</v>
      </c>
      <c r="L101" s="18">
        <f>F101*K101</f>
        <v>0</v>
      </c>
      <c r="M101" s="30" t="s">
        <v>192</v>
      </c>
      <c r="P101" s="33">
        <f>IF(AG101="5",J101,0)</f>
        <v>0</v>
      </c>
      <c r="R101" s="33">
        <f>IF(AG101="1",H101,0)</f>
        <v>0</v>
      </c>
      <c r="S101" s="33">
        <f>IF(AG101="1",I101,0)</f>
        <v>0</v>
      </c>
      <c r="T101" s="33">
        <f>IF(AG101="7",H101,0)</f>
        <v>0</v>
      </c>
      <c r="U101" s="33">
        <f>IF(AG101="7",I101,0)</f>
        <v>0</v>
      </c>
      <c r="V101" s="33">
        <f>IF(AG101="2",H101,0)</f>
        <v>0</v>
      </c>
      <c r="W101" s="33">
        <f>IF(AG101="2",I101,0)</f>
        <v>0</v>
      </c>
      <c r="X101" s="33">
        <f>IF(AG101="0",J101,0)</f>
        <v>0</v>
      </c>
      <c r="Y101" s="27"/>
      <c r="Z101" s="18">
        <f>IF(AD101=0,J101,0)</f>
        <v>0</v>
      </c>
      <c r="AA101" s="18">
        <f>IF(AD101=15,J101,0)</f>
        <v>0</v>
      </c>
      <c r="AB101" s="18">
        <f>IF(AD101=21,J101,0)</f>
        <v>0</v>
      </c>
      <c r="AD101" s="33">
        <v>21</v>
      </c>
      <c r="AE101" s="33">
        <f>G101*0</f>
        <v>0</v>
      </c>
      <c r="AF101" s="33">
        <f>G101*(1-0)</f>
        <v>0</v>
      </c>
      <c r="AG101" s="30" t="s">
        <v>11</v>
      </c>
      <c r="AM101" s="33">
        <f>F101*AE101</f>
        <v>0</v>
      </c>
      <c r="AN101" s="33">
        <f>F101*AF101</f>
        <v>0</v>
      </c>
      <c r="AO101" s="34" t="s">
        <v>208</v>
      </c>
      <c r="AP101" s="34" t="s">
        <v>212</v>
      </c>
      <c r="AQ101" s="27" t="s">
        <v>213</v>
      </c>
      <c r="AS101" s="33">
        <f>AM101+AN101</f>
        <v>0</v>
      </c>
      <c r="AT101" s="33">
        <f>G101/(100-AU101)*100</f>
        <v>0</v>
      </c>
      <c r="AU101" s="33">
        <v>0</v>
      </c>
      <c r="AV101" s="33">
        <f>L101</f>
        <v>0</v>
      </c>
    </row>
    <row r="102" spans="1:13" ht="12.75">
      <c r="A102" s="6"/>
      <c r="B102" s="6"/>
      <c r="C102" s="6"/>
      <c r="D102" s="16" t="s">
        <v>162</v>
      </c>
      <c r="E102" s="6"/>
      <c r="F102" s="20">
        <v>0.588</v>
      </c>
      <c r="G102" s="6"/>
      <c r="H102" s="6"/>
      <c r="I102" s="6"/>
      <c r="J102" s="6"/>
      <c r="K102" s="6"/>
      <c r="L102" s="6"/>
      <c r="M102" s="6"/>
    </row>
    <row r="103" spans="1:13" ht="12.75">
      <c r="A103" s="7"/>
      <c r="B103" s="7"/>
      <c r="C103" s="7"/>
      <c r="D103" s="7"/>
      <c r="E103" s="7"/>
      <c r="F103" s="7"/>
      <c r="G103" s="7"/>
      <c r="H103" s="87" t="s">
        <v>178</v>
      </c>
      <c r="I103" s="88"/>
      <c r="J103" s="37">
        <f>J12+J18+J45+J50+J66+J71+J83</f>
        <v>0</v>
      </c>
      <c r="K103" s="7"/>
      <c r="L103" s="7"/>
      <c r="M103" s="7"/>
    </row>
    <row r="104" ht="11.25" customHeight="1">
      <c r="A104" s="8" t="s">
        <v>38</v>
      </c>
    </row>
    <row r="105" spans="1:13" ht="409.5" customHeight="1" hidden="1">
      <c r="A105" s="72"/>
      <c r="B105" s="64"/>
      <c r="C105" s="64"/>
      <c r="D105" s="64"/>
      <c r="E105" s="64"/>
      <c r="F105" s="64"/>
      <c r="G105" s="64"/>
      <c r="H105" s="64"/>
      <c r="I105" s="64"/>
      <c r="J105" s="64"/>
      <c r="K105" s="64"/>
      <c r="L105" s="64"/>
      <c r="M105" s="64"/>
    </row>
  </sheetData>
  <sheetProtection/>
  <mergeCells count="51">
    <mergeCell ref="H103:I103"/>
    <mergeCell ref="A105:M105"/>
    <mergeCell ref="D83:G83"/>
    <mergeCell ref="D86:M86"/>
    <mergeCell ref="D89:M89"/>
    <mergeCell ref="D96:M96"/>
    <mergeCell ref="D99:M99"/>
    <mergeCell ref="D100:M100"/>
    <mergeCell ref="D50:G50"/>
    <mergeCell ref="D65:M65"/>
    <mergeCell ref="D66:G66"/>
    <mergeCell ref="D70:M70"/>
    <mergeCell ref="D71:G71"/>
    <mergeCell ref="D78:M78"/>
    <mergeCell ref="D32:M32"/>
    <mergeCell ref="D37:M37"/>
    <mergeCell ref="D44:M44"/>
    <mergeCell ref="D45:G45"/>
    <mergeCell ref="D48:M48"/>
    <mergeCell ref="D49:M49"/>
    <mergeCell ref="H10:J10"/>
    <mergeCell ref="K10:L10"/>
    <mergeCell ref="D12:G12"/>
    <mergeCell ref="D18:G18"/>
    <mergeCell ref="D24:M24"/>
    <mergeCell ref="D29:M29"/>
    <mergeCell ref="A8:C9"/>
    <mergeCell ref="D8:D9"/>
    <mergeCell ref="E8:F9"/>
    <mergeCell ref="G8:H9"/>
    <mergeCell ref="I8:I9"/>
    <mergeCell ref="J8:M9"/>
    <mergeCell ref="A6:C7"/>
    <mergeCell ref="D6:D7"/>
    <mergeCell ref="E6:F7"/>
    <mergeCell ref="G6:H7"/>
    <mergeCell ref="I6:I7"/>
    <mergeCell ref="J6:M7"/>
    <mergeCell ref="A4:C5"/>
    <mergeCell ref="D4:D5"/>
    <mergeCell ref="E4:F5"/>
    <mergeCell ref="G4:H5"/>
    <mergeCell ref="I4:I5"/>
    <mergeCell ref="J4:M5"/>
    <mergeCell ref="A1:M1"/>
    <mergeCell ref="A2:C3"/>
    <mergeCell ref="D2:D3"/>
    <mergeCell ref="E2:F3"/>
    <mergeCell ref="G2:H3"/>
    <mergeCell ref="I2:I3"/>
    <mergeCell ref="J2:M3"/>
  </mergeCells>
  <printOptions/>
  <pageMargins left="0.394" right="0.394" top="0.591" bottom="0.591" header="0.5" footer="0.5"/>
  <pageSetup fitToHeight="0" fitToWidth="1"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A1" sqref="A1:H1"/>
    </sheetView>
  </sheetViews>
  <sheetFormatPr defaultColWidth="11.57421875" defaultRowHeight="12.75"/>
  <cols>
    <col min="1" max="2" width="9.140625" style="0" customWidth="1"/>
    <col min="3" max="3" width="13.28125" style="0" customWidth="1"/>
    <col min="4" max="4" width="44.00390625" style="0" customWidth="1"/>
    <col min="5" max="5" width="14.57421875" style="0" customWidth="1"/>
    <col min="6" max="6" width="24.140625" style="0" customWidth="1"/>
    <col min="7" max="7" width="20.421875" style="0" customWidth="1"/>
    <col min="8" max="8" width="16.421875" style="0" customWidth="1"/>
  </cols>
  <sheetData>
    <row r="1" spans="1:8" ht="72.75" customHeight="1">
      <c r="A1" s="59" t="s">
        <v>214</v>
      </c>
      <c r="B1" s="60"/>
      <c r="C1" s="60"/>
      <c r="D1" s="60"/>
      <c r="E1" s="60"/>
      <c r="F1" s="60"/>
      <c r="G1" s="60"/>
      <c r="H1" s="60"/>
    </row>
    <row r="2" spans="1:9" ht="12.75">
      <c r="A2" s="61" t="s">
        <v>1</v>
      </c>
      <c r="B2" s="62"/>
      <c r="C2" s="65" t="s">
        <v>80</v>
      </c>
      <c r="D2" s="88"/>
      <c r="E2" s="68" t="s">
        <v>179</v>
      </c>
      <c r="F2" s="68" t="s">
        <v>184</v>
      </c>
      <c r="G2" s="62"/>
      <c r="H2" s="69"/>
      <c r="I2" s="31"/>
    </row>
    <row r="3" spans="1:9" ht="12.75">
      <c r="A3" s="63"/>
      <c r="B3" s="64"/>
      <c r="C3" s="66"/>
      <c r="D3" s="66"/>
      <c r="E3" s="64"/>
      <c r="F3" s="64"/>
      <c r="G3" s="64"/>
      <c r="H3" s="70"/>
      <c r="I3" s="31"/>
    </row>
    <row r="4" spans="1:9" ht="12.75">
      <c r="A4" s="71" t="s">
        <v>2</v>
      </c>
      <c r="B4" s="64"/>
      <c r="C4" s="72" t="s">
        <v>81</v>
      </c>
      <c r="D4" s="64"/>
      <c r="E4" s="72" t="s">
        <v>180</v>
      </c>
      <c r="F4" s="72" t="s">
        <v>185</v>
      </c>
      <c r="G4" s="64"/>
      <c r="H4" s="70"/>
      <c r="I4" s="31"/>
    </row>
    <row r="5" spans="1:9" ht="12.75">
      <c r="A5" s="63"/>
      <c r="B5" s="64"/>
      <c r="C5" s="64"/>
      <c r="D5" s="64"/>
      <c r="E5" s="64"/>
      <c r="F5" s="64"/>
      <c r="G5" s="64"/>
      <c r="H5" s="70"/>
      <c r="I5" s="31"/>
    </row>
    <row r="6" spans="1:9" ht="12.75">
      <c r="A6" s="71" t="s">
        <v>3</v>
      </c>
      <c r="B6" s="64"/>
      <c r="C6" s="72" t="s">
        <v>82</v>
      </c>
      <c r="D6" s="64"/>
      <c r="E6" s="72" t="s">
        <v>181</v>
      </c>
      <c r="F6" s="72" t="s">
        <v>186</v>
      </c>
      <c r="G6" s="64"/>
      <c r="H6" s="70"/>
      <c r="I6" s="31"/>
    </row>
    <row r="7" spans="1:9" ht="12.75">
      <c r="A7" s="63"/>
      <c r="B7" s="64"/>
      <c r="C7" s="64"/>
      <c r="D7" s="64"/>
      <c r="E7" s="64"/>
      <c r="F7" s="64"/>
      <c r="G7" s="64"/>
      <c r="H7" s="70"/>
      <c r="I7" s="31"/>
    </row>
    <row r="8" spans="1:9" ht="12.75">
      <c r="A8" s="71" t="s">
        <v>182</v>
      </c>
      <c r="B8" s="64"/>
      <c r="C8" s="72" t="s">
        <v>187</v>
      </c>
      <c r="D8" s="64"/>
      <c r="E8" s="73" t="s">
        <v>166</v>
      </c>
      <c r="F8" s="76">
        <v>42829</v>
      </c>
      <c r="G8" s="64"/>
      <c r="H8" s="70"/>
      <c r="I8" s="31"/>
    </row>
    <row r="9" spans="1:9" ht="12.75">
      <c r="A9" s="74"/>
      <c r="B9" s="75"/>
      <c r="C9" s="75"/>
      <c r="D9" s="75"/>
      <c r="E9" s="75"/>
      <c r="F9" s="75"/>
      <c r="G9" s="75"/>
      <c r="H9" s="77"/>
      <c r="I9" s="31"/>
    </row>
    <row r="10" spans="1:9" ht="12.75">
      <c r="A10" s="38" t="s">
        <v>5</v>
      </c>
      <c r="B10" s="40" t="s">
        <v>39</v>
      </c>
      <c r="C10" s="40" t="s">
        <v>40</v>
      </c>
      <c r="D10" s="40" t="s">
        <v>83</v>
      </c>
      <c r="E10" s="40" t="s">
        <v>167</v>
      </c>
      <c r="F10" s="40" t="s">
        <v>84</v>
      </c>
      <c r="G10" s="41" t="s">
        <v>173</v>
      </c>
      <c r="H10" s="42" t="s">
        <v>215</v>
      </c>
      <c r="I10" s="32"/>
    </row>
    <row r="11" spans="1:8" ht="12.75">
      <c r="A11" s="39"/>
      <c r="B11" s="39"/>
      <c r="C11" s="39"/>
      <c r="D11" s="39"/>
      <c r="E11" s="39"/>
      <c r="F11" s="39"/>
      <c r="G11" s="39"/>
      <c r="H11" s="39"/>
    </row>
    <row r="12" ht="11.25" customHeight="1">
      <c r="A12" s="8" t="s">
        <v>38</v>
      </c>
    </row>
    <row r="13" spans="1:7" ht="409.5" customHeight="1" hidden="1">
      <c r="A13" s="72"/>
      <c r="B13" s="64"/>
      <c r="C13" s="64"/>
      <c r="D13" s="64"/>
      <c r="E13" s="64"/>
      <c r="F13" s="64"/>
      <c r="G13" s="64"/>
    </row>
  </sheetData>
  <sheetProtection/>
  <mergeCells count="18">
    <mergeCell ref="A13:G13"/>
    <mergeCell ref="A6:B7"/>
    <mergeCell ref="C6:D7"/>
    <mergeCell ref="E6:E7"/>
    <mergeCell ref="F6:H7"/>
    <mergeCell ref="A8:B9"/>
    <mergeCell ref="C8:D9"/>
    <mergeCell ref="E8:E9"/>
    <mergeCell ref="F8:H9"/>
    <mergeCell ref="A1:H1"/>
    <mergeCell ref="A2:B3"/>
    <mergeCell ref="C2:D3"/>
    <mergeCell ref="E2:E3"/>
    <mergeCell ref="F2:H3"/>
    <mergeCell ref="A4:B5"/>
    <mergeCell ref="C4:D5"/>
    <mergeCell ref="E4:E5"/>
    <mergeCell ref="F4:H5"/>
  </mergeCells>
  <printOptions/>
  <pageMargins left="0.394" right="0.394" top="0.591" bottom="0.591" header="0.5" footer="0.5"/>
  <pageSetup fitToHeight="0" fitToWidth="1"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75" customHeight="1">
      <c r="A1" s="58"/>
      <c r="B1" s="6"/>
      <c r="C1" s="89" t="s">
        <v>231</v>
      </c>
      <c r="D1" s="90"/>
      <c r="E1" s="90"/>
      <c r="F1" s="90"/>
      <c r="G1" s="90"/>
      <c r="H1" s="90"/>
      <c r="I1" s="90"/>
    </row>
    <row r="2" spans="1:10" ht="12.75">
      <c r="A2" s="61" t="s">
        <v>1</v>
      </c>
      <c r="B2" s="62"/>
      <c r="C2" s="65" t="s">
        <v>80</v>
      </c>
      <c r="D2" s="88"/>
      <c r="E2" s="68" t="s">
        <v>179</v>
      </c>
      <c r="F2" s="68" t="s">
        <v>184</v>
      </c>
      <c r="G2" s="62"/>
      <c r="H2" s="68" t="s">
        <v>256</v>
      </c>
      <c r="I2" s="91"/>
      <c r="J2" s="31"/>
    </row>
    <row r="3" spans="1:10" ht="12.75">
      <c r="A3" s="63"/>
      <c r="B3" s="64"/>
      <c r="C3" s="66"/>
      <c r="D3" s="66"/>
      <c r="E3" s="64"/>
      <c r="F3" s="64"/>
      <c r="G3" s="64"/>
      <c r="H3" s="64"/>
      <c r="I3" s="70"/>
      <c r="J3" s="31"/>
    </row>
    <row r="4" spans="1:10" ht="12.75">
      <c r="A4" s="71" t="s">
        <v>2</v>
      </c>
      <c r="B4" s="64"/>
      <c r="C4" s="72" t="s">
        <v>81</v>
      </c>
      <c r="D4" s="64"/>
      <c r="E4" s="72" t="s">
        <v>180</v>
      </c>
      <c r="F4" s="72" t="s">
        <v>185</v>
      </c>
      <c r="G4" s="64"/>
      <c r="H4" s="72" t="s">
        <v>256</v>
      </c>
      <c r="I4" s="92"/>
      <c r="J4" s="31"/>
    </row>
    <row r="5" spans="1:10" ht="12.75">
      <c r="A5" s="63"/>
      <c r="B5" s="64"/>
      <c r="C5" s="64"/>
      <c r="D5" s="64"/>
      <c r="E5" s="64"/>
      <c r="F5" s="64"/>
      <c r="G5" s="64"/>
      <c r="H5" s="64"/>
      <c r="I5" s="70"/>
      <c r="J5" s="31"/>
    </row>
    <row r="6" spans="1:10" ht="12.75">
      <c r="A6" s="71" t="s">
        <v>3</v>
      </c>
      <c r="B6" s="64"/>
      <c r="C6" s="72" t="s">
        <v>82</v>
      </c>
      <c r="D6" s="64"/>
      <c r="E6" s="72" t="s">
        <v>181</v>
      </c>
      <c r="F6" s="72" t="s">
        <v>186</v>
      </c>
      <c r="G6" s="64"/>
      <c r="H6" s="72" t="s">
        <v>256</v>
      </c>
      <c r="I6" s="92"/>
      <c r="J6" s="31"/>
    </row>
    <row r="7" spans="1:10" ht="12.75">
      <c r="A7" s="63"/>
      <c r="B7" s="64"/>
      <c r="C7" s="64"/>
      <c r="D7" s="64"/>
      <c r="E7" s="64"/>
      <c r="F7" s="64"/>
      <c r="G7" s="64"/>
      <c r="H7" s="64"/>
      <c r="I7" s="70"/>
      <c r="J7" s="31"/>
    </row>
    <row r="8" spans="1:10" ht="12.75">
      <c r="A8" s="71" t="s">
        <v>164</v>
      </c>
      <c r="B8" s="64"/>
      <c r="C8" s="73" t="s">
        <v>6</v>
      </c>
      <c r="D8" s="64"/>
      <c r="E8" s="72" t="s">
        <v>165</v>
      </c>
      <c r="F8" s="64"/>
      <c r="G8" s="64"/>
      <c r="H8" s="73" t="s">
        <v>257</v>
      </c>
      <c r="I8" s="92" t="s">
        <v>37</v>
      </c>
      <c r="J8" s="31"/>
    </row>
    <row r="9" spans="1:10" ht="12.75">
      <c r="A9" s="63"/>
      <c r="B9" s="64"/>
      <c r="C9" s="64"/>
      <c r="D9" s="64"/>
      <c r="E9" s="64"/>
      <c r="F9" s="64"/>
      <c r="G9" s="64"/>
      <c r="H9" s="64"/>
      <c r="I9" s="70"/>
      <c r="J9" s="31"/>
    </row>
    <row r="10" spans="1:10" ht="12.75">
      <c r="A10" s="71" t="s">
        <v>4</v>
      </c>
      <c r="B10" s="64"/>
      <c r="C10" s="72"/>
      <c r="D10" s="64"/>
      <c r="E10" s="72" t="s">
        <v>182</v>
      </c>
      <c r="F10" s="72" t="s">
        <v>187</v>
      </c>
      <c r="G10" s="64"/>
      <c r="H10" s="73" t="s">
        <v>258</v>
      </c>
      <c r="I10" s="95">
        <v>42829</v>
      </c>
      <c r="J10" s="31"/>
    </row>
    <row r="11" spans="1:10" ht="12.75">
      <c r="A11" s="93"/>
      <c r="B11" s="94"/>
      <c r="C11" s="94"/>
      <c r="D11" s="94"/>
      <c r="E11" s="94"/>
      <c r="F11" s="94"/>
      <c r="G11" s="94"/>
      <c r="H11" s="94"/>
      <c r="I11" s="96"/>
      <c r="J11" s="31"/>
    </row>
    <row r="12" spans="1:9" ht="23.25" customHeight="1">
      <c r="A12" s="97" t="s">
        <v>216</v>
      </c>
      <c r="B12" s="98"/>
      <c r="C12" s="98"/>
      <c r="D12" s="98"/>
      <c r="E12" s="98"/>
      <c r="F12" s="98"/>
      <c r="G12" s="98"/>
      <c r="H12" s="98"/>
      <c r="I12" s="98"/>
    </row>
    <row r="13" spans="1:10" ht="26.25" customHeight="1">
      <c r="A13" s="43" t="s">
        <v>217</v>
      </c>
      <c r="B13" s="99" t="s">
        <v>229</v>
      </c>
      <c r="C13" s="100"/>
      <c r="D13" s="43" t="s">
        <v>232</v>
      </c>
      <c r="E13" s="99" t="s">
        <v>241</v>
      </c>
      <c r="F13" s="100"/>
      <c r="G13" s="43" t="s">
        <v>242</v>
      </c>
      <c r="H13" s="99" t="s">
        <v>259</v>
      </c>
      <c r="I13" s="100"/>
      <c r="J13" s="31"/>
    </row>
    <row r="14" spans="1:10" ht="15" customHeight="1">
      <c r="A14" s="44" t="s">
        <v>218</v>
      </c>
      <c r="B14" s="48" t="s">
        <v>230</v>
      </c>
      <c r="C14" s="51">
        <f>SUM('Stavební rozpočet'!R12:R102)</f>
        <v>0</v>
      </c>
      <c r="D14" s="101" t="s">
        <v>233</v>
      </c>
      <c r="E14" s="102"/>
      <c r="F14" s="51">
        <v>0</v>
      </c>
      <c r="G14" s="101" t="s">
        <v>243</v>
      </c>
      <c r="H14" s="102"/>
      <c r="I14" s="51">
        <v>0</v>
      </c>
      <c r="J14" s="31"/>
    </row>
    <row r="15" spans="1:10" ht="15" customHeight="1">
      <c r="A15" s="45"/>
      <c r="B15" s="48" t="s">
        <v>183</v>
      </c>
      <c r="C15" s="51">
        <f>SUM('Stavební rozpočet'!S12:S102)</f>
        <v>0</v>
      </c>
      <c r="D15" s="101" t="s">
        <v>234</v>
      </c>
      <c r="E15" s="102"/>
      <c r="F15" s="51">
        <v>0</v>
      </c>
      <c r="G15" s="101" t="s">
        <v>244</v>
      </c>
      <c r="H15" s="102"/>
      <c r="I15" s="51">
        <v>0</v>
      </c>
      <c r="J15" s="31"/>
    </row>
    <row r="16" spans="1:10" ht="15" customHeight="1">
      <c r="A16" s="44" t="s">
        <v>219</v>
      </c>
      <c r="B16" s="48" t="s">
        <v>230</v>
      </c>
      <c r="C16" s="51">
        <f>SUM('Stavební rozpočet'!T12:T102)</f>
        <v>0</v>
      </c>
      <c r="D16" s="101" t="s">
        <v>235</v>
      </c>
      <c r="E16" s="102"/>
      <c r="F16" s="51">
        <v>0</v>
      </c>
      <c r="G16" s="101" t="s">
        <v>245</v>
      </c>
      <c r="H16" s="102"/>
      <c r="I16" s="51">
        <v>0</v>
      </c>
      <c r="J16" s="31"/>
    </row>
    <row r="17" spans="1:10" ht="15" customHeight="1">
      <c r="A17" s="45"/>
      <c r="B17" s="48" t="s">
        <v>183</v>
      </c>
      <c r="C17" s="51">
        <f>SUM('Stavební rozpočet'!U12:U102)</f>
        <v>0</v>
      </c>
      <c r="D17" s="101" t="s">
        <v>118</v>
      </c>
      <c r="E17" s="102"/>
      <c r="F17" s="52"/>
      <c r="G17" s="101" t="s">
        <v>246</v>
      </c>
      <c r="H17" s="102"/>
      <c r="I17" s="51">
        <v>0</v>
      </c>
      <c r="J17" s="31"/>
    </row>
    <row r="18" spans="1:10" ht="15" customHeight="1">
      <c r="A18" s="44" t="s">
        <v>220</v>
      </c>
      <c r="B18" s="48" t="s">
        <v>230</v>
      </c>
      <c r="C18" s="51">
        <f>SUM('Stavební rozpočet'!V12:V102)</f>
        <v>0</v>
      </c>
      <c r="D18" s="101"/>
      <c r="E18" s="102"/>
      <c r="F18" s="52"/>
      <c r="G18" s="101" t="s">
        <v>247</v>
      </c>
      <c r="H18" s="102"/>
      <c r="I18" s="51">
        <v>0</v>
      </c>
      <c r="J18" s="31"/>
    </row>
    <row r="19" spans="1:10" ht="15" customHeight="1">
      <c r="A19" s="45"/>
      <c r="B19" s="48" t="s">
        <v>183</v>
      </c>
      <c r="C19" s="51">
        <f>SUM('Stavební rozpočet'!W12:W102)</f>
        <v>0</v>
      </c>
      <c r="D19" s="101"/>
      <c r="E19" s="102"/>
      <c r="F19" s="52"/>
      <c r="G19" s="101" t="s">
        <v>248</v>
      </c>
      <c r="H19" s="102"/>
      <c r="I19" s="51">
        <v>0</v>
      </c>
      <c r="J19" s="31"/>
    </row>
    <row r="20" spans="1:10" ht="15" customHeight="1">
      <c r="A20" s="103" t="s">
        <v>221</v>
      </c>
      <c r="B20" s="104"/>
      <c r="C20" s="51">
        <f>SUM('Stavební rozpočet'!X12:X102)</f>
        <v>0</v>
      </c>
      <c r="D20" s="101"/>
      <c r="E20" s="102"/>
      <c r="F20" s="52"/>
      <c r="G20" s="101"/>
      <c r="H20" s="102"/>
      <c r="I20" s="52"/>
      <c r="J20" s="31"/>
    </row>
    <row r="21" spans="1:10" ht="15" customHeight="1">
      <c r="A21" s="103" t="s">
        <v>222</v>
      </c>
      <c r="B21" s="104"/>
      <c r="C21" s="51">
        <f>SUM('Stavební rozpočet'!P12:P102)</f>
        <v>0</v>
      </c>
      <c r="D21" s="101"/>
      <c r="E21" s="102"/>
      <c r="F21" s="52"/>
      <c r="G21" s="101"/>
      <c r="H21" s="102"/>
      <c r="I21" s="52"/>
      <c r="J21" s="31"/>
    </row>
    <row r="22" spans="1:10" ht="16.5" customHeight="1">
      <c r="A22" s="103" t="s">
        <v>223</v>
      </c>
      <c r="B22" s="104"/>
      <c r="C22" s="51">
        <f>SUM(C14:C21)</f>
        <v>0</v>
      </c>
      <c r="D22" s="103" t="s">
        <v>236</v>
      </c>
      <c r="E22" s="104"/>
      <c r="F22" s="51">
        <f>SUM(F14:F21)</f>
        <v>0</v>
      </c>
      <c r="G22" s="103" t="s">
        <v>249</v>
      </c>
      <c r="H22" s="104"/>
      <c r="I22" s="51">
        <f>SUM(I14:I21)</f>
        <v>0</v>
      </c>
      <c r="J22" s="31"/>
    </row>
    <row r="23" spans="1:10" ht="15" customHeight="1">
      <c r="A23" s="7"/>
      <c r="B23" s="7"/>
      <c r="C23" s="49"/>
      <c r="D23" s="103" t="s">
        <v>237</v>
      </c>
      <c r="E23" s="104"/>
      <c r="F23" s="53">
        <v>0</v>
      </c>
      <c r="G23" s="103" t="s">
        <v>250</v>
      </c>
      <c r="H23" s="104"/>
      <c r="I23" s="51">
        <v>0</v>
      </c>
      <c r="J23" s="31"/>
    </row>
    <row r="24" spans="4:9" ht="15" customHeight="1">
      <c r="D24" s="7"/>
      <c r="E24" s="7"/>
      <c r="F24" s="54"/>
      <c r="G24" s="103" t="s">
        <v>251</v>
      </c>
      <c r="H24" s="104"/>
      <c r="I24" s="56"/>
    </row>
    <row r="25" spans="6:10" ht="15" customHeight="1">
      <c r="F25" s="55"/>
      <c r="G25" s="103" t="s">
        <v>252</v>
      </c>
      <c r="H25" s="104"/>
      <c r="I25" s="51">
        <v>0</v>
      </c>
      <c r="J25" s="31"/>
    </row>
    <row r="26" spans="1:9" ht="12.75">
      <c r="A26" s="6"/>
      <c r="B26" s="6"/>
      <c r="C26" s="6"/>
      <c r="G26" s="7"/>
      <c r="H26" s="7"/>
      <c r="I26" s="7"/>
    </row>
    <row r="27" spans="1:9" ht="15" customHeight="1">
      <c r="A27" s="105" t="s">
        <v>224</v>
      </c>
      <c r="B27" s="106"/>
      <c r="C27" s="57">
        <f>SUM('Stavební rozpočet'!Z12:Z102)</f>
        <v>0</v>
      </c>
      <c r="D27" s="50"/>
      <c r="E27" s="6"/>
      <c r="F27" s="6"/>
      <c r="G27" s="6"/>
      <c r="H27" s="6"/>
      <c r="I27" s="6"/>
    </row>
    <row r="28" spans="1:10" ht="15" customHeight="1">
      <c r="A28" s="105" t="s">
        <v>225</v>
      </c>
      <c r="B28" s="106"/>
      <c r="C28" s="57">
        <f>SUM('Stavební rozpočet'!AA12:AA102)</f>
        <v>0</v>
      </c>
      <c r="D28" s="105" t="s">
        <v>238</v>
      </c>
      <c r="E28" s="106"/>
      <c r="F28" s="57">
        <f>ROUND(C28*(15/100),2)</f>
        <v>0</v>
      </c>
      <c r="G28" s="105" t="s">
        <v>253</v>
      </c>
      <c r="H28" s="106"/>
      <c r="I28" s="57">
        <f>SUM(C27:C29)</f>
        <v>0</v>
      </c>
      <c r="J28" s="31"/>
    </row>
    <row r="29" spans="1:10" ht="15" customHeight="1">
      <c r="A29" s="105" t="s">
        <v>226</v>
      </c>
      <c r="B29" s="106"/>
      <c r="C29" s="57">
        <f>SUM('Stavební rozpočet'!AB12:AB102)+(F22+I22+F23+I23+I24+I25)</f>
        <v>0</v>
      </c>
      <c r="D29" s="105" t="s">
        <v>239</v>
      </c>
      <c r="E29" s="106"/>
      <c r="F29" s="57">
        <f>ROUND(C29*(21/100),2)</f>
        <v>0</v>
      </c>
      <c r="G29" s="105" t="s">
        <v>254</v>
      </c>
      <c r="H29" s="106"/>
      <c r="I29" s="57">
        <f>SUM(F28:F29)+I28</f>
        <v>0</v>
      </c>
      <c r="J29" s="31"/>
    </row>
    <row r="30" spans="1:9" ht="12.75">
      <c r="A30" s="46"/>
      <c r="B30" s="46"/>
      <c r="C30" s="46"/>
      <c r="D30" s="46"/>
      <c r="E30" s="46"/>
      <c r="F30" s="46"/>
      <c r="G30" s="46"/>
      <c r="H30" s="46"/>
      <c r="I30" s="46"/>
    </row>
    <row r="31" spans="1:10" ht="14.25" customHeight="1">
      <c r="A31" s="107" t="s">
        <v>227</v>
      </c>
      <c r="B31" s="108"/>
      <c r="C31" s="109"/>
      <c r="D31" s="107" t="s">
        <v>240</v>
      </c>
      <c r="E31" s="108"/>
      <c r="F31" s="109"/>
      <c r="G31" s="107" t="s">
        <v>255</v>
      </c>
      <c r="H31" s="108"/>
      <c r="I31" s="109"/>
      <c r="J31" s="32"/>
    </row>
    <row r="32" spans="1:10" ht="14.25" customHeight="1">
      <c r="A32" s="110"/>
      <c r="B32" s="111"/>
      <c r="C32" s="112"/>
      <c r="D32" s="110"/>
      <c r="E32" s="111"/>
      <c r="F32" s="112"/>
      <c r="G32" s="110"/>
      <c r="H32" s="111"/>
      <c r="I32" s="112"/>
      <c r="J32" s="32"/>
    </row>
    <row r="33" spans="1:10" ht="14.25" customHeight="1">
      <c r="A33" s="110"/>
      <c r="B33" s="111"/>
      <c r="C33" s="112"/>
      <c r="D33" s="110"/>
      <c r="E33" s="111"/>
      <c r="F33" s="112"/>
      <c r="G33" s="110"/>
      <c r="H33" s="111"/>
      <c r="I33" s="112"/>
      <c r="J33" s="32"/>
    </row>
    <row r="34" spans="1:10" ht="14.25" customHeight="1">
      <c r="A34" s="110"/>
      <c r="B34" s="111"/>
      <c r="C34" s="112"/>
      <c r="D34" s="110"/>
      <c r="E34" s="111"/>
      <c r="F34" s="112"/>
      <c r="G34" s="110"/>
      <c r="H34" s="111"/>
      <c r="I34" s="112"/>
      <c r="J34" s="32"/>
    </row>
    <row r="35" spans="1:10" ht="14.25" customHeight="1">
      <c r="A35" s="113" t="s">
        <v>228</v>
      </c>
      <c r="B35" s="114"/>
      <c r="C35" s="115"/>
      <c r="D35" s="113" t="s">
        <v>228</v>
      </c>
      <c r="E35" s="114"/>
      <c r="F35" s="115"/>
      <c r="G35" s="113" t="s">
        <v>228</v>
      </c>
      <c r="H35" s="114"/>
      <c r="I35" s="115"/>
      <c r="J35" s="32"/>
    </row>
    <row r="36" spans="1:9" ht="11.25" customHeight="1">
      <c r="A36" s="47" t="s">
        <v>38</v>
      </c>
      <c r="B36" s="39"/>
      <c r="C36" s="39"/>
      <c r="D36" s="39"/>
      <c r="E36" s="39"/>
      <c r="F36" s="39"/>
      <c r="G36" s="39"/>
      <c r="H36" s="39"/>
      <c r="I36" s="39"/>
    </row>
    <row r="37" spans="1:9" ht="409.5" customHeight="1" hidden="1">
      <c r="A37" s="72"/>
      <c r="B37" s="64"/>
      <c r="C37" s="64"/>
      <c r="D37" s="64"/>
      <c r="E37" s="64"/>
      <c r="F37" s="64"/>
      <c r="G37" s="64"/>
      <c r="H37" s="64"/>
      <c r="I37" s="64"/>
    </row>
  </sheetData>
  <sheetProtection/>
  <mergeCells count="83">
    <mergeCell ref="A37:I37"/>
    <mergeCell ref="A34:C34"/>
    <mergeCell ref="D34:F34"/>
    <mergeCell ref="G34:I34"/>
    <mergeCell ref="A35:C35"/>
    <mergeCell ref="D35:F35"/>
    <mergeCell ref="G35:I35"/>
    <mergeCell ref="A32:C32"/>
    <mergeCell ref="D32:F32"/>
    <mergeCell ref="G32:I32"/>
    <mergeCell ref="A33:C33"/>
    <mergeCell ref="D33:F33"/>
    <mergeCell ref="G33:I33"/>
    <mergeCell ref="A29:B29"/>
    <mergeCell ref="D29:E29"/>
    <mergeCell ref="G29:H29"/>
    <mergeCell ref="A31:C31"/>
    <mergeCell ref="D31:F31"/>
    <mergeCell ref="G31:I31"/>
    <mergeCell ref="D23:E23"/>
    <mergeCell ref="G23:H23"/>
    <mergeCell ref="G24:H24"/>
    <mergeCell ref="G25:H25"/>
    <mergeCell ref="A27:B27"/>
    <mergeCell ref="A28:B28"/>
    <mergeCell ref="D28:E28"/>
    <mergeCell ref="G28:H28"/>
    <mergeCell ref="A21:B21"/>
    <mergeCell ref="D21:E21"/>
    <mergeCell ref="G21:H21"/>
    <mergeCell ref="A22:B22"/>
    <mergeCell ref="D22:E22"/>
    <mergeCell ref="G22:H22"/>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C1:I1"/>
    <mergeCell ref="A2:B3"/>
    <mergeCell ref="C2:D3"/>
    <mergeCell ref="E2:E3"/>
    <mergeCell ref="F2:G3"/>
    <mergeCell ref="H2:H3"/>
    <mergeCell ref="I2:I3"/>
  </mergeCells>
  <printOptions/>
  <pageMargins left="0.394" right="0.394" top="0.591" bottom="0.591" header="0.5" footer="0.5"/>
  <pageSetup fitToHeight="1" fitToWidth="1"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Klimeš</dc:creator>
  <cp:keywords/>
  <dc:description/>
  <cp:lastModifiedBy>tklimes</cp:lastModifiedBy>
  <dcterms:created xsi:type="dcterms:W3CDTF">2017-04-28T12:02:45Z</dcterms:created>
  <dcterms:modified xsi:type="dcterms:W3CDTF">2017-04-28T12:02:45Z</dcterms:modified>
  <cp:category/>
  <cp:version/>
  <cp:contentType/>
  <cp:contentStatus/>
</cp:coreProperties>
</file>