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701 - Stavební úpravy" sheetId="2" r:id="rId2"/>
    <sheet name="SO 701_01 - Elektro rozvody" sheetId="3" r:id="rId3"/>
    <sheet name="SO 701_02 - ÚT + VZT" sheetId="4" r:id="rId4"/>
    <sheet name="SO 701_03 - Zařízení zdra..." sheetId="5" r:id="rId5"/>
    <sheet name="SO 999 - Vícerozpočtové n..." sheetId="6" r:id="rId6"/>
  </sheets>
  <definedNames>
    <definedName name="_xlnm.Print_Area" localSheetId="0">'Rekapitulace stavby'!$D$4:$AO$76,'Rekapitulace stavby'!$C$82:$AQ$107</definedName>
    <definedName name="_xlnm._FilterDatabase" localSheetId="1" hidden="1">'SO 701 - Stavební úpravy'!$C$147:$K$497</definedName>
    <definedName name="_xlnm.Print_Area" localSheetId="1">'SO 701 - Stavební úpravy'!$C$4:$J$76,'SO 701 - Stavební úpravy'!$C$82:$J$129,'SO 701 - Stavební úpravy'!$C$135:$K$497</definedName>
    <definedName name="_xlnm._FilterDatabase" localSheetId="2" hidden="1">'SO 701_01 - Elektro rozvody'!$C$131:$K$211</definedName>
    <definedName name="_xlnm.Print_Area" localSheetId="2">'SO 701_01 - Elektro rozvody'!$C$4:$J$76,'SO 701_01 - Elektro rozvody'!$C$82:$J$113,'SO 701_01 - Elektro rozvody'!$C$119:$K$211</definedName>
    <definedName name="_xlnm._FilterDatabase" localSheetId="3" hidden="1">'SO 701_02 - ÚT + VZT'!$C$128:$K$167</definedName>
    <definedName name="_xlnm.Print_Area" localSheetId="3">'SO 701_02 - ÚT + VZT'!$C$4:$J$76,'SO 701_02 - ÚT + VZT'!$C$82:$J$110,'SO 701_02 - ÚT + VZT'!$C$116:$K$167</definedName>
    <definedName name="_xlnm._FilterDatabase" localSheetId="4" hidden="1">'SO 701_03 - Zařízení zdra...'!$C$138:$K$246</definedName>
    <definedName name="_xlnm.Print_Area" localSheetId="4">'SO 701_03 - Zařízení zdra...'!$C$4:$J$76,'SO 701_03 - Zařízení zdra...'!$C$82:$J$120,'SO 701_03 - Zařízení zdra...'!$C$126:$K$246</definedName>
    <definedName name="_xlnm._FilterDatabase" localSheetId="5" hidden="1">'SO 999 - Vícerozpočtové n...'!$C$129:$K$146</definedName>
    <definedName name="_xlnm.Print_Area" localSheetId="5">'SO 999 - Vícerozpočtové n...'!$C$4:$J$76,'SO 999 - Vícerozpočtové n...'!$C$82:$J$111,'SO 999 - Vícerozpočtové n...'!$C$117:$K$146</definedName>
    <definedName name="_xlnm.Print_Titles" localSheetId="0">'Rekapitulace stavby'!$92:$92</definedName>
    <definedName name="_xlnm.Print_Titles" localSheetId="1">'SO 701 - Stavební úpravy'!$147:$147</definedName>
    <definedName name="_xlnm.Print_Titles" localSheetId="2">'SO 701_01 - Elektro rozvody'!$131:$131</definedName>
    <definedName name="_xlnm.Print_Titles" localSheetId="3">'SO 701_02 - ÚT + VZT'!$128:$128</definedName>
    <definedName name="_xlnm.Print_Titles" localSheetId="4">'SO 701_03 - Zařízení zdra...'!$138:$138</definedName>
    <definedName name="_xlnm.Print_Titles" localSheetId="5">'SO 999 - Vícerozpočtové n...'!$129:$129</definedName>
  </definedNames>
  <calcPr fullCalcOnLoad="1"/>
</workbook>
</file>

<file path=xl/sharedStrings.xml><?xml version="1.0" encoding="utf-8"?>
<sst xmlns="http://schemas.openxmlformats.org/spreadsheetml/2006/main" count="8089" uniqueCount="1392">
  <si>
    <t>Export Komplet</t>
  </si>
  <si>
    <t/>
  </si>
  <si>
    <t>2.0</t>
  </si>
  <si>
    <t>ZAMOK</t>
  </si>
  <si>
    <t>False</t>
  </si>
  <si>
    <t>{c3dbaabb-32b8-44ae-b3d0-0bd08d3395c1}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</si>
  <si>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</si>
  <si>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</si>
  <si>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</si>
  <si>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</si>
  <si>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</si>
  <si>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</si>
  <si>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</si>
  <si>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</si>
  <si>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ZN2022_060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</si>
  <si>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</si>
  <si>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</si>
  <si>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smuteční síně ve Varnsdorfu - úprava toalet</t>
  </si>
  <si>
    <t>KSO:</t>
  </si>
  <si>
    <t>CC-CZ:</t>
  </si>
  <si>
    <t>Místo:</t>
  </si>
  <si>
    <t>Varnsdorf</t>
  </si>
  <si>
    <t>Datum:</t>
  </si>
  <si>
    <t>5. 11. 2022</t>
  </si>
  <si>
    <t>Zadavatel:</t>
  </si>
  <si>
    <t>IČ:</t>
  </si>
  <si>
    <t>Město Varnsdorf</t>
  </si>
  <si>
    <t>DIČ:</t>
  </si>
  <si>
    <t>Uchazeč:</t>
  </si>
  <si>
    <t>Vyplň údaj</t>
  </si>
  <si>
    <t>Projektant:</t>
  </si>
  <si>
    <t>Ing. Václav Jára, ForWood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</si>
  <si>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</si>
  <si>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</si>
  <si>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</si>
  <si>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</si>
  <si>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</si>
  <si>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</si>
  <si>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</si>
  <si>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</si>
  <si>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</si>
  <si>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</si>
  <si>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</si>
  <si>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</si>
  <si>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</si>
  <si>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</si>
  <si>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</si>
  <si>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</si>
  <si>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</si>
  <si>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</si>
  <si>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</si>
  <si>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</si>
  <si>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</si>
  <si>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</si>
  <si>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</si>
  <si>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</si>
  <si>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</si>
  <si>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</si>
  <si>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</si>
  <si>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</si>
  <si>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</si>
  <si>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</si>
  <si>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</si>
  <si>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</si>
  <si>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</si>
  <si>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</si>
  <si>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</si>
  <si>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</si>
  <si>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</si>
  <si>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</si>
  <si>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</si>
  <si>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</si>
  <si>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</si>
  <si>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</si>
  <si>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</si>
  <si>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</si>
  <si>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</si>
  <si>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</si>
  <si>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</si>
  <si>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</si>
  <si>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</si>
  <si>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</si>
  <si>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</si>
  <si>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 701</t>
  </si>
  <si>
    <t>Stavební úpravy</t>
  </si>
  <si>
    <t>STA</t>
  </si>
  <si>
    <t>1</t>
  </si>
  <si>
    <t>{c9019d90-cc38-44f9-86dd-d92269e34659}</t>
  </si>
  <si>
    <t>2</t>
  </si>
  <si>
    <t>SO 701_01</t>
  </si>
  <si>
    <t>Elektro rozvody</t>
  </si>
  <si>
    <t>{c486c640-1f21-48db-918d-895f5e6056c8}</t>
  </si>
  <si>
    <t>SO 701_02</t>
  </si>
  <si>
    <t>ÚT + VZT</t>
  </si>
  <si>
    <t>{52e6d599-aaa9-4831-a970-64a19ca039be}</t>
  </si>
  <si>
    <t>SO 701_03</t>
  </si>
  <si>
    <t>Zařízení zdravotně technických instalací</t>
  </si>
  <si>
    <t>{99bf6dbc-972a-457e-92aa-2b7fb2be01ad}</t>
  </si>
  <si>
    <t>SO 999</t>
  </si>
  <si>
    <t>Vícerozpočtové náklady</t>
  </si>
  <si>
    <t>{3b804131-43d9-41c3-96ea-bab1a7f1ab96}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</si>
  <si>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</si>
  <si>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</si>
  <si>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</si>
  <si>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</si>
  <si>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</si>
  <si>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</si>
  <si>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</si>
  <si>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</si>
  <si>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</si>
  <si>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</si>
  <si>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</si>
  <si>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SO 701 - Stavební úpravy</t>
  </si>
  <si>
    <t>Bc. Zuzana Kosáková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</si>
  <si>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</si>
  <si>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</si>
  <si>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</si>
  <si>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</si>
  <si>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</si>
  <si>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</si>
  <si>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</si>
  <si>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</si>
  <si>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</si>
  <si>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</si>
  <si>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</si>
  <si>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</si>
  <si>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</si>
  <si>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</si>
  <si>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</si>
  <si>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</si>
  <si>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</si>
  <si>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</si>
  <si>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</si>
  <si>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</si>
  <si>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</si>
  <si>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</si>
  <si>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</si>
  <si>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</si>
  <si>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</si>
  <si>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</si>
  <si>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</si>
  <si>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</si>
  <si>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</si>
  <si>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</si>
  <si>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</si>
  <si>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</si>
  <si>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</si>
  <si>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</si>
  <si>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</si>
  <si>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</si>
  <si>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</si>
  <si>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</si>
  <si>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</si>
  <si>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</si>
  <si>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</si>
  <si>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</si>
  <si>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</si>
  <si>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</si>
  <si>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</si>
  <si>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</si>
  <si>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</si>
  <si>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</si>
  <si>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</si>
  <si>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</si>
  <si>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</si>
  <si>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</si>
  <si>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</si>
  <si>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</si>
  <si>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</si>
  <si>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113106051</t>
  </si>
  <si>
    <t>Rozebrání dlažeb při překopech vozovek z velkých kostek s ložem z kameniva ručně</t>
  </si>
  <si>
    <t>m2</t>
  </si>
  <si>
    <t>CS ÚRS 2022 02</t>
  </si>
  <si>
    <t>4</t>
  </si>
  <si>
    <t>809289142</t>
  </si>
  <si>
    <t>113107012</t>
  </si>
  <si>
    <t>Odstranění podkladu z kameniva těženého tl přes 100 do 200 mm při překopech ručně</t>
  </si>
  <si>
    <t>769614004</t>
  </si>
  <si>
    <t>3</t>
  </si>
  <si>
    <t>139751101</t>
  </si>
  <si>
    <t>Vykopávky v uzavřených prostorech v hornině třídy těžitelnosti I skupiny 1 až 3 ručně</t>
  </si>
  <si>
    <t>m3</t>
  </si>
  <si>
    <t>CS ÚRS 2021 02</t>
  </si>
  <si>
    <t>784155629</t>
  </si>
  <si>
    <t>VV</t>
  </si>
  <si>
    <t>5,0*(0,305-0,2)     "1.05</t>
  </si>
  <si>
    <t>9,37*(0,305-0,2)     "1.06</t>
  </si>
  <si>
    <t>5,48*(0,305-0,2)     "1.07</t>
  </si>
  <si>
    <t>8,58*(0,305-0,2)     "1.08</t>
  </si>
  <si>
    <t>5*0,35   "kanalizace - přepojení</t>
  </si>
  <si>
    <t>Součet</t>
  </si>
  <si>
    <t>162211311</t>
  </si>
  <si>
    <t>Vodorovné přemístění výkopku z horniny třídy těžitelnosti I skupiny 1 až 3 stavebním kolečkem do 10 m</t>
  </si>
  <si>
    <t>-1604124052</t>
  </si>
  <si>
    <t>4,735</t>
  </si>
  <si>
    <t>5</t>
  </si>
  <si>
    <t>162211319</t>
  </si>
  <si>
    <t>Příplatek k vodorovnému přemístění výkopku z horniny třídy těžitelnosti I skupiny 1 až 3 stavebním kolečkem ZKD 10 m</t>
  </si>
  <si>
    <t>360248230</t>
  </si>
  <si>
    <t>do 50m</t>
  </si>
  <si>
    <t>-3,0*0,6*0,5   "obsyp potrubí</t>
  </si>
  <si>
    <t>3,835*4 'Přepočtené koeficientem množství</t>
  </si>
  <si>
    <t>6</t>
  </si>
  <si>
    <t>162751117</t>
  </si>
  <si>
    <t>Vodorovné přemístění přes 9 000 do 10000 m výkopku/sypaniny z horniny třídy těžitelnosti I skupiny 1 až 3</t>
  </si>
  <si>
    <t>2028255487</t>
  </si>
  <si>
    <t>7</t>
  </si>
  <si>
    <t>162751119</t>
  </si>
  <si>
    <t>Příplatek k vodorovnému přemístění výkopku/sypaniny z horniny třídy těžitelnosti I skupiny 1 až 3 ZKD 1000 m přes 10000 m</t>
  </si>
  <si>
    <t>462965779</t>
  </si>
  <si>
    <t>3,835   "do 15-ti km</t>
  </si>
  <si>
    <t>3,835*5 'Přepočtené koeficientem množství</t>
  </si>
  <si>
    <t>8</t>
  </si>
  <si>
    <t>167111101</t>
  </si>
  <si>
    <t>Nakládání výkopku z hornin třídy těžitelnosti I skupiny 1 až 3 ručně</t>
  </si>
  <si>
    <t>191010637</t>
  </si>
  <si>
    <t>9</t>
  </si>
  <si>
    <t>171201231</t>
  </si>
  <si>
    <t>Poplatek za uložení zeminy a kamení na recyklační skládce (skládkovné) kód odpadu 17 05 04</t>
  </si>
  <si>
    <t>t</t>
  </si>
  <si>
    <t>1332354549</t>
  </si>
  <si>
    <t>3,835*1,95</t>
  </si>
  <si>
    <t>10</t>
  </si>
  <si>
    <t>171251201</t>
  </si>
  <si>
    <t>Uložení sypaniny na skládky nebo meziskládky</t>
  </si>
  <si>
    <t>-1396979655</t>
  </si>
  <si>
    <t>11</t>
  </si>
  <si>
    <t>174112102</t>
  </si>
  <si>
    <t>Zásyp v uzavřených prostorech do 30 m3 sypaninou se zhutněním při překopech inženýrských sítí ručně</t>
  </si>
  <si>
    <t>1959746999</t>
  </si>
  <si>
    <t>12</t>
  </si>
  <si>
    <t>175111101</t>
  </si>
  <si>
    <t>Obsypání potrubí ručně sypaninou bez prohození, uloženou do 3 m</t>
  </si>
  <si>
    <t>-172208693</t>
  </si>
  <si>
    <t>3,0*0,6*0,5</t>
  </si>
  <si>
    <t>13</t>
  </si>
  <si>
    <t>M</t>
  </si>
  <si>
    <t>58331200</t>
  </si>
  <si>
    <t>štěrkopísek netříděný zásypový</t>
  </si>
  <si>
    <t>559398029</t>
  </si>
  <si>
    <t>0,9*2,1 'Přepočtené koeficientem množství</t>
  </si>
  <si>
    <t>Svislé a kompletní konstrukce</t>
  </si>
  <si>
    <t>14</t>
  </si>
  <si>
    <t>319202114</t>
  </si>
  <si>
    <t>Dodatečná izolace zdiva tl přes 450 do 600 mm nízkotlakou injektáží silikonovou mikroemulzí</t>
  </si>
  <si>
    <t>m</t>
  </si>
  <si>
    <t>-886312867</t>
  </si>
  <si>
    <t>5,806</t>
  </si>
  <si>
    <t>2,587+2,05</t>
  </si>
  <si>
    <t>6,606</t>
  </si>
  <si>
    <t>340271045</t>
  </si>
  <si>
    <t>Zazdívka otvorů v příčkách nebo stěnách pl přes 1 do 4 m2 tvárnicemi pórobetonovými tl 150 mm</t>
  </si>
  <si>
    <t>-861015937</t>
  </si>
  <si>
    <t>0,95*2,565*2</t>
  </si>
  <si>
    <t>Komunikace pozemní</t>
  </si>
  <si>
    <t>16</t>
  </si>
  <si>
    <t>572370111</t>
  </si>
  <si>
    <t>Vyspravení krytu komunikací po překopech pl do 15 m2 dlažbou velkou do lože z kameniva</t>
  </si>
  <si>
    <t>-1007495550</t>
  </si>
  <si>
    <t>Úpravy povrchů, podlahy a osazování výplní</t>
  </si>
  <si>
    <t>17</t>
  </si>
  <si>
    <t>612321131</t>
  </si>
  <si>
    <t>Potažení vnitřních stěn vápenocementovým štukem tloušťky do 3 mm</t>
  </si>
  <si>
    <t>264844358</t>
  </si>
  <si>
    <t>SDK příčka v mč. 1.01</t>
  </si>
  <si>
    <t>(1,25+4,56)*2,8</t>
  </si>
  <si>
    <t>-(0,8*1,97*2+0,9*1,97)</t>
  </si>
  <si>
    <t>18</t>
  </si>
  <si>
    <t>612325225</t>
  </si>
  <si>
    <t>Vápenocementová štuková omítka malých ploch přes 1 do 4 m2 na stěnách</t>
  </si>
  <si>
    <t>kus</t>
  </si>
  <si>
    <t>-607046752</t>
  </si>
  <si>
    <t>zazdívka stáv. dveří z obou stran</t>
  </si>
  <si>
    <t>2*2</t>
  </si>
  <si>
    <t>19</t>
  </si>
  <si>
    <t>612325422</t>
  </si>
  <si>
    <t>Oprava vnitřní vápenocementové štukové omítky stěn v rozsahu plochy přes 10 do 30 %</t>
  </si>
  <si>
    <t>-821521167</t>
  </si>
  <si>
    <t>-0,9*2,1</t>
  </si>
  <si>
    <t>20</t>
  </si>
  <si>
    <t>629991011</t>
  </si>
  <si>
    <t>Zakrytí výplní otvorů a svislých ploch fólií přilepenou lepící páskou</t>
  </si>
  <si>
    <t>-146662226</t>
  </si>
  <si>
    <t>1,0*2,1*2   "vstupní dveře</t>
  </si>
  <si>
    <t>631311114</t>
  </si>
  <si>
    <t>Mazanina tl přes 50 do 80 mm z betonu prostého bez zvýšených nároků na prostředí tř. C 16/20</t>
  </si>
  <si>
    <t>-825358185</t>
  </si>
  <si>
    <t>28,44*0,08</t>
  </si>
  <si>
    <t>22</t>
  </si>
  <si>
    <t>631311134</t>
  </si>
  <si>
    <t>Mazanina tl přes 120 do 240 mm z betonu prostého bez zvýšených nároků na prostředí tř. C 16/20</t>
  </si>
  <si>
    <t>1396079973</t>
  </si>
  <si>
    <t>31,78*0,15   "měřeno digitálně</t>
  </si>
  <si>
    <t>23</t>
  </si>
  <si>
    <t>631319175</t>
  </si>
  <si>
    <t>Příplatek k mazanině tl přes 120 do 240 mm za stržení povrchu spodní vrstvy před vložením výztuže</t>
  </si>
  <si>
    <t>-677085327</t>
  </si>
  <si>
    <t>24</t>
  </si>
  <si>
    <t>631319195</t>
  </si>
  <si>
    <t>Příplatek k mazanině tl přes 50 do 80 mm za plochu do 5 m2</t>
  </si>
  <si>
    <t>-1252309634</t>
  </si>
  <si>
    <t>25</t>
  </si>
  <si>
    <t>631362021</t>
  </si>
  <si>
    <t>Výztuž mazanin svařovanými sítěmi Kari</t>
  </si>
  <si>
    <t>-318191900</t>
  </si>
  <si>
    <t>31,78/6*1,25*26,64/1000   "měřeno digitálně kari 6/100/100</t>
  </si>
  <si>
    <t>26</t>
  </si>
  <si>
    <t>634112123</t>
  </si>
  <si>
    <t>Obvodová dilatace podlahovým páskem z pěnového PE s fólií mezi stěnou a mazaninou nebo potěrem v 80 mm</t>
  </si>
  <si>
    <t>1674364295</t>
  </si>
  <si>
    <t>(1,25+4,56)*2    "1.01</t>
  </si>
  <si>
    <t>(2,56+1,91)*2   "1.02</t>
  </si>
  <si>
    <t>(1,295+1,305)*2   "1.03</t>
  </si>
  <si>
    <t>(1,295+1,275)*2    "1.04</t>
  </si>
  <si>
    <t>(2,01+1,87)*2   "1.05</t>
  </si>
  <si>
    <t>(1,295+1,475)*2    "1.06</t>
  </si>
  <si>
    <t>(1,295+1,925)*2   "1.07</t>
  </si>
  <si>
    <t>(1,49+1,925)*2   "1.08</t>
  </si>
  <si>
    <t>(1,705+1,98)*2    "1.09</t>
  </si>
  <si>
    <t>Trubní vedení</t>
  </si>
  <si>
    <t>27</t>
  </si>
  <si>
    <t>871350310</t>
  </si>
  <si>
    <t>Montáž kanalizačního potrubí hladkého plnostěnného SN 10 z polypropylenu DN 200</t>
  </si>
  <si>
    <t>1928027249</t>
  </si>
  <si>
    <t>28</t>
  </si>
  <si>
    <t>28617004</t>
  </si>
  <si>
    <t>trubka kanalizační PP plnostěnná třívrstvá DN 200x1000mm SN10</t>
  </si>
  <si>
    <t>-575245380</t>
  </si>
  <si>
    <t>2*1,15 'Přepočtené koeficientem množství</t>
  </si>
  <si>
    <t>Ostatní konstrukce a práce, bourání</t>
  </si>
  <si>
    <t>29</t>
  </si>
  <si>
    <t>949101111</t>
  </si>
  <si>
    <t>Lešení pomocné pro objekty pozemních staveb s lešeňovou podlahou v do 1,9 m zatížení do 150 kg/m2</t>
  </si>
  <si>
    <t>-2043682192</t>
  </si>
  <si>
    <t>30</t>
  </si>
  <si>
    <t>952901111</t>
  </si>
  <si>
    <t>Vyčištění budov bytové a občanské výstavby při výšce podlaží do 4 m</t>
  </si>
  <si>
    <t>106746854</t>
  </si>
  <si>
    <t>31</t>
  </si>
  <si>
    <t>962031132</t>
  </si>
  <si>
    <t>Bourání příček z cihel pálených na MVC tl do 100 mm</t>
  </si>
  <si>
    <t>90589043</t>
  </si>
  <si>
    <t>(4,68+3,325*2+1,2*2)*3,34-(0,9*2,085+0,7*2,09*3+1,12*2,23)</t>
  </si>
  <si>
    <t>(4,808+1,82+1,335)*3,1-(0,7*2,08*3)</t>
  </si>
  <si>
    <t>32</t>
  </si>
  <si>
    <t>963042819.R1</t>
  </si>
  <si>
    <t>Bourání schodišťových stupňů betonových zhotovených na místě</t>
  </si>
  <si>
    <t>801157641</t>
  </si>
  <si>
    <t>1,42*0,435</t>
  </si>
  <si>
    <t>1,1   "měřeno digitálně</t>
  </si>
  <si>
    <t>33</t>
  </si>
  <si>
    <t>965043441</t>
  </si>
  <si>
    <t>Bourání podkladů pod dlažby betonových s potěrem nebo teracem tl do 150 mm pl přes 4 m2</t>
  </si>
  <si>
    <t>748716343</t>
  </si>
  <si>
    <t>34</t>
  </si>
  <si>
    <t>968062354</t>
  </si>
  <si>
    <t>Vybourání dřevěných rámů oken dvojitých včetně křídel pl do 1 m2</t>
  </si>
  <si>
    <t>652287670</t>
  </si>
  <si>
    <t>0,96*0,855*5</t>
  </si>
  <si>
    <t>35</t>
  </si>
  <si>
    <t>968072455</t>
  </si>
  <si>
    <t>Vybourání kovových dveřních zárubní pl do 2 m2</t>
  </si>
  <si>
    <t>-422970648</t>
  </si>
  <si>
    <t>0,9*2,085</t>
  </si>
  <si>
    <t>0,7*2,09*3</t>
  </si>
  <si>
    <t>1,12*2,23</t>
  </si>
  <si>
    <t>0,7*2,09</t>
  </si>
  <si>
    <t>0,7*2,08*2</t>
  </si>
  <si>
    <t>997</t>
  </si>
  <si>
    <t>Přesun sutě</t>
  </si>
  <si>
    <t>36</t>
  </si>
  <si>
    <t>997013211</t>
  </si>
  <si>
    <t>Vnitrostaveništní doprava suti a vybouraných hmot pro budovy v do 6 m ručně</t>
  </si>
  <si>
    <t>1261765961</t>
  </si>
  <si>
    <t>37</t>
  </si>
  <si>
    <t>997013501</t>
  </si>
  <si>
    <t>Odvoz suti a vybouraných hmot na skládku nebo meziskládku do 1 km se složením</t>
  </si>
  <si>
    <t>-2077339444</t>
  </si>
  <si>
    <t>38</t>
  </si>
  <si>
    <t>997013509</t>
  </si>
  <si>
    <t>Příplatek k odvozu suti a vybouraných hmot na skládku ZKD 1 km přes 1 km</t>
  </si>
  <si>
    <t>154571703</t>
  </si>
  <si>
    <t>29,775*14 'Přepočtené koeficientem množství</t>
  </si>
  <si>
    <t>39</t>
  </si>
  <si>
    <t>997013861</t>
  </si>
  <si>
    <t>Poplatek za uložení stavebního odpadu na recyklační skládce (skládkovné) z prostého betonu kód odpadu 17 01 01</t>
  </si>
  <si>
    <t>1735236439</t>
  </si>
  <si>
    <t>29,775*0,5 'Přepočtené koeficientem množství</t>
  </si>
  <si>
    <t>40</t>
  </si>
  <si>
    <t>997013863</t>
  </si>
  <si>
    <t>Poplatek za uložení stavebního odpadu na recyklační skládce (skládkovné) cihelného kód odpadu 17 01 02</t>
  </si>
  <si>
    <t>-1990889624</t>
  </si>
  <si>
    <t>29,775*0,3 'Přepočtené koeficientem množství</t>
  </si>
  <si>
    <t>41</t>
  </si>
  <si>
    <t>997013871</t>
  </si>
  <si>
    <t>Poplatek za uložení stavebního odpadu na recyklační skládce (skládkovné) směsného stavebního a demoličního kód odpadu  17 09 04</t>
  </si>
  <si>
    <t>137185421</t>
  </si>
  <si>
    <t>29,775*0,15 'Přepočtené koeficientem množství</t>
  </si>
  <si>
    <t>42</t>
  </si>
  <si>
    <t>997013875</t>
  </si>
  <si>
    <t>Poplatek za uložení stavebního odpadu na recyklační skládce (skládkovné) asfaltového bez obsahu dehtu zatříděného do Katalogu odpadů pod kódem 17 03 02</t>
  </si>
  <si>
    <t>-161439218</t>
  </si>
  <si>
    <t>29,775*0,05 'Přepočtené koeficientem množství</t>
  </si>
  <si>
    <t>998</t>
  </si>
  <si>
    <t>Přesun hmot</t>
  </si>
  <si>
    <t>43</t>
  </si>
  <si>
    <t>998011001</t>
  </si>
  <si>
    <t>Přesun hmot pro budovy zděné v do 6 m</t>
  </si>
  <si>
    <t>-2011018271</t>
  </si>
  <si>
    <t>PSV</t>
  </si>
  <si>
    <t>Práce a dodávky PSV</t>
  </si>
  <si>
    <t>711</t>
  </si>
  <si>
    <t>Izolace proti vodě, vlhkosti a plynům</t>
  </si>
  <si>
    <t>44</t>
  </si>
  <si>
    <t>711111001</t>
  </si>
  <si>
    <t>Provedení izolace proti zemní vlhkosti vodorovné za studena nátěrem penetračním</t>
  </si>
  <si>
    <t>1273228788</t>
  </si>
  <si>
    <t>31,78   "měřeno digitálně</t>
  </si>
  <si>
    <t>45</t>
  </si>
  <si>
    <t>11163150</t>
  </si>
  <si>
    <t>lak penetrační asfaltový</t>
  </si>
  <si>
    <t>50276586</t>
  </si>
  <si>
    <t>31,78*0,00031 'Přepočtené koeficientem množství</t>
  </si>
  <si>
    <t>46</t>
  </si>
  <si>
    <t>711131811</t>
  </si>
  <si>
    <t>Odstranění izolace proti zemní vlhkosti vodorovné</t>
  </si>
  <si>
    <t>1116342807</t>
  </si>
  <si>
    <t>47</t>
  </si>
  <si>
    <t>711141559</t>
  </si>
  <si>
    <t>Provedení izolace proti zemní vlhkosti pásy přitavením vodorovné NAIP</t>
  </si>
  <si>
    <t>2049509409</t>
  </si>
  <si>
    <t>48</t>
  </si>
  <si>
    <t>DEK.1010151880</t>
  </si>
  <si>
    <t>GLASTEK 40 SPECIAL MINERAL (role/7,5m2)</t>
  </si>
  <si>
    <t>1799467482</t>
  </si>
  <si>
    <t>31,78*1,15 'Přepočtené koeficientem množství</t>
  </si>
  <si>
    <t>49</t>
  </si>
  <si>
    <t>998711101</t>
  </si>
  <si>
    <t>Přesun hmot tonážní pro izolace proti vodě, vlhkosti a plynům v objektech v do 6 m</t>
  </si>
  <si>
    <t>-911529108</t>
  </si>
  <si>
    <t>50</t>
  </si>
  <si>
    <t>998711181</t>
  </si>
  <si>
    <t>Příplatek k přesunu hmot tonážní 711 prováděný bez použití mechanizace</t>
  </si>
  <si>
    <t>-755375625</t>
  </si>
  <si>
    <t>713</t>
  </si>
  <si>
    <t>Izolace tepelné</t>
  </si>
  <si>
    <t>51</t>
  </si>
  <si>
    <t>713111121</t>
  </si>
  <si>
    <t>Montáž izolace tepelné spodem stropů s uchycením drátem rohoží, pásů, dílců, desek</t>
  </si>
  <si>
    <t>-1690705940</t>
  </si>
  <si>
    <t>28,21*2</t>
  </si>
  <si>
    <t>52</t>
  </si>
  <si>
    <t>63152108</t>
  </si>
  <si>
    <t>pás tepelně izolační univerzální λ=0,032-0,033 tl 200mm</t>
  </si>
  <si>
    <t>-59014431</t>
  </si>
  <si>
    <t>28,21</t>
  </si>
  <si>
    <t>28,21*1,1 'Přepočtené koeficientem množství</t>
  </si>
  <si>
    <t>53</t>
  </si>
  <si>
    <t>63152099</t>
  </si>
  <si>
    <t>pás tepelně izolační univerzální λ=0,032-0,033 tl 100mm</t>
  </si>
  <si>
    <t>-267893374</t>
  </si>
  <si>
    <t>54</t>
  </si>
  <si>
    <t>713120821</t>
  </si>
  <si>
    <t>Odstranění tepelné izolace podlah volně kladené z polystyrenu suchého tl do 100 mm</t>
  </si>
  <si>
    <t>1377008764</t>
  </si>
  <si>
    <t>55</t>
  </si>
  <si>
    <t>713121111</t>
  </si>
  <si>
    <t>Montáž izolace tepelné podlah volně kladenými rohožemi, pásy, dílci, deskami 1 vrstva</t>
  </si>
  <si>
    <t>-1875539866</t>
  </si>
  <si>
    <t>5,7+4,78+1,66+1,65+3,76</t>
  </si>
  <si>
    <t>1,91+2,46+3,01+3,28</t>
  </si>
  <si>
    <t>56</t>
  </si>
  <si>
    <t>28375926</t>
  </si>
  <si>
    <t>deska EPS 200 pro konstrukce s velmi vysokým zatížením λ=0,034 tl 100mm</t>
  </si>
  <si>
    <t>-366334608</t>
  </si>
  <si>
    <t>57</t>
  </si>
  <si>
    <t>713291132</t>
  </si>
  <si>
    <t>Montáž izolace tepelné parotěsné zábrany stropů vrchem fólií</t>
  </si>
  <si>
    <t>1872068143</t>
  </si>
  <si>
    <t>58</t>
  </si>
  <si>
    <t>28329012</t>
  </si>
  <si>
    <t>fólie PE vyztužená pro parotěsnou vrstvu (reakce na oheň - třída F) 140g/m2</t>
  </si>
  <si>
    <t>72375800</t>
  </si>
  <si>
    <t>28,21*1,1655 'Přepočtené koeficientem množství</t>
  </si>
  <si>
    <t>59</t>
  </si>
  <si>
    <t>998713101</t>
  </si>
  <si>
    <t>Přesun hmot tonážní pro izolace tepelné v objektech v do 6 m</t>
  </si>
  <si>
    <t>-1114845784</t>
  </si>
  <si>
    <t>60</t>
  </si>
  <si>
    <t>998713181</t>
  </si>
  <si>
    <t>Příplatek k přesunu hmot tonážní 713 prováděný bez použití mechanizace</t>
  </si>
  <si>
    <t>-451926769</t>
  </si>
  <si>
    <t>725</t>
  </si>
  <si>
    <t>Zdravotechnika - zařizovací předměty</t>
  </si>
  <si>
    <t>61</t>
  </si>
  <si>
    <t>725110811</t>
  </si>
  <si>
    <t>Demontáž klozetů splachovací s nádrží</t>
  </si>
  <si>
    <t>soubor</t>
  </si>
  <si>
    <t>-474913764</t>
  </si>
  <si>
    <t>62</t>
  </si>
  <si>
    <t>725122813</t>
  </si>
  <si>
    <t>Demontáž pisoárových stání s nádrží a jedním záchodkem</t>
  </si>
  <si>
    <t>1340202192</t>
  </si>
  <si>
    <t>63</t>
  </si>
  <si>
    <t>725210821</t>
  </si>
  <si>
    <t>Demontáž umyvadel bez výtokových armatur</t>
  </si>
  <si>
    <t>860559997</t>
  </si>
  <si>
    <t>64</t>
  </si>
  <si>
    <t>7254108.R1</t>
  </si>
  <si>
    <t>Odoburání žlábku pod pisoáry</t>
  </si>
  <si>
    <t>-1105044555</t>
  </si>
  <si>
    <t>1,82+2,325+1,78</t>
  </si>
  <si>
    <t>65</t>
  </si>
  <si>
    <t>7258208.R1</t>
  </si>
  <si>
    <t>Demontáž veškerých stávajících rozvodů vody a kanalizace v rámci řešené dispozice</t>
  </si>
  <si>
    <t>-2020526698</t>
  </si>
  <si>
    <t>66</t>
  </si>
  <si>
    <t>725820802</t>
  </si>
  <si>
    <t>Demontáž baterie stojánkové do jednoho otvoru</t>
  </si>
  <si>
    <t>1647839030</t>
  </si>
  <si>
    <t>67</t>
  </si>
  <si>
    <t>998725101</t>
  </si>
  <si>
    <t>Přesun hmot tonážní pro zařizovací předměty v objektech v do 6 m</t>
  </si>
  <si>
    <t>1939206399</t>
  </si>
  <si>
    <t>68</t>
  </si>
  <si>
    <t>998725181</t>
  </si>
  <si>
    <t>Příplatek k přesunu hmot tonážní 725 prováděný bez použití mechanizace</t>
  </si>
  <si>
    <t>-504308386</t>
  </si>
  <si>
    <t>763</t>
  </si>
  <si>
    <t>Konstrukce suché výstavby</t>
  </si>
  <si>
    <t>69</t>
  </si>
  <si>
    <t>763111333</t>
  </si>
  <si>
    <t>SDK příčka tl 100 mm profil CW+UW 75 desky 1xH2 12,5 s izolací EI 30 Rw do 45 dB</t>
  </si>
  <si>
    <t>70546353</t>
  </si>
  <si>
    <t>1,295*3,3   "1.03/1.04</t>
  </si>
  <si>
    <t>70</t>
  </si>
  <si>
    <t>763111336</t>
  </si>
  <si>
    <t>SDK příčka tl 125 mm profil CW+UW 100 desky 1xH2 12,5 s izolací EI 30 Rw do 48 dB</t>
  </si>
  <si>
    <t>-753455883</t>
  </si>
  <si>
    <t>6,581*3,3-0,7*1,97*4</t>
  </si>
  <si>
    <t>4,558*3,3-0,8*1,97*2</t>
  </si>
  <si>
    <t>4,788*3,3-(0,9*1,97+0,7*1,97)</t>
  </si>
  <si>
    <t>2,01*3,3</t>
  </si>
  <si>
    <t>1,925*3,3</t>
  </si>
  <si>
    <t>71</t>
  </si>
  <si>
    <t>763113349</t>
  </si>
  <si>
    <t>SDK příčka instalační tl 255 - 750 mm zdvojený profil CW+UW 100 desky 2xH2 12,5 s izolací EI 60 Rw do 54 dB</t>
  </si>
  <si>
    <t>-1116220072</t>
  </si>
  <si>
    <t>1,295*3,3   "1.04/1.06</t>
  </si>
  <si>
    <t>(1,78+0,35)*3,3   "1.02/1.05</t>
  </si>
  <si>
    <t>(1,71+0,35)*3,3   "1.02/1.01</t>
  </si>
  <si>
    <t>72</t>
  </si>
  <si>
    <t>763121590</t>
  </si>
  <si>
    <t>SDK stěna předsazená pro osazení závěsného WC tl 150 - 250 mm profil CW+UW 50 desky 2xH2 12,5 bez TI</t>
  </si>
  <si>
    <t>-662078213</t>
  </si>
  <si>
    <t>1,295*3,3   "1.03</t>
  </si>
  <si>
    <t>1,295*3,3   "1.07</t>
  </si>
  <si>
    <t>73</t>
  </si>
  <si>
    <t>763131411</t>
  </si>
  <si>
    <t>SDK podhled desky 1xA 12,5 bez izolace dvouvrstvá spodní kce profil CD+UD</t>
  </si>
  <si>
    <t>2054273694</t>
  </si>
  <si>
    <t>5,7</t>
  </si>
  <si>
    <t>74</t>
  </si>
  <si>
    <t>763131451</t>
  </si>
  <si>
    <t>SDK podhled deska 1xH2 12,5 bez izolace dvouvrstvá spodní kce profil CD+UD</t>
  </si>
  <si>
    <t>2105793445</t>
  </si>
  <si>
    <t>4,78+1,66+1,65+3,76</t>
  </si>
  <si>
    <t>75</t>
  </si>
  <si>
    <t>763131714</t>
  </si>
  <si>
    <t>SDK podhled základní penetrační nátěr</t>
  </si>
  <si>
    <t>1493615659</t>
  </si>
  <si>
    <t>22,51</t>
  </si>
  <si>
    <t>76</t>
  </si>
  <si>
    <t>763131761</t>
  </si>
  <si>
    <t>Příplatek k SDK podhledu za plochu do 3 m2 jednotlivě</t>
  </si>
  <si>
    <t>833185736</t>
  </si>
  <si>
    <t>1,66+1,65+3,76+1,91+2,46+3,01+3,28</t>
  </si>
  <si>
    <t>77</t>
  </si>
  <si>
    <t>763131765</t>
  </si>
  <si>
    <t>Příplatek k SDK podhledu za výšku zavěšení přes 0,5 do 1,0 m</t>
  </si>
  <si>
    <t>-147206681</t>
  </si>
  <si>
    <t>78</t>
  </si>
  <si>
    <t>763172322</t>
  </si>
  <si>
    <t>Montáž dvířek revizních jednoplášťových SDK kcí vel. 300x300 mm pro příčky a předsazené stěny</t>
  </si>
  <si>
    <t>-123264142</t>
  </si>
  <si>
    <t>79</t>
  </si>
  <si>
    <t>59030711</t>
  </si>
  <si>
    <t>dvířka revizní jednokřídlá s automatickým zámkem 300x300mm</t>
  </si>
  <si>
    <t>-1258168929</t>
  </si>
  <si>
    <t>80</t>
  </si>
  <si>
    <t>998763301</t>
  </si>
  <si>
    <t>Přesun hmot tonážní pro sádrokartonové konstrukce v objektech v do 6 m</t>
  </si>
  <si>
    <t>2100147706</t>
  </si>
  <si>
    <t>81</t>
  </si>
  <si>
    <t>998763381</t>
  </si>
  <si>
    <t>Příplatek k přesunu hmot tonážní 763 SDK prováděný bez použití mechanizace</t>
  </si>
  <si>
    <t>-755577669</t>
  </si>
  <si>
    <t>764</t>
  </si>
  <si>
    <t>Konstrukce klempířské</t>
  </si>
  <si>
    <t>82</t>
  </si>
  <si>
    <t>764002851</t>
  </si>
  <si>
    <t>Demontáž oplechování parapetů do suti</t>
  </si>
  <si>
    <t>1476230577</t>
  </si>
  <si>
    <t>0,85*5   "O01</t>
  </si>
  <si>
    <t>83</t>
  </si>
  <si>
    <t>764246343</t>
  </si>
  <si>
    <t>Oplechování parapetů rovných celoplošně lepené z TiZn lesklého plechu rš 250 mm</t>
  </si>
  <si>
    <t>609819476</t>
  </si>
  <si>
    <t>84</t>
  </si>
  <si>
    <t>998764101</t>
  </si>
  <si>
    <t>Přesun hmot tonážní pro konstrukce klempířské v objektech v do 6 m</t>
  </si>
  <si>
    <t>-1460638549</t>
  </si>
  <si>
    <t>85</t>
  </si>
  <si>
    <t>998764181</t>
  </si>
  <si>
    <t>Příplatek k přesunu hmot tonážní 764 prováděný bez použití mechanizace</t>
  </si>
  <si>
    <t>1244087266</t>
  </si>
  <si>
    <t>766</t>
  </si>
  <si>
    <t>Konstrukce truhlářské</t>
  </si>
  <si>
    <t>86</t>
  </si>
  <si>
    <t>7666212_O01</t>
  </si>
  <si>
    <t xml:space="preserve">D+M atyp. dřevěných oken 960/855mm zasklená trojskly (stejné členění jako okna stávající) - dle specifikace v PD </t>
  </si>
  <si>
    <t>681319527</t>
  </si>
  <si>
    <t>0,85*0,85*5   "O01</t>
  </si>
  <si>
    <t>87</t>
  </si>
  <si>
    <t>766660171</t>
  </si>
  <si>
    <t>Montáž dveřních křídel otvíravých jednokřídlových š do 0,8 m do obložkové zárubně</t>
  </si>
  <si>
    <t>-1270147686</t>
  </si>
  <si>
    <t>2   "800</t>
  </si>
  <si>
    <t>5    "700</t>
  </si>
  <si>
    <t>88</t>
  </si>
  <si>
    <t>61162073_D04</t>
  </si>
  <si>
    <t>dveře jednokřídlé voštinové povrch laminátový plné 700x2100mm - dle specifikace v PD ozn. 04</t>
  </si>
  <si>
    <t>184644652</t>
  </si>
  <si>
    <t>89</t>
  </si>
  <si>
    <t>61162074_D02</t>
  </si>
  <si>
    <t>dveře jednokřídlé voštinové povrch laminátový plné 800x2100mm - dle specifikace v PD ozn. 02</t>
  </si>
  <si>
    <t>-371625712</t>
  </si>
  <si>
    <t>90</t>
  </si>
  <si>
    <t>766660172</t>
  </si>
  <si>
    <t>Montáž dveřních křídel otvíravých jednokřídlových š přes 0,8 m do obložkové zárubně</t>
  </si>
  <si>
    <t>-283806242</t>
  </si>
  <si>
    <t>91</t>
  </si>
  <si>
    <t>61162075_D03</t>
  </si>
  <si>
    <t>dveře jednokřídlé voštinové povrch laminátový plné 900x2100mm - dle specifikace v PD, vč. madla ozn. 03</t>
  </si>
  <si>
    <t>2074934697</t>
  </si>
  <si>
    <t>1   "900</t>
  </si>
  <si>
    <t>92</t>
  </si>
  <si>
    <t>766660720</t>
  </si>
  <si>
    <t>Osazení větrací mřížky s vyříznutím otvoru</t>
  </si>
  <si>
    <t>1963076202</t>
  </si>
  <si>
    <t>93</t>
  </si>
  <si>
    <t>56245609</t>
  </si>
  <si>
    <t>mřížka větrací hranatá plast se žaluzií 150x400mm</t>
  </si>
  <si>
    <t>-1153656025</t>
  </si>
  <si>
    <t>94</t>
  </si>
  <si>
    <t>766660729</t>
  </si>
  <si>
    <t>Montáž dveřního interiérového kování - štítku s klikou</t>
  </si>
  <si>
    <t>1368656097</t>
  </si>
  <si>
    <t>95</t>
  </si>
  <si>
    <t>54914123</t>
  </si>
  <si>
    <t>kování rozetové klika/klika + WC zámek</t>
  </si>
  <si>
    <t>711435038</t>
  </si>
  <si>
    <t>96</t>
  </si>
  <si>
    <t>766682111</t>
  </si>
  <si>
    <t>Montáž zárubní obložkových pro dveře jednokřídlové tl stěny do 170 mm</t>
  </si>
  <si>
    <t>-1896331955</t>
  </si>
  <si>
    <t>97</t>
  </si>
  <si>
    <t>61182307</t>
  </si>
  <si>
    <t>zárubeň jednokřídlá obložková s laminátovým povrchem tl stěny 60-150mm rozměru 600-1100/2100mm</t>
  </si>
  <si>
    <t>1483486577</t>
  </si>
  <si>
    <t>98</t>
  </si>
  <si>
    <t>766691914</t>
  </si>
  <si>
    <t>Vyvěšení nebo zavěšení dřevěných křídel dveří pl do 2 m2</t>
  </si>
  <si>
    <t>1096260326</t>
  </si>
  <si>
    <t>99</t>
  </si>
  <si>
    <t>998766201</t>
  </si>
  <si>
    <t>Přesun hmot procentní pro kce truhlářské v objektech v do 6 m</t>
  </si>
  <si>
    <t>%</t>
  </si>
  <si>
    <t>1471281253</t>
  </si>
  <si>
    <t>771</t>
  </si>
  <si>
    <t>Podlahy z dlaždic</t>
  </si>
  <si>
    <t>100</t>
  </si>
  <si>
    <t>771471810</t>
  </si>
  <si>
    <t>Demontáž soklíků z dlaždic keramických kladených do malty rovných</t>
  </si>
  <si>
    <t>1422128916</t>
  </si>
  <si>
    <t>(1,38+4,68)*2   "1.05</t>
  </si>
  <si>
    <t>(3,325+1,625)*2   "1.06</t>
  </si>
  <si>
    <t>(1,645+3,325)*2   "1.07</t>
  </si>
  <si>
    <t>101</t>
  </si>
  <si>
    <t>771571810</t>
  </si>
  <si>
    <t>Demontáž podlah z dlaždic keramických kladených do malty</t>
  </si>
  <si>
    <t>-1265704478</t>
  </si>
  <si>
    <t>5,0+9,37+5,48+8,58</t>
  </si>
  <si>
    <t>102</t>
  </si>
  <si>
    <t>771111011</t>
  </si>
  <si>
    <t>Vysátí podkladu před pokládkou dlažby</t>
  </si>
  <si>
    <t>1547468220</t>
  </si>
  <si>
    <t>103</t>
  </si>
  <si>
    <t>771121011</t>
  </si>
  <si>
    <t>Nátěr penetrační na podlahu</t>
  </si>
  <si>
    <t>-1333789936</t>
  </si>
  <si>
    <t>104</t>
  </si>
  <si>
    <t>771151022</t>
  </si>
  <si>
    <t>Samonivelační stěrka podlah pevnosti 30 MPa tl přes 3 do 5 mm</t>
  </si>
  <si>
    <t>158904005</t>
  </si>
  <si>
    <t>105</t>
  </si>
  <si>
    <t>771474112</t>
  </si>
  <si>
    <t>Montáž soklů z dlaždic keramických rovných flexibilní lepidlo v přes 65 do 90 mm</t>
  </si>
  <si>
    <t>1589519792</t>
  </si>
  <si>
    <t>106</t>
  </si>
  <si>
    <t>771574260</t>
  </si>
  <si>
    <t>Montáž podlah keramických pro mechanické zatížení protiskluzných lepených flexibilním lepidlem do 9 ks/m2</t>
  </si>
  <si>
    <t>2088740983</t>
  </si>
  <si>
    <t>107</t>
  </si>
  <si>
    <t>59761433</t>
  </si>
  <si>
    <t>dlažba keramická slinutá hladká do interiéru i exteriéru pro vysoké mechanické namáhání 9ks/m2 tl 15mm</t>
  </si>
  <si>
    <t>237322741</t>
  </si>
  <si>
    <t>28,21*1,15 'Přepočtené koeficientem množství</t>
  </si>
  <si>
    <t>108</t>
  </si>
  <si>
    <t>771577111</t>
  </si>
  <si>
    <t>Příplatek k montáži podlah keramických lepených flexibilním lepidlem za plochu do 5 m2</t>
  </si>
  <si>
    <t>522841650</t>
  </si>
  <si>
    <t>109</t>
  </si>
  <si>
    <t>771591112</t>
  </si>
  <si>
    <t>Izolace pod dlažbu nátěrem nebo stěrkou ve dvou vrstvách</t>
  </si>
  <si>
    <t>-259639204</t>
  </si>
  <si>
    <t>5,15+1,66+1,65+3,76</t>
  </si>
  <si>
    <t>1,91+2,46+2,87+3,28</t>
  </si>
  <si>
    <t>53,22*0,15   "sokl</t>
  </si>
  <si>
    <t>110</t>
  </si>
  <si>
    <t>771591115</t>
  </si>
  <si>
    <t>Podlahy spárování silikonem</t>
  </si>
  <si>
    <t>-363435242</t>
  </si>
  <si>
    <t>111</t>
  </si>
  <si>
    <t>771591241</t>
  </si>
  <si>
    <t>Izolace těsnícími pásy vnitřní kout</t>
  </si>
  <si>
    <t>717372407</t>
  </si>
  <si>
    <t>8*4</t>
  </si>
  <si>
    <t>112</t>
  </si>
  <si>
    <t>771591264</t>
  </si>
  <si>
    <t>Izolace těsnícími pásy mezi podlahou a stěnou</t>
  </si>
  <si>
    <t>38823521</t>
  </si>
  <si>
    <t>113</t>
  </si>
  <si>
    <t>771592011</t>
  </si>
  <si>
    <t>Čištění vnitřních ploch podlah nebo schodišť po položení dlažby chemickými prostředky</t>
  </si>
  <si>
    <t>517280487</t>
  </si>
  <si>
    <t>114</t>
  </si>
  <si>
    <t>998771101</t>
  </si>
  <si>
    <t>Přesun hmot tonážní pro podlahy z dlaždic v objektech v do 6 m</t>
  </si>
  <si>
    <t>716489405</t>
  </si>
  <si>
    <t>115</t>
  </si>
  <si>
    <t>998771181</t>
  </si>
  <si>
    <t>Příplatek k přesunu hmot tonážní 771 prováděný bez použití mechanizace</t>
  </si>
  <si>
    <t>-361641453</t>
  </si>
  <si>
    <t>781</t>
  </si>
  <si>
    <t>Dokončovací práce - obklady</t>
  </si>
  <si>
    <t>116</t>
  </si>
  <si>
    <t>781471810</t>
  </si>
  <si>
    <t>Demontáž obkladů z obkladaček keramických kladených do malty</t>
  </si>
  <si>
    <t>1385604542</t>
  </si>
  <si>
    <t>1,3*1,5  "1.05</t>
  </si>
  <si>
    <t>(1,04+1,2)*2*1,5*3-0,7*2,09*3   "1.06</t>
  </si>
  <si>
    <t>(1,95+1,82+3,375)*1,5    "1.08</t>
  </si>
  <si>
    <t>(1,335+0,845)*2*1,5-0,7*1,97</t>
  </si>
  <si>
    <t>(1,335+0,87)*2*1,5-0,7*1,97</t>
  </si>
  <si>
    <t>117</t>
  </si>
  <si>
    <t>781111011</t>
  </si>
  <si>
    <t>Ometení (oprášení) stěny při přípravě podkladu</t>
  </si>
  <si>
    <t>430788238</t>
  </si>
  <si>
    <t>(2,56+1,91)*2*2,8   "1.02</t>
  </si>
  <si>
    <t>(1,295+1,305)*2*2,8   "1.03</t>
  </si>
  <si>
    <t>(1,295+1,275)*2*2,8    "1.04</t>
  </si>
  <si>
    <t>(2,01+1,87)*2*2,8   "1.05</t>
  </si>
  <si>
    <t>(1,295+1,475)*2*2,8    "1.06</t>
  </si>
  <si>
    <t>(1,295+1,925)*2*2,8   "1.07</t>
  </si>
  <si>
    <t>(1,49+1,925)*2*2,8   "1.08</t>
  </si>
  <si>
    <t>(1,705+1,98)*2*2,8    "1.09</t>
  </si>
  <si>
    <t>118</t>
  </si>
  <si>
    <t>781121011</t>
  </si>
  <si>
    <t>Nátěr penetrační na stěnu</t>
  </si>
  <si>
    <t>-155304127</t>
  </si>
  <si>
    <t>119</t>
  </si>
  <si>
    <t>781151031</t>
  </si>
  <si>
    <t>Celoplošné vyrovnání podkladu stěrkou tl 3 mm</t>
  </si>
  <si>
    <t>-1509204255</t>
  </si>
  <si>
    <t>120</t>
  </si>
  <si>
    <t>781151041</t>
  </si>
  <si>
    <t>Příplatek k cenám celoplošné vyrovnání stěrkou za každý další 1 mm přes tl 3 mm</t>
  </si>
  <si>
    <t>1823844676</t>
  </si>
  <si>
    <t>149,016*2    "předpokládaná celá tl. vyrovnání 5mm</t>
  </si>
  <si>
    <t>121</t>
  </si>
  <si>
    <t>781474111</t>
  </si>
  <si>
    <t>Montáž obkladů vnitřních keramických hladkých přes 6 do 9 ks/m2 lepených flexibilním lepidlem</t>
  </si>
  <si>
    <t>712064091</t>
  </si>
  <si>
    <t>122</t>
  </si>
  <si>
    <t>59761026</t>
  </si>
  <si>
    <t>obklad keramický hladký do 12ks/m2</t>
  </si>
  <si>
    <t>-858131800</t>
  </si>
  <si>
    <t>149,016*1,15 'Přepočtené koeficientem množství</t>
  </si>
  <si>
    <t>123</t>
  </si>
  <si>
    <t>781491012</t>
  </si>
  <si>
    <t>Montáž zrcadel plochy přes 1 m2 lepených silikonovým tmelem na podkladní omítku</t>
  </si>
  <si>
    <t>1650258382</t>
  </si>
  <si>
    <t>1,0*1,5*2    "mč. 1.02 a 1.05</t>
  </si>
  <si>
    <t>124</t>
  </si>
  <si>
    <t>63465122</t>
  </si>
  <si>
    <t xml:space="preserve">zrcadlo nemontované čiré tl 3mm </t>
  </si>
  <si>
    <t>-2095030786</t>
  </si>
  <si>
    <t>3*1,1 'Přepočtené koeficientem množství</t>
  </si>
  <si>
    <t>125</t>
  </si>
  <si>
    <t>781495115</t>
  </si>
  <si>
    <t>Spárování vnitřních obkladů silikonem</t>
  </si>
  <si>
    <t>-2060232374</t>
  </si>
  <si>
    <t>126</t>
  </si>
  <si>
    <t>781495211</t>
  </si>
  <si>
    <t>Čištění vnitřních ploch stěn po provedení obkladu chemickými prostředky</t>
  </si>
  <si>
    <t>905236441</t>
  </si>
  <si>
    <t>127</t>
  </si>
  <si>
    <t>998781101</t>
  </si>
  <si>
    <t>Přesun hmot tonážní pro obklady keramické v objektech v do 6 m</t>
  </si>
  <si>
    <t>1410501025</t>
  </si>
  <si>
    <t>128</t>
  </si>
  <si>
    <t>998781181</t>
  </si>
  <si>
    <t>Příplatek k přesunu hmot tonážní 781 prováděný bez použití mechanizace</t>
  </si>
  <si>
    <t>1877885751</t>
  </si>
  <si>
    <t>783</t>
  </si>
  <si>
    <t>Dokončovací práce - nátěry</t>
  </si>
  <si>
    <t>129</t>
  </si>
  <si>
    <t>783101201</t>
  </si>
  <si>
    <t>Hrubé obroušení podkladu truhlářských konstrukcí před provedením nátěru</t>
  </si>
  <si>
    <t>1537428792</t>
  </si>
  <si>
    <t>stávající dveře</t>
  </si>
  <si>
    <t>0,95*2,1*2</t>
  </si>
  <si>
    <t>130</t>
  </si>
  <si>
    <t>783132111</t>
  </si>
  <si>
    <t>Lokální tmelení truhlářských konstrukcí včetně přebroušení epoxidovým tmelem plochy do 30%</t>
  </si>
  <si>
    <t>1806625313</t>
  </si>
  <si>
    <t>131</t>
  </si>
  <si>
    <t>783137101</t>
  </si>
  <si>
    <t>Krycí jednonásobný epoxidový nátěr truhlářských konstrukcí</t>
  </si>
  <si>
    <t>854440529</t>
  </si>
  <si>
    <t>3,99*2</t>
  </si>
  <si>
    <t>784</t>
  </si>
  <si>
    <t>Dokončovací práce - malby a tapety</t>
  </si>
  <si>
    <t>132</t>
  </si>
  <si>
    <t>784181101</t>
  </si>
  <si>
    <t>Základní akrylátová jednonásobná bezbarvá penetrace podkladu v místnostech v do 3,80 m</t>
  </si>
  <si>
    <t>1770242361</t>
  </si>
  <si>
    <t>mč. 1.01</t>
  </si>
  <si>
    <t>(1,25+4,56)*2*2,8</t>
  </si>
  <si>
    <t>-(0,8*1,97+0,9*1,97)*2</t>
  </si>
  <si>
    <t>133</t>
  </si>
  <si>
    <t>784211101</t>
  </si>
  <si>
    <t>Dvojnásobné bílé malby ze směsí za mokra výborně oděruvzdorných v místnostech v do 3,80 m</t>
  </si>
  <si>
    <t>-8203206</t>
  </si>
  <si>
    <t>mč. 1.01 - stěny</t>
  </si>
  <si>
    <t>podhledy</t>
  </si>
  <si>
    <t>HZS</t>
  </si>
  <si>
    <t>Hodinové zúčtovací sazby</t>
  </si>
  <si>
    <t>134</t>
  </si>
  <si>
    <t>HZS1312</t>
  </si>
  <si>
    <t>Hodinová zúčtovací sazba omítkář - štukatér</t>
  </si>
  <si>
    <t>hod</t>
  </si>
  <si>
    <t>512</t>
  </si>
  <si>
    <t>-242905288</t>
  </si>
  <si>
    <t>začíštění prostupů VZT</t>
  </si>
  <si>
    <t>VP</t>
  </si>
  <si>
    <t xml:space="preserve">  Vícepráce</t>
  </si>
  <si>
    <t>PN</t>
  </si>
  <si>
    <t>SO 701_01 - Elektro rozvody</t>
  </si>
  <si>
    <t>0 - Všeobecné konstrukce a práce</t>
  </si>
  <si>
    <t>97 - Prorážení otvorů a ostatní bourací práce</t>
  </si>
  <si>
    <t>M21 - Elektromontáže</t>
  </si>
  <si>
    <t>M22 - Montáže sdělovací a zabezpečovací techniky</t>
  </si>
  <si>
    <t>D1 - Ostatní materiál</t>
  </si>
  <si>
    <t>Doprava</t>
  </si>
  <si>
    <t>Revize</t>
  </si>
  <si>
    <t>Všeobecné konstrukce a práce</t>
  </si>
  <si>
    <t>001-T05VD</t>
  </si>
  <si>
    <t>Demontáž stávající el. instalace</t>
  </si>
  <si>
    <t>obj.</t>
  </si>
  <si>
    <t>001PSVD</t>
  </si>
  <si>
    <t>Prohlášení o shodě dle ČSN EN 614 39-1 na rozvaděč nn</t>
  </si>
  <si>
    <t>001-03VD</t>
  </si>
  <si>
    <t>Úprava - rozšíření rozvaděče RH</t>
  </si>
  <si>
    <t>Prorážení otvorů a ostatní bourací práce</t>
  </si>
  <si>
    <t>971033141R00</t>
  </si>
  <si>
    <t>Vybourání otvorů zeď cihel. d=6 cm, tl. 30 cm, MVC</t>
  </si>
  <si>
    <t>RTS II / 2022</t>
  </si>
  <si>
    <t>971028451R00</t>
  </si>
  <si>
    <t>Vybourání otvorů zeď smíš. pl. 0,25 m2, tl. 45 cm</t>
  </si>
  <si>
    <t>974031121R00</t>
  </si>
  <si>
    <t>Vysekání rýh ve zdi cihelné 3 x 3 cm</t>
  </si>
  <si>
    <t>M21</t>
  </si>
  <si>
    <t>Elektromontáže</t>
  </si>
  <si>
    <t>210010003R00</t>
  </si>
  <si>
    <t>Trubka ohebná pod omítku, vnější průměr 25 mm</t>
  </si>
  <si>
    <t>210010106R00</t>
  </si>
  <si>
    <t>Lišta elektroinstalační PVC š.do 80 mm,šroubováním</t>
  </si>
  <si>
    <t>210010320R00</t>
  </si>
  <si>
    <t>Krabice přístrojová KP, se zapojením, kruhová</t>
  </si>
  <si>
    <t>210010321R00</t>
  </si>
  <si>
    <t>Krabice univerzální KU a odbočná KO se zapoj.,kruh</t>
  </si>
  <si>
    <t>210120571R00</t>
  </si>
  <si>
    <t>Jistič trojpólový do 80 A se zapojením</t>
  </si>
  <si>
    <t>210110507R00</t>
  </si>
  <si>
    <t>Vypínač vačkový vestavný S 63V 01,02  p0-p1</t>
  </si>
  <si>
    <t>210130003R00</t>
  </si>
  <si>
    <t>Stykač vzduchový vestavný SU 130 40 A 3póly</t>
  </si>
  <si>
    <t>210120421R00</t>
  </si>
  <si>
    <t>Jistič jednopólový modulární</t>
  </si>
  <si>
    <t>210120441R00</t>
  </si>
  <si>
    <t>Jistič třípólový modulární</t>
  </si>
  <si>
    <t>210120803R00</t>
  </si>
  <si>
    <t>Chránič proudový dvoupólový do 40 A</t>
  </si>
  <si>
    <t>210190004R00</t>
  </si>
  <si>
    <t>Montáž celoplechových rozvodnic do váhy 150 kg</t>
  </si>
  <si>
    <t>210810057R00</t>
  </si>
  <si>
    <t>Kabel CYKY-m 750 V 5 žil 4 až 16 mm pevně uložený</t>
  </si>
  <si>
    <t>210810056R00</t>
  </si>
  <si>
    <t>Kabel CYKY-m 750 V 5 x 2,5 mm2 pevně uložený</t>
  </si>
  <si>
    <t>210810046R00</t>
  </si>
  <si>
    <t>Kabel CYKY-m 750 V 3 x 2,5 mm2 pevně uložený</t>
  </si>
  <si>
    <t>210810045R00</t>
  </si>
  <si>
    <t>Kabel CYKY-m 750 V 3 x 1,5 mm2 pevně uložený</t>
  </si>
  <si>
    <t>210810041R00</t>
  </si>
  <si>
    <t>Kabel CYKY-m 750 V 2 x 1,5 mm2 pevně uložený</t>
  </si>
  <si>
    <t>210800647R00</t>
  </si>
  <si>
    <t>Vodič H07V-K (CYA) 10 mm2 uložený pevně</t>
  </si>
  <si>
    <t>210201511R00</t>
  </si>
  <si>
    <t>Svítidlo LED bytové stropní přisazené</t>
  </si>
  <si>
    <t>210201519RU4</t>
  </si>
  <si>
    <t>Páska LED</t>
  </si>
  <si>
    <t>210111011R00</t>
  </si>
  <si>
    <t>Zásuvka domovní zapuštěná - provedení 2P+PE</t>
  </si>
  <si>
    <t>210110062R00</t>
  </si>
  <si>
    <t>Infrapasivní spínač osvětlení</t>
  </si>
  <si>
    <t>210290751R00</t>
  </si>
  <si>
    <t>Montáž ventilátoru do 1,5 kW</t>
  </si>
  <si>
    <t>210290813R00</t>
  </si>
  <si>
    <t>Připojení motorových spotřebičů do 25 kW</t>
  </si>
  <si>
    <t>210290811R00</t>
  </si>
  <si>
    <t>Připojení motorových spotřebičů do 5 kW</t>
  </si>
  <si>
    <t>210100003R00</t>
  </si>
  <si>
    <t>Ukončení vodičů v rozvaděči + zapojení do 16 mm2</t>
  </si>
  <si>
    <t>210100001R00</t>
  </si>
  <si>
    <t>Ukončení vodičů v rozvaděči + zapojení do 2,5 mm2</t>
  </si>
  <si>
    <t>M22</t>
  </si>
  <si>
    <t>Montáže sdělovací a zabezpečovací techniky</t>
  </si>
  <si>
    <t>222611112R00</t>
  </si>
  <si>
    <t>Montáž termostatu prostorového včetně zapojení</t>
  </si>
  <si>
    <t>D1</t>
  </si>
  <si>
    <t>Ostatní materiál</t>
  </si>
  <si>
    <t>NBN332TIMVD</t>
  </si>
  <si>
    <t>Jistič 3 pól. 32A, char.B, 10 kA</t>
  </si>
  <si>
    <t>ks</t>
  </si>
  <si>
    <t>34111101</t>
  </si>
  <si>
    <t>Kabel silový s Cu jádrem 750 V CYKY 5 x 10 mm2</t>
  </si>
  <si>
    <t>34140967</t>
  </si>
  <si>
    <t>Vodič silový CY zelenožlutý 10,00 mm2 - drát</t>
  </si>
  <si>
    <t>00806VD</t>
  </si>
  <si>
    <t>Oceloplechová protipožární rozvodnice, IP43/20, 680x520x200, EW 30, 60M, 250A</t>
  </si>
  <si>
    <t>HAC306IMVD</t>
  </si>
  <si>
    <t>Otočný vypínač 3P In=63 A; Ui=800 V; AC 23</t>
  </si>
  <si>
    <t>ADA916DIMVD</t>
  </si>
  <si>
    <t>Proud.chr. s nadpr.ochr. char. B; 2 pól; 6 kA; 0,03 A; In=16 A, A</t>
  </si>
  <si>
    <t>NBN106TIMVD</t>
  </si>
  <si>
    <t>Jistič 1 pól. 6A, char.B, 10 kA</t>
  </si>
  <si>
    <t>NBN110TIMVD</t>
  </si>
  <si>
    <t>Jistič 1 pól. 10A, char.B, 10 kA</t>
  </si>
  <si>
    <t>NBN116TIMVD</t>
  </si>
  <si>
    <t>Jistič 1 pól. 16A, char.B, 10 kA</t>
  </si>
  <si>
    <t>NBN316TIMVD</t>
  </si>
  <si>
    <t>Jistič 3 pól. 16A, char.B, 10 kA</t>
  </si>
  <si>
    <t>ESC340IMVD</t>
  </si>
  <si>
    <t>Stykač  40A, 3S, 230V~50Hz</t>
  </si>
  <si>
    <t>34111094</t>
  </si>
  <si>
    <t>Kabel silový s Cu jádrem 750 V CYKY 5 x 2,5 mm2</t>
  </si>
  <si>
    <t>34111038</t>
  </si>
  <si>
    <t>Kabel silový s Cu jádrem 750 V CYKY 3 C x 2,5 mm2</t>
  </si>
  <si>
    <t>34111033</t>
  </si>
  <si>
    <t>Kabel silový s Cu jádrem 750 V CYKY-O 3 x 1,5 mm2</t>
  </si>
  <si>
    <t>34111000</t>
  </si>
  <si>
    <t>Kabel silový s Cu jádrem 750 V CYKY 2 x 1,5 mm2</t>
  </si>
  <si>
    <t>34111032</t>
  </si>
  <si>
    <t>Kabel silový s Cu jádrem 750 V CYKY 3 C x 1,5 mm2</t>
  </si>
  <si>
    <t>H1</t>
  </si>
  <si>
    <t>Helestra Pala podhledové LED downlight bílá</t>
  </si>
  <si>
    <t>H2</t>
  </si>
  <si>
    <t>Helestra Liv – stropní LED svítidlo 20 cm</t>
  </si>
  <si>
    <t>H3</t>
  </si>
  <si>
    <t>Led pásek, teple bílá, 1,5m</t>
  </si>
  <si>
    <t>0239VD</t>
  </si>
  <si>
    <t>Instalační profil pro LED pásek s opálovým krytem</t>
  </si>
  <si>
    <t>0239VD.1</t>
  </si>
  <si>
    <t>Zdroj pro LED pásek 220-240/24/P</t>
  </si>
  <si>
    <t>00425VD</t>
  </si>
  <si>
    <t>Zásuvka jednonásobná LEVIT M ocelová/kouřová černá</t>
  </si>
  <si>
    <t>00425VD.1</t>
  </si>
  <si>
    <t>Rámeček jednonásobný LEVIT M ocelová/kouřová černá</t>
  </si>
  <si>
    <t>ov9</t>
  </si>
  <si>
    <t>Ohřívač vody 9kW</t>
  </si>
  <si>
    <t>551373403</t>
  </si>
  <si>
    <t>Termostat prostorový digitální</t>
  </si>
  <si>
    <t>000 - AK4VD</t>
  </si>
  <si>
    <t>konvektor designový ADAX NEO NP 04 KDT - bílý 400W</t>
  </si>
  <si>
    <t>000 - AK6VD</t>
  </si>
  <si>
    <t>konvektor designový ADAX NEO NP 06 KDT - bílý 600W</t>
  </si>
  <si>
    <t>000 - AkK8D</t>
  </si>
  <si>
    <t>konvektor designový ADAX NEO NP 08 KDT - bílý 800W</t>
  </si>
  <si>
    <t>000 - AK12D</t>
  </si>
  <si>
    <t>konvektor designový ADAX NEO NP 12 KDT - bílý 1200W</t>
  </si>
  <si>
    <t>34561405</t>
  </si>
  <si>
    <t>Svorka WAGO 273-102 4x2,5</t>
  </si>
  <si>
    <t>34561409</t>
  </si>
  <si>
    <t>Svorka WAGO 273-100 3x1,5</t>
  </si>
  <si>
    <t>34571511</t>
  </si>
  <si>
    <t>Krabice přístrojová kruhová KP 68/2 d 74x30 mm</t>
  </si>
  <si>
    <t>34571519</t>
  </si>
  <si>
    <t>Krabice univerzální z PH  KU 68-1902</t>
  </si>
  <si>
    <t>34571051</t>
  </si>
  <si>
    <t>Trubka elektroinstal. ohebná 2323/LPE-1 d 22,9 mm</t>
  </si>
  <si>
    <t>34572176</t>
  </si>
  <si>
    <t>Lišta hranatá LHD 40x20, délka 2 m</t>
  </si>
  <si>
    <t>136</t>
  </si>
  <si>
    <t>000-poh2VD</t>
  </si>
  <si>
    <t>Pohybové čidlo stropní 360° pro LED</t>
  </si>
  <si>
    <t>138</t>
  </si>
  <si>
    <t>0011VD</t>
  </si>
  <si>
    <t>Drobný instalační materiál</t>
  </si>
  <si>
    <t>140</t>
  </si>
  <si>
    <t>SO 701_02 - ÚT + VZT</t>
  </si>
  <si>
    <t>D1 - Vytápění</t>
  </si>
  <si>
    <t>D2 - VZT</t>
  </si>
  <si>
    <t>Vytápění</t>
  </si>
  <si>
    <t>Pol2</t>
  </si>
  <si>
    <t>Elektrický přímotop o výkonu 1500 W, např. ECOFLEX TAC 15 (Fenix group)</t>
  </si>
  <si>
    <t>Pol3</t>
  </si>
  <si>
    <t>Elektrický přímotop o výkonu 1000 W, např. ECOFLEX TAC 10 (Fenix group)</t>
  </si>
  <si>
    <t>Pol4</t>
  </si>
  <si>
    <t>Elektrický přímotop o výkonu 500 W, např. ECOFLEX TAC 05 (Fenix group)</t>
  </si>
  <si>
    <t>Pol5</t>
  </si>
  <si>
    <t>Montáž konvektoru včetně elektrického připojení na připravené přívody</t>
  </si>
  <si>
    <t>kpl</t>
  </si>
  <si>
    <t>Pol6</t>
  </si>
  <si>
    <t>Doprava, přesun hmot, režijní náklady zakázky</t>
  </si>
  <si>
    <t>D2</t>
  </si>
  <si>
    <t>VZT</t>
  </si>
  <si>
    <t>Pol7</t>
  </si>
  <si>
    <t>Potrubní ventilátor TD MIXVENT 500/160 (Elektrodesign)</t>
  </si>
  <si>
    <t>Pol8</t>
  </si>
  <si>
    <t>Doběhové relé DT 3</t>
  </si>
  <si>
    <t>Pol9</t>
  </si>
  <si>
    <t>Potrubní elektrický ohřívač s regulací výkonu, např. MBE 160/2,1 R2 (Elektrodesign)</t>
  </si>
  <si>
    <t>Pol10</t>
  </si>
  <si>
    <t>REG 230/400 regulátor elektrických ohřívačů</t>
  </si>
  <si>
    <t>Pol11</t>
  </si>
  <si>
    <t>TGBK 330 kanálové teplotní čidlo</t>
  </si>
  <si>
    <t>Pol12</t>
  </si>
  <si>
    <t>Elektricky uzavíratelná klapka Ø160, např. MSKT 160 se servopohonem LM 230 A (Elektrodesign)</t>
  </si>
  <si>
    <t>Pol13</t>
  </si>
  <si>
    <t>Talířový ventil přívod vzduchu KI 160 - včetně rámečku</t>
  </si>
  <si>
    <t>Pol14</t>
  </si>
  <si>
    <t>Zpětná klapka vsuvná těsná RSKT 160 (Elektrodesign)</t>
  </si>
  <si>
    <t>Pol15</t>
  </si>
  <si>
    <t>Talířový ventil odtah vzduchu KO 125 - včetně rámečku</t>
  </si>
  <si>
    <t>Pol16</t>
  </si>
  <si>
    <t>Dveřní mřížka o volné ploše min. 0,015 m2, např. NOVA-D 400x150 mm</t>
  </si>
  <si>
    <t>Pol17</t>
  </si>
  <si>
    <t>OBJ Odbočka jednostrannná 90° 160/160</t>
  </si>
  <si>
    <t>Pol18</t>
  </si>
  <si>
    <t>OBJ Odbočka jednostrannná 90° 160/125</t>
  </si>
  <si>
    <t>Pol19</t>
  </si>
  <si>
    <t>OBJ Odbočka jednostrannná 90° 125/125</t>
  </si>
  <si>
    <t>Pol20</t>
  </si>
  <si>
    <t>PKS - přechodová komora stropní/stěnová 160/160</t>
  </si>
  <si>
    <t>Pol21</t>
  </si>
  <si>
    <t>PKS - přechodová komora stropní/stěnová 125/125</t>
  </si>
  <si>
    <t>Pol22</t>
  </si>
  <si>
    <t>PRR přechod asymetrický 160/125</t>
  </si>
  <si>
    <t>Pol23</t>
  </si>
  <si>
    <t>PZ 300x300 Al - protidešťová žaluzie - Al elox</t>
  </si>
  <si>
    <t>Pol24</t>
  </si>
  <si>
    <t>spojka vnější SN 160</t>
  </si>
  <si>
    <t>Pol25</t>
  </si>
  <si>
    <t>spojka vnější SN 125</t>
  </si>
  <si>
    <t>Pol26</t>
  </si>
  <si>
    <t>ohebné hadice se zvuk. izolací Sonopipe Ø 160</t>
  </si>
  <si>
    <t>Pol27</t>
  </si>
  <si>
    <t>ohebné hadice se zvuk. izolací Sonopipe Ø 127</t>
  </si>
  <si>
    <t>Pol28</t>
  </si>
  <si>
    <t>Trouba SPIRO Ø 160 ( l=3 bm)</t>
  </si>
  <si>
    <t>Pol29</t>
  </si>
  <si>
    <t>S-VPF 300x300/ø160 - sání-výfuk přechod fasádní</t>
  </si>
  <si>
    <t>Pol30</t>
  </si>
  <si>
    <t>Montáž VZT rozvodů včetně ventilátorů</t>
  </si>
  <si>
    <t>Pol31</t>
  </si>
  <si>
    <t>Elektrické zapojení ventilátorů a regulace na připravené přívody</t>
  </si>
  <si>
    <t>Pol32</t>
  </si>
  <si>
    <t>Komplexní vyzkoušení, zaregulování, zaškolení obsluhy</t>
  </si>
  <si>
    <t>SO 701_03 - Zařízení zdravotně technických instalací</t>
  </si>
  <si>
    <t xml:space="preserve">    4 - Vodorovné konstrukce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</si>
  <si>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</si>
  <si>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</si>
  <si>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</si>
  <si>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>132251104</t>
  </si>
  <si>
    <t>Hloubení rýh nezapažených š do 800 mm v hornině třídy těžitelnosti I skupiny 3 objem přes 100 m3 strojně</t>
  </si>
  <si>
    <t>CS ÚRS 2022 01</t>
  </si>
  <si>
    <t>422343971</t>
  </si>
  <si>
    <t>161151103</t>
  </si>
  <si>
    <t>Svislé přemístění výkopku z horniny třídy těžitelnosti I skupiny 1 až 3 hl výkopu přes 4 do 8 m</t>
  </si>
  <si>
    <t>-1716907937</t>
  </si>
  <si>
    <t>162351103</t>
  </si>
  <si>
    <t>Vodorovné přemístění přes 50 do 500 m výkopku/sypaniny z horniny třídy těžitelnosti I skupiny 1 až 3</t>
  </si>
  <si>
    <t>-1591220870</t>
  </si>
  <si>
    <t>59340746</t>
  </si>
  <si>
    <t>6,12*10 'Přepočtené koeficientem množství</t>
  </si>
  <si>
    <t>171201221</t>
  </si>
  <si>
    <t>Poplatek za uložení na skládce (skládkovné) zeminy a kamení kód odpadu 17 05 04</t>
  </si>
  <si>
    <t>1920106147</t>
  </si>
  <si>
    <t>6,12*2,67 'Přepočtené koeficientem množství</t>
  </si>
  <si>
    <t>174111101</t>
  </si>
  <si>
    <t>Zásyp jam, šachet rýh nebo kolem objektů sypaninou se zhutněním ručně</t>
  </si>
  <si>
    <t>642844090</t>
  </si>
  <si>
    <t>175151101</t>
  </si>
  <si>
    <t>Obsypání potrubí strojně sypaninou bez prohození, uloženou do 3 m</t>
  </si>
  <si>
    <t>-1142342388</t>
  </si>
  <si>
    <t>58337303</t>
  </si>
  <si>
    <t>štěrkopísek frakce 0/8</t>
  </si>
  <si>
    <t>1682403277</t>
  </si>
  <si>
    <t>4,68*2 'Přepočtené koeficientem množství</t>
  </si>
  <si>
    <t>Vodorovné konstrukce</t>
  </si>
  <si>
    <t>451573111</t>
  </si>
  <si>
    <t>Lože pod potrubí otevřený výkop ze štěrkopísku</t>
  </si>
  <si>
    <t>-870362397</t>
  </si>
  <si>
    <t>977151122</t>
  </si>
  <si>
    <t>Jádrové vrty diamantovými korunkami do stavebních materiálů D přes 120 do 130 mm</t>
  </si>
  <si>
    <t>-261252540</t>
  </si>
  <si>
    <t>-1978645047</t>
  </si>
  <si>
    <t>1457251308</t>
  </si>
  <si>
    <t>-299374838</t>
  </si>
  <si>
    <t>0,006*10 'Přepočtené koeficientem množství</t>
  </si>
  <si>
    <t>997013603</t>
  </si>
  <si>
    <t>Poplatek za uložení na skládce (skládkovné) stavebního odpadu cihelného kód odpadu 17 01 02</t>
  </si>
  <si>
    <t>7884118</t>
  </si>
  <si>
    <t>997221611</t>
  </si>
  <si>
    <t>Nakládání suti na dopravní prostředky pro vodorovnou dopravu</t>
  </si>
  <si>
    <t>615680999</t>
  </si>
  <si>
    <t>-294655393</t>
  </si>
  <si>
    <t>711493121</t>
  </si>
  <si>
    <t>Izolace proti podpovrchové a tlakové vodě svislá těsnicí hmotou dvousložkovou na bázi cementu</t>
  </si>
  <si>
    <t>-1051191872</t>
  </si>
  <si>
    <t>-1900749298</t>
  </si>
  <si>
    <t>-698508771</t>
  </si>
  <si>
    <t>721</t>
  </si>
  <si>
    <t>Zdravotechnika - vnitřní kanalizace</t>
  </si>
  <si>
    <t>721173401</t>
  </si>
  <si>
    <t>Potrubí kanalizační z PVC SN 4 svodné DN 110</t>
  </si>
  <si>
    <t>1657622783</t>
  </si>
  <si>
    <t>721173402</t>
  </si>
  <si>
    <t>Potrubí kanalizační z PVC SN 4 svodné DN 125</t>
  </si>
  <si>
    <t>632379462</t>
  </si>
  <si>
    <t>721175203</t>
  </si>
  <si>
    <t>Potrubí kanalizační z PP připojovací odhlučněné třívrstvé DN 50</t>
  </si>
  <si>
    <t>527731254</t>
  </si>
  <si>
    <t>721175205</t>
  </si>
  <si>
    <t>Potrubí kanalizační z PP připojovací odhlučněné třívrstvé DN 110</t>
  </si>
  <si>
    <t>1828201805</t>
  </si>
  <si>
    <t>721175211</t>
  </si>
  <si>
    <t>Potrubí kanalizační z PP odpadní odhlučněné třívrstvé DN 75</t>
  </si>
  <si>
    <t>31089224</t>
  </si>
  <si>
    <t>721175212</t>
  </si>
  <si>
    <t>Potrubí kanalizační z PP odpadní odhlučněné třívrstvé DN 110</t>
  </si>
  <si>
    <t>1053381305</t>
  </si>
  <si>
    <t>721194105</t>
  </si>
  <si>
    <t>Vyvedení a upevnění odpadních výpustek DN 50</t>
  </si>
  <si>
    <t>110159552</t>
  </si>
  <si>
    <t>721194109</t>
  </si>
  <si>
    <t>Vyvedení a upevnění odpadních výpustek DN 110</t>
  </si>
  <si>
    <t>-1779370097</t>
  </si>
  <si>
    <t>721273153</t>
  </si>
  <si>
    <t>Hlavice ventilační polypropylen PP DN 110</t>
  </si>
  <si>
    <t>1960160816</t>
  </si>
  <si>
    <t>721290111</t>
  </si>
  <si>
    <t>Zkouška těsnosti potrubí kanalizace vodou DN do 125</t>
  </si>
  <si>
    <t>233089997</t>
  </si>
  <si>
    <t>998721101</t>
  </si>
  <si>
    <t>Přesun hmot tonážní pro vnitřní kanalizace v objektech v do 6 m</t>
  </si>
  <si>
    <t>1146939984</t>
  </si>
  <si>
    <t>998721181</t>
  </si>
  <si>
    <t>Příplatek k přesunu hmot tonážní 721 prováděný bez použití mechanizace</t>
  </si>
  <si>
    <t>-1198520285</t>
  </si>
  <si>
    <t>722</t>
  </si>
  <si>
    <t>Zdravotechnika - vnitřní vodovod</t>
  </si>
  <si>
    <t>722171933</t>
  </si>
  <si>
    <t>Potrubí plastové výměna trub nebo tvarovek D přes 20 do 25 mm</t>
  </si>
  <si>
    <t>263863007</t>
  </si>
  <si>
    <t>28615135</t>
  </si>
  <si>
    <t>trubka vodovodní tlaková PPR řada PN 16 D 25mm dl 4m</t>
  </si>
  <si>
    <t>-1417232034</t>
  </si>
  <si>
    <t>0,5*1,03 'Přepočtené koeficientem množství</t>
  </si>
  <si>
    <t>722174003</t>
  </si>
  <si>
    <t>Potrubí vodovodní plastové PPR svar polyfúze PN 16 D 25x3,5 mm</t>
  </si>
  <si>
    <t>-1096626920</t>
  </si>
  <si>
    <t>42390146</t>
  </si>
  <si>
    <t>objímka potrubí dvoušroubová M8 48–53 6/4"</t>
  </si>
  <si>
    <t>795750186</t>
  </si>
  <si>
    <t>722174023</t>
  </si>
  <si>
    <t>Potrubí vodovodní plastové PPR svar polyfúze PN 20 D 25x4,2 mm</t>
  </si>
  <si>
    <t>-664712986</t>
  </si>
  <si>
    <t>42390148</t>
  </si>
  <si>
    <t>objímka potrubí dvoušroubová M8/M10 60–64 2"</t>
  </si>
  <si>
    <t>-1391665901</t>
  </si>
  <si>
    <t>722181232</t>
  </si>
  <si>
    <t>Ochrana vodovodního potrubí přilepenými termoizolačními trubicemi z PE tl přes 9 do 13 mm DN přes 22 do 45 mm</t>
  </si>
  <si>
    <t>1767688324</t>
  </si>
  <si>
    <t>722181242</t>
  </si>
  <si>
    <t>Ochrana vodovodního potrubí přilepenými termoizolačními trubicemi z PE tl přes 13 do 20 mm DN přes 22 do 45 mm</t>
  </si>
  <si>
    <t>1262335195</t>
  </si>
  <si>
    <t>722190401</t>
  </si>
  <si>
    <t>Vyvedení a upevnění výpustku DN do 25</t>
  </si>
  <si>
    <t>424019999</t>
  </si>
  <si>
    <t>722220111</t>
  </si>
  <si>
    <t>Nástěnka pro výtokový ventil G 1/2" s jedním závitem</t>
  </si>
  <si>
    <t>-2136152121</t>
  </si>
  <si>
    <t>722290226</t>
  </si>
  <si>
    <t>Zkouška těsnosti vodovodního potrubí závitového DN do 50</t>
  </si>
  <si>
    <t>-1669940280</t>
  </si>
  <si>
    <t>722290234</t>
  </si>
  <si>
    <t>Proplach a dezinfekce vodovodního potrubí DN do 80</t>
  </si>
  <si>
    <t>833216715</t>
  </si>
  <si>
    <t>998722101</t>
  </si>
  <si>
    <t>Přesun hmot tonážní pro vnitřní vodovod v objektech v do 6 m</t>
  </si>
  <si>
    <t>-704564746</t>
  </si>
  <si>
    <t>998722181</t>
  </si>
  <si>
    <t>Příplatek k přesunu hmot tonážní 722 prováděný bez použití mechanizace</t>
  </si>
  <si>
    <t>998806299</t>
  </si>
  <si>
    <t>725119125</t>
  </si>
  <si>
    <t>Montáž klozetových mís závěsných na nosné stěny</t>
  </si>
  <si>
    <t>892405924</t>
  </si>
  <si>
    <t>642360411</t>
  </si>
  <si>
    <t xml:space="preserve">Tesi Závěsný klozet s AQUABLADE® technologií, s ultra plochým Soft-Close klozetovým sedátkem, bílá </t>
  </si>
  <si>
    <t>141437274</t>
  </si>
  <si>
    <t>642360511</t>
  </si>
  <si>
    <t>Jika - laufen pro handicap klozet závěsný 70 cm, ploché splachování bílý; včetně sedátka Laufen pro handicap, zesílené panty a dorazy, bílé</t>
  </si>
  <si>
    <t>-1969419872</t>
  </si>
  <si>
    <t>725129102</t>
  </si>
  <si>
    <t>Montáž pisoáru s automatickým splachováním</t>
  </si>
  <si>
    <t>623766038</t>
  </si>
  <si>
    <t>642509071</t>
  </si>
  <si>
    <t>urinál keramický s odsáváním přívod vodorovný vnitřní bílý; včetně odsávacího zařízení s odtokem vodorovným a IQ splachovací sada (12V, 50Hz), bílá7000</t>
  </si>
  <si>
    <t>-1673936113</t>
  </si>
  <si>
    <t>551721101</t>
  </si>
  <si>
    <t>Urinály Napájecí zdroj 230/12V, 50 Hz (pro 1-3 urinály)</t>
  </si>
  <si>
    <t>-240132114</t>
  </si>
  <si>
    <t>7252116811</t>
  </si>
  <si>
    <t>Jika - mio umyvadlo zdravotní 64x55 cm s otvorem, bílé</t>
  </si>
  <si>
    <t>1515167480</t>
  </si>
  <si>
    <t>725219101</t>
  </si>
  <si>
    <t>Montáž umyvadla připevněného na konzoly</t>
  </si>
  <si>
    <t>-1559842865</t>
  </si>
  <si>
    <t>642130111</t>
  </si>
  <si>
    <t>SLENDER umyvadlo na desku 60x40,5cm, bez přepadu, bílá</t>
  </si>
  <si>
    <t>-98358044</t>
  </si>
  <si>
    <t>7252915111</t>
  </si>
  <si>
    <t>EP dávkovač mýdla vestavný - chrom - 400 ml</t>
  </si>
  <si>
    <t>-406455254</t>
  </si>
  <si>
    <t>7252915112</t>
  </si>
  <si>
    <t xml:space="preserve">Nástěnný dávkovač mýdla pro umístění za zrcadlo, 24 V DC </t>
  </si>
  <si>
    <t>1171635446</t>
  </si>
  <si>
    <t>7252915113</t>
  </si>
  <si>
    <t xml:space="preserve">Osoušeč rukou pro umístění za zrcadlo, 230 v AC </t>
  </si>
  <si>
    <t>-1940475890</t>
  </si>
  <si>
    <t>725291621</t>
  </si>
  <si>
    <t>WC štětka Sanela</t>
  </si>
  <si>
    <t>-1388724964</t>
  </si>
  <si>
    <t>7252916214</t>
  </si>
  <si>
    <t>Zásobník toaletního papíru Sanela</t>
  </si>
  <si>
    <t>-333769846</t>
  </si>
  <si>
    <t>7252916215</t>
  </si>
  <si>
    <t>Odpadkový koš Sanela</t>
  </si>
  <si>
    <t>-2129089992</t>
  </si>
  <si>
    <t>725291712</t>
  </si>
  <si>
    <t>Doplňky zařízení koupelen a záchodů smaltované madlo krakorcové dl 834 mm</t>
  </si>
  <si>
    <t>826384579</t>
  </si>
  <si>
    <t>725291722</t>
  </si>
  <si>
    <t>Doplňky zařízení koupelen a záchodů smaltované madlo krakorcové sklopné dl 834 mm</t>
  </si>
  <si>
    <t>-1384660020</t>
  </si>
  <si>
    <t>725535211</t>
  </si>
  <si>
    <t>Ventil pojistný G 1/2"</t>
  </si>
  <si>
    <t>1375509925</t>
  </si>
  <si>
    <t>551721102</t>
  </si>
  <si>
    <t>Napájecí zdroj 230V AC/ 24V DC</t>
  </si>
  <si>
    <t>1618643901</t>
  </si>
  <si>
    <t>551721103</t>
  </si>
  <si>
    <t xml:space="preserve">Dálkové ovládání pro nastevní parametrů infračervených čidel </t>
  </si>
  <si>
    <t>1580768710</t>
  </si>
  <si>
    <t>725535222</t>
  </si>
  <si>
    <t>Ventil pojistný bezpečnostní souprava s redukčním ventilem a výlevkou</t>
  </si>
  <si>
    <t>2081712642</t>
  </si>
  <si>
    <t>725539201</t>
  </si>
  <si>
    <t>Montáž ohřívačů zásobníkových závěsných tlakových do 15 l</t>
  </si>
  <si>
    <t>1251118302</t>
  </si>
  <si>
    <t>541322241</t>
  </si>
  <si>
    <t>Hakl 3K-DL HA3KDL3090 elektrický průtokový ohřívač tlakový 3-9 kW</t>
  </si>
  <si>
    <t>362976767</t>
  </si>
  <si>
    <t>725813111</t>
  </si>
  <si>
    <t>Ventil rohový bez připojovací trubičky nebo flexi hadičky G 1/2"</t>
  </si>
  <si>
    <t>1763008803</t>
  </si>
  <si>
    <t>7258226111</t>
  </si>
  <si>
    <t xml:space="preserve">ROUND -umyvadlová baterie bez výpusti,výška 306mm,černá </t>
  </si>
  <si>
    <t>-611696098</t>
  </si>
  <si>
    <t>725829121</t>
  </si>
  <si>
    <t>Montáž baterie umyvadlové nástěnné pákové a klasické ostatní typ</t>
  </si>
  <si>
    <t>-497155376</t>
  </si>
  <si>
    <t>551456111</t>
  </si>
  <si>
    <t>Deep umyvadlová baterie s lékařskou pákou bez výpustí - chrom</t>
  </si>
  <si>
    <t>1808880198</t>
  </si>
  <si>
    <t>725851325</t>
  </si>
  <si>
    <t>Ventil odpadní umyvadlový bez přepadu G 5/4"</t>
  </si>
  <si>
    <t>-62587115</t>
  </si>
  <si>
    <t>7258513251</t>
  </si>
  <si>
    <t xml:space="preserve">Výpust umyvadlová 5/4" celokovová, velká zátka, pro umyvadla bez přepadu, neuzavíratelná, černá-mat </t>
  </si>
  <si>
    <t>1731692237</t>
  </si>
  <si>
    <t>7258611011</t>
  </si>
  <si>
    <t xml:space="preserve">Sifon umyvadlový DN32 DESIGN černá-mat </t>
  </si>
  <si>
    <t>286342428</t>
  </si>
  <si>
    <t>725861312</t>
  </si>
  <si>
    <t>Zápachová uzávěrka pro umyvadlo DN 40 podomítková</t>
  </si>
  <si>
    <t>134351678</t>
  </si>
  <si>
    <t>-822249529</t>
  </si>
  <si>
    <t>2025454930</t>
  </si>
  <si>
    <t>726</t>
  </si>
  <si>
    <t>Zdravotechnika - předstěnové instalace</t>
  </si>
  <si>
    <t>726131041.GBT</t>
  </si>
  <si>
    <t>Instalační předstěna Geberit Duofix pro klozet závěsný v 1120 mm s ovládáním zepředu do lehkých stěn s kovovou kcí</t>
  </si>
  <si>
    <t>-1636334263</t>
  </si>
  <si>
    <t>GBT.1157701151</t>
  </si>
  <si>
    <t xml:space="preserve">Ovládací tlačítko Geberit Sigma20, pro 2 množství splachování: lakování matné černé, easy-to-clean </t>
  </si>
  <si>
    <t>738341269</t>
  </si>
  <si>
    <t>726131043.GBT</t>
  </si>
  <si>
    <t>Instalační předstěna Geberit Duofix pro klozet závěsný v 1120 mm s ovládáním zepředu pro postižené do stěn s kov kcí</t>
  </si>
  <si>
    <t>-1633856245</t>
  </si>
  <si>
    <t>-758247483</t>
  </si>
  <si>
    <t>726131203</t>
  </si>
  <si>
    <t>Instalační předstěna - montáž pisoáru do lehkých stěn s kovovou kcí</t>
  </si>
  <si>
    <t>2129176786</t>
  </si>
  <si>
    <t>552817601</t>
  </si>
  <si>
    <t>ProSys PROSYS konstrukce pro pisoár</t>
  </si>
  <si>
    <t>-1651018875</t>
  </si>
  <si>
    <t>998726111</t>
  </si>
  <si>
    <t>Přesun hmot tonážní pro instalační prefabrikáty v objektech v do 6 m</t>
  </si>
  <si>
    <t>-687876479</t>
  </si>
  <si>
    <t>998726181</t>
  </si>
  <si>
    <t>Příplatek k přesunu hmot tonážní 726 prováděný bez použití mechanizace</t>
  </si>
  <si>
    <t>389770803</t>
  </si>
  <si>
    <t>SO 999 - Vícerozpočtové náklady</t>
  </si>
  <si>
    <t>VRN - Vedlejší rozpočtové náklady</t>
  </si>
  <si>
    <t xml:space="preserve">    VRN3 - Zařízení staveniště</t>
  </si>
  <si>
    <t xml:space="preserve">    VRN7 - Provozní vlivy</t>
  </si>
  <si>
    <t>Vedlejší rozpočtové náklady</t>
  </si>
  <si>
    <t>VRN3</t>
  </si>
  <si>
    <t>032103000</t>
  </si>
  <si>
    <t>Náklady na stavební buňky</t>
  </si>
  <si>
    <t>soub.</t>
  </si>
  <si>
    <t>1024</t>
  </si>
  <si>
    <t>465837454</t>
  </si>
  <si>
    <t>032503000</t>
  </si>
  <si>
    <t>Skládky na staveništi</t>
  </si>
  <si>
    <t>504106436</t>
  </si>
  <si>
    <t>032903000</t>
  </si>
  <si>
    <t>Náklady na provoz a údržbu vybavení staveniště</t>
  </si>
  <si>
    <t>-744896886</t>
  </si>
  <si>
    <t>033103000</t>
  </si>
  <si>
    <t>Připojení energií</t>
  </si>
  <si>
    <t>1682891533</t>
  </si>
  <si>
    <t>033203000</t>
  </si>
  <si>
    <t>Energie pro zařízení staveniště</t>
  </si>
  <si>
    <t>-1677720464</t>
  </si>
  <si>
    <t>034103000</t>
  </si>
  <si>
    <t>Oplocení staveniště</t>
  </si>
  <si>
    <t>1568618403</t>
  </si>
  <si>
    <t>035103001</t>
  </si>
  <si>
    <t>Pronájem ploch</t>
  </si>
  <si>
    <t>840090749</t>
  </si>
  <si>
    <t>039103000</t>
  </si>
  <si>
    <t>Rozebrání, bourání a odvoz zařízení staveniště</t>
  </si>
  <si>
    <t>226895559</t>
  </si>
  <si>
    <t>VRN7</t>
  </si>
  <si>
    <t>071103000</t>
  </si>
  <si>
    <t>Provoz investora</t>
  </si>
  <si>
    <t>-36639503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</si>
</sst>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4" fontId="7" fillId="0" borderId="0" xfId="0" applyNumberFormat="1" applyFont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49" fontId="37" fillId="0" borderId="23" xfId="0" applyNumberFormat="1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167" fontId="37" fillId="0" borderId="23" xfId="0" applyNumberFormat="1" applyFont="1" applyBorder="1" applyAlignment="1" applyProtection="1">
      <alignment vertical="center"/>
      <protection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2" borderId="23" xfId="0" applyFont="1" applyFill="1" applyBorder="1" applyAlignment="1" applyProtection="1">
      <alignment horizontal="center" vertical="center"/>
      <protection locked="0"/>
    </xf>
    <xf numFmtId="49" fontId="0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center" vertical="center" wrapText="1"/>
      <protection locked="0"/>
    </xf>
    <xf numFmtId="167" fontId="0" fillId="2" borderId="23" xfId="0" applyNumberFormat="1" applyFont="1" applyFill="1" applyBorder="1" applyAlignment="1" applyProtection="1">
      <alignment vertical="center"/>
      <protection locked="0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3" fillId="2" borderId="23" xfId="0" applyFont="1" applyFill="1" applyBorder="1" applyAlignment="1" applyProtection="1">
      <alignment horizontal="left"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14.4" customHeight="1">
      <c r="B26" s="21"/>
      <c r="C26" s="22"/>
      <c r="D26" s="38" t="s">
        <v>36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9">
        <f>ROUND(AG94,2)</f>
        <v>0</v>
      </c>
      <c r="AL26" s="22"/>
      <c r="AM26" s="22"/>
      <c r="AN26" s="22"/>
      <c r="AO26" s="22"/>
      <c r="AP26" s="22"/>
      <c r="AQ26" s="22"/>
      <c r="AR26" s="20"/>
      <c r="BE26" s="31"/>
    </row>
    <row r="27" spans="2:57" s="1" customFormat="1" ht="14.4" customHeight="1">
      <c r="B27" s="21"/>
      <c r="C27" s="22"/>
      <c r="D27" s="38" t="s">
        <v>37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9">
        <f>ROUND(AG101,2)</f>
        <v>0</v>
      </c>
      <c r="AL27" s="39"/>
      <c r="AM27" s="39"/>
      <c r="AN27" s="39"/>
      <c r="AO27" s="39"/>
      <c r="AP27" s="22"/>
      <c r="AQ27" s="22"/>
      <c r="AR27" s="20"/>
      <c r="BE27" s="31"/>
    </row>
    <row r="28" spans="1:57" s="2" customFormat="1" ht="6.95" customHeigh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3"/>
      <c r="BE28" s="31"/>
    </row>
    <row r="29" spans="1:57" s="2" customFormat="1" ht="25.9" customHeight="1">
      <c r="A29" s="40"/>
      <c r="B29" s="41"/>
      <c r="C29" s="42"/>
      <c r="D29" s="44" t="s">
        <v>38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6">
        <f>ROUND(AK26+AK27,2)</f>
        <v>0</v>
      </c>
      <c r="AL29" s="45"/>
      <c r="AM29" s="45"/>
      <c r="AN29" s="45"/>
      <c r="AO29" s="45"/>
      <c r="AP29" s="42"/>
      <c r="AQ29" s="42"/>
      <c r="AR29" s="43"/>
      <c r="BE29" s="31"/>
    </row>
    <row r="30" spans="1:57" s="2" customFormat="1" ht="6.95" customHeight="1">
      <c r="A30" s="40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3"/>
      <c r="BE30" s="31"/>
    </row>
    <row r="31" spans="1:57" s="2" customFormat="1" ht="12">
      <c r="A31" s="40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7" t="s">
        <v>39</v>
      </c>
      <c r="M31" s="47"/>
      <c r="N31" s="47"/>
      <c r="O31" s="47"/>
      <c r="P31" s="47"/>
      <c r="Q31" s="42"/>
      <c r="R31" s="42"/>
      <c r="S31" s="42"/>
      <c r="T31" s="42"/>
      <c r="U31" s="42"/>
      <c r="V31" s="42"/>
      <c r="W31" s="47" t="s">
        <v>40</v>
      </c>
      <c r="X31" s="47"/>
      <c r="Y31" s="47"/>
      <c r="Z31" s="47"/>
      <c r="AA31" s="47"/>
      <c r="AB31" s="47"/>
      <c r="AC31" s="47"/>
      <c r="AD31" s="47"/>
      <c r="AE31" s="47"/>
      <c r="AF31" s="42"/>
      <c r="AG31" s="42"/>
      <c r="AH31" s="42"/>
      <c r="AI31" s="42"/>
      <c r="AJ31" s="42"/>
      <c r="AK31" s="47" t="s">
        <v>41</v>
      </c>
      <c r="AL31" s="47"/>
      <c r="AM31" s="47"/>
      <c r="AN31" s="47"/>
      <c r="AO31" s="47"/>
      <c r="AP31" s="42"/>
      <c r="AQ31" s="42"/>
      <c r="AR31" s="43"/>
      <c r="BE31" s="31"/>
    </row>
    <row r="32" spans="1:57" s="3" customFormat="1" ht="14.4" customHeight="1">
      <c r="A32" s="3"/>
      <c r="B32" s="48"/>
      <c r="C32" s="49"/>
      <c r="D32" s="32" t="s">
        <v>42</v>
      </c>
      <c r="E32" s="49"/>
      <c r="F32" s="32" t="s">
        <v>43</v>
      </c>
      <c r="G32" s="49"/>
      <c r="H32" s="49"/>
      <c r="I32" s="49"/>
      <c r="J32" s="49"/>
      <c r="K32" s="49"/>
      <c r="L32" s="50">
        <v>0.21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ROUND(AZ94+SUM(CD101:CD105),2)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f>ROUND(AV94+SUM(BY101:BY105),2)</f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>
      <c r="A33" s="3"/>
      <c r="B33" s="48"/>
      <c r="C33" s="49"/>
      <c r="D33" s="49"/>
      <c r="E33" s="49"/>
      <c r="F33" s="32" t="s">
        <v>44</v>
      </c>
      <c r="G33" s="49"/>
      <c r="H33" s="49"/>
      <c r="I33" s="49"/>
      <c r="J33" s="49"/>
      <c r="K33" s="49"/>
      <c r="L33" s="50">
        <v>0.15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ROUND(BA94+SUM(CE101:CE105),2)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f>ROUND(AW94+SUM(BZ101:BZ105),2)</f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3" customFormat="1" ht="14.4" customHeight="1" hidden="1">
      <c r="A34" s="3"/>
      <c r="B34" s="48"/>
      <c r="C34" s="49"/>
      <c r="D34" s="49"/>
      <c r="E34" s="49"/>
      <c r="F34" s="32" t="s">
        <v>45</v>
      </c>
      <c r="G34" s="49"/>
      <c r="H34" s="49"/>
      <c r="I34" s="49"/>
      <c r="J34" s="49"/>
      <c r="K34" s="49"/>
      <c r="L34" s="50">
        <v>0.21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1">
        <f>ROUND(BB94+SUM(CF101:CF105),2)</f>
        <v>0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1">
        <v>0</v>
      </c>
      <c r="AL34" s="49"/>
      <c r="AM34" s="49"/>
      <c r="AN34" s="49"/>
      <c r="AO34" s="49"/>
      <c r="AP34" s="49"/>
      <c r="AQ34" s="49"/>
      <c r="AR34" s="52"/>
      <c r="BE34" s="53"/>
    </row>
    <row r="35" spans="1:57" s="3" customFormat="1" ht="14.4" customHeight="1" hidden="1">
      <c r="A35" s="3"/>
      <c r="B35" s="48"/>
      <c r="C35" s="49"/>
      <c r="D35" s="49"/>
      <c r="E35" s="49"/>
      <c r="F35" s="32" t="s">
        <v>46</v>
      </c>
      <c r="G35" s="49"/>
      <c r="H35" s="49"/>
      <c r="I35" s="49"/>
      <c r="J35" s="49"/>
      <c r="K35" s="49"/>
      <c r="L35" s="50">
        <v>0.15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1">
        <f>ROUND(BC94+SUM(CG101:CG105),2)</f>
        <v>0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1">
        <v>0</v>
      </c>
      <c r="AL35" s="49"/>
      <c r="AM35" s="49"/>
      <c r="AN35" s="49"/>
      <c r="AO35" s="49"/>
      <c r="AP35" s="49"/>
      <c r="AQ35" s="49"/>
      <c r="AR35" s="52"/>
      <c r="BE35" s="3"/>
    </row>
    <row r="36" spans="1:57" s="3" customFormat="1" ht="14.4" customHeight="1" hidden="1">
      <c r="A36" s="3"/>
      <c r="B36" s="48"/>
      <c r="C36" s="49"/>
      <c r="D36" s="49"/>
      <c r="E36" s="49"/>
      <c r="F36" s="32" t="s">
        <v>47</v>
      </c>
      <c r="G36" s="49"/>
      <c r="H36" s="49"/>
      <c r="I36" s="49"/>
      <c r="J36" s="49"/>
      <c r="K36" s="49"/>
      <c r="L36" s="50">
        <v>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1">
        <f>ROUND(BD94+SUM(CH101:CH105),2)</f>
        <v>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51">
        <v>0</v>
      </c>
      <c r="AL36" s="49"/>
      <c r="AM36" s="49"/>
      <c r="AN36" s="49"/>
      <c r="AO36" s="49"/>
      <c r="AP36" s="49"/>
      <c r="AQ36" s="49"/>
      <c r="AR36" s="52"/>
      <c r="BE36" s="3"/>
    </row>
    <row r="37" spans="1:57" s="2" customFormat="1" ht="6.95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3"/>
      <c r="BE37" s="40"/>
    </row>
    <row r="38" spans="1:57" s="2" customFormat="1" ht="25.9" customHeight="1">
      <c r="A38" s="40"/>
      <c r="B38" s="41"/>
      <c r="C38" s="54"/>
      <c r="D38" s="55" t="s">
        <v>48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 t="s">
        <v>49</v>
      </c>
      <c r="U38" s="56"/>
      <c r="V38" s="56"/>
      <c r="W38" s="56"/>
      <c r="X38" s="58" t="s">
        <v>50</v>
      </c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9">
        <f>SUM(AK29:AK36)</f>
        <v>0</v>
      </c>
      <c r="AL38" s="56"/>
      <c r="AM38" s="56"/>
      <c r="AN38" s="56"/>
      <c r="AO38" s="60"/>
      <c r="AP38" s="54"/>
      <c r="AQ38" s="54"/>
      <c r="AR38" s="43"/>
      <c r="BE38" s="40"/>
    </row>
    <row r="39" spans="1:57" s="2" customFormat="1" ht="6.95" customHeight="1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3"/>
      <c r="BE39" s="40"/>
    </row>
    <row r="40" spans="1:57" s="2" customFormat="1" ht="14.4" customHeight="1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3"/>
      <c r="BE40" s="4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1"/>
      <c r="C49" s="62"/>
      <c r="D49" s="63" t="s">
        <v>51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52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40"/>
      <c r="B60" s="41"/>
      <c r="C60" s="42"/>
      <c r="D60" s="66" t="s">
        <v>53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66" t="s">
        <v>54</v>
      </c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66" t="s">
        <v>53</v>
      </c>
      <c r="AI60" s="45"/>
      <c r="AJ60" s="45"/>
      <c r="AK60" s="45"/>
      <c r="AL60" s="45"/>
      <c r="AM60" s="66" t="s">
        <v>54</v>
      </c>
      <c r="AN60" s="45"/>
      <c r="AO60" s="45"/>
      <c r="AP60" s="42"/>
      <c r="AQ60" s="42"/>
      <c r="AR60" s="43"/>
      <c r="BE60" s="40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40"/>
      <c r="B64" s="41"/>
      <c r="C64" s="42"/>
      <c r="D64" s="63" t="s">
        <v>55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56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3"/>
      <c r="BE64" s="40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40"/>
      <c r="B75" s="41"/>
      <c r="C75" s="42"/>
      <c r="D75" s="66" t="s">
        <v>53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66" t="s">
        <v>54</v>
      </c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66" t="s">
        <v>53</v>
      </c>
      <c r="AI75" s="45"/>
      <c r="AJ75" s="45"/>
      <c r="AK75" s="45"/>
      <c r="AL75" s="45"/>
      <c r="AM75" s="66" t="s">
        <v>54</v>
      </c>
      <c r="AN75" s="45"/>
      <c r="AO75" s="45"/>
      <c r="AP75" s="42"/>
      <c r="AQ75" s="42"/>
      <c r="AR75" s="43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3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3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3"/>
      <c r="BE81" s="40"/>
    </row>
    <row r="82" spans="1:57" s="2" customFormat="1" ht="24.95" customHeight="1">
      <c r="A82" s="40"/>
      <c r="B82" s="41"/>
      <c r="C82" s="23" t="s">
        <v>57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3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3"/>
      <c r="BE83" s="40"/>
    </row>
    <row r="84" spans="1:57" s="4" customFormat="1" ht="12" customHeight="1">
      <c r="A84" s="4"/>
      <c r="B84" s="72"/>
      <c r="C84" s="32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ZN2022_060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Stavební úpravy smuteční síně ve Varnsdorfu - úprava toalet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3"/>
      <c r="BE86" s="40"/>
    </row>
    <row r="87" spans="1:57" s="2" customFormat="1" ht="12" customHeight="1">
      <c r="A87" s="40"/>
      <c r="B87" s="41"/>
      <c r="C87" s="32" t="s">
        <v>20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Varnsdorf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2" t="s">
        <v>22</v>
      </c>
      <c r="AJ87" s="42"/>
      <c r="AK87" s="42"/>
      <c r="AL87" s="42"/>
      <c r="AM87" s="81" t="str">
        <f>IF(AN8="","",AN8)</f>
        <v>5. 11. 2022</v>
      </c>
      <c r="AN87" s="81"/>
      <c r="AO87" s="42"/>
      <c r="AP87" s="42"/>
      <c r="AQ87" s="42"/>
      <c r="AR87" s="43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3"/>
      <c r="BE88" s="40"/>
    </row>
    <row r="89" spans="1:57" s="2" customFormat="1" ht="15.15" customHeight="1">
      <c r="A89" s="40"/>
      <c r="B89" s="41"/>
      <c r="C89" s="32" t="s">
        <v>24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Město Varnsdorf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2" t="s">
        <v>30</v>
      </c>
      <c r="AJ89" s="42"/>
      <c r="AK89" s="42"/>
      <c r="AL89" s="42"/>
      <c r="AM89" s="82" t="str">
        <f>IF(E17="","",E17)</f>
        <v>Ing. Václav Jára, ForWood</v>
      </c>
      <c r="AN89" s="73"/>
      <c r="AO89" s="73"/>
      <c r="AP89" s="73"/>
      <c r="AQ89" s="42"/>
      <c r="AR89" s="43"/>
      <c r="AS89" s="83" t="s">
        <v>58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2" t="s">
        <v>28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2" t="s">
        <v>33</v>
      </c>
      <c r="AJ90" s="42"/>
      <c r="AK90" s="42"/>
      <c r="AL90" s="42"/>
      <c r="AM90" s="82" t="str">
        <f>IF(E20="","",E20)</f>
        <v xml:space="preserve"> </v>
      </c>
      <c r="AN90" s="73"/>
      <c r="AO90" s="73"/>
      <c r="AP90" s="73"/>
      <c r="AQ90" s="42"/>
      <c r="AR90" s="43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3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59</v>
      </c>
      <c r="D92" s="96"/>
      <c r="E92" s="96"/>
      <c r="F92" s="96"/>
      <c r="G92" s="96"/>
      <c r="H92" s="97"/>
      <c r="I92" s="98" t="s">
        <v>60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61</v>
      </c>
      <c r="AH92" s="96"/>
      <c r="AI92" s="96"/>
      <c r="AJ92" s="96"/>
      <c r="AK92" s="96"/>
      <c r="AL92" s="96"/>
      <c r="AM92" s="96"/>
      <c r="AN92" s="98" t="s">
        <v>62</v>
      </c>
      <c r="AO92" s="96"/>
      <c r="AP92" s="100"/>
      <c r="AQ92" s="101" t="s">
        <v>63</v>
      </c>
      <c r="AR92" s="43"/>
      <c r="AS92" s="102" t="s">
        <v>64</v>
      </c>
      <c r="AT92" s="103" t="s">
        <v>65</v>
      </c>
      <c r="AU92" s="103" t="s">
        <v>66</v>
      </c>
      <c r="AV92" s="103" t="s">
        <v>67</v>
      </c>
      <c r="AW92" s="103" t="s">
        <v>68</v>
      </c>
      <c r="AX92" s="103" t="s">
        <v>69</v>
      </c>
      <c r="AY92" s="103" t="s">
        <v>70</v>
      </c>
      <c r="AZ92" s="103" t="s">
        <v>71</v>
      </c>
      <c r="BA92" s="103" t="s">
        <v>72</v>
      </c>
      <c r="BB92" s="103" t="s">
        <v>73</v>
      </c>
      <c r="BC92" s="103" t="s">
        <v>74</v>
      </c>
      <c r="BD92" s="104" t="s">
        <v>75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3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76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ROUND(SUM(AG95:AG99),2)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ROUND(SUM(AS95:AS99),2)</f>
        <v>0</v>
      </c>
      <c r="AT94" s="116">
        <f>ROUND(SUM(AV94:AW94),2)</f>
        <v>0</v>
      </c>
      <c r="AU94" s="117">
        <f>ROUND(SUM(AU95:AU99),5)</f>
        <v>0</v>
      </c>
      <c r="AV94" s="116">
        <f>ROUND(AZ94*L32,2)</f>
        <v>0</v>
      </c>
      <c r="AW94" s="116">
        <f>ROUND(BA94*L33,2)</f>
        <v>0</v>
      </c>
      <c r="AX94" s="116">
        <f>ROUND(BB94*L32,2)</f>
        <v>0</v>
      </c>
      <c r="AY94" s="116">
        <f>ROUND(BC94*L33,2)</f>
        <v>0</v>
      </c>
      <c r="AZ94" s="116">
        <f>ROUND(SUM(AZ95:AZ99),2)</f>
        <v>0</v>
      </c>
      <c r="BA94" s="116">
        <f>ROUND(SUM(BA95:BA99),2)</f>
        <v>0</v>
      </c>
      <c r="BB94" s="116">
        <f>ROUND(SUM(BB95:BB99),2)</f>
        <v>0</v>
      </c>
      <c r="BC94" s="116">
        <f>ROUND(SUM(BC95:BC99),2)</f>
        <v>0</v>
      </c>
      <c r="BD94" s="118">
        <f>ROUND(SUM(BD95:BD99),2)</f>
        <v>0</v>
      </c>
      <c r="BE94" s="6"/>
      <c r="BS94" s="119" t="s">
        <v>77</v>
      </c>
      <c r="BT94" s="119" t="s">
        <v>78</v>
      </c>
      <c r="BU94" s="120" t="s">
        <v>79</v>
      </c>
      <c r="BV94" s="119" t="s">
        <v>80</v>
      </c>
      <c r="BW94" s="119" t="s">
        <v>5</v>
      </c>
      <c r="BX94" s="119" t="s">
        <v>81</v>
      </c>
      <c r="CL94" s="119" t="s">
        <v>1</v>
      </c>
    </row>
    <row r="95" spans="1:91" s="7" customFormat="1" ht="16.5" customHeight="1">
      <c r="A95" s="121" t="s">
        <v>82</v>
      </c>
      <c r="B95" s="122"/>
      <c r="C95" s="123"/>
      <c r="D95" s="124" t="s">
        <v>83</v>
      </c>
      <c r="E95" s="124"/>
      <c r="F95" s="124"/>
      <c r="G95" s="124"/>
      <c r="H95" s="124"/>
      <c r="I95" s="125"/>
      <c r="J95" s="124" t="s">
        <v>84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'SO 701 - Stavební úpravy'!J32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85</v>
      </c>
      <c r="AR95" s="128"/>
      <c r="AS95" s="129">
        <v>0</v>
      </c>
      <c r="AT95" s="130">
        <f>ROUND(SUM(AV95:AW95),2)</f>
        <v>0</v>
      </c>
      <c r="AU95" s="131">
        <f>'SO 701 - Stavební úpravy'!P148</f>
        <v>0</v>
      </c>
      <c r="AV95" s="130">
        <f>'SO 701 - Stavební úpravy'!J35</f>
        <v>0</v>
      </c>
      <c r="AW95" s="130">
        <f>'SO 701 - Stavební úpravy'!J36</f>
        <v>0</v>
      </c>
      <c r="AX95" s="130">
        <f>'SO 701 - Stavební úpravy'!J37</f>
        <v>0</v>
      </c>
      <c r="AY95" s="130">
        <f>'SO 701 - Stavební úpravy'!J38</f>
        <v>0</v>
      </c>
      <c r="AZ95" s="130">
        <f>'SO 701 - Stavební úpravy'!F35</f>
        <v>0</v>
      </c>
      <c r="BA95" s="130">
        <f>'SO 701 - Stavební úpravy'!F36</f>
        <v>0</v>
      </c>
      <c r="BB95" s="130">
        <f>'SO 701 - Stavební úpravy'!F37</f>
        <v>0</v>
      </c>
      <c r="BC95" s="130">
        <f>'SO 701 - Stavební úpravy'!F38</f>
        <v>0</v>
      </c>
      <c r="BD95" s="132">
        <f>'SO 701 - Stavební úpravy'!F39</f>
        <v>0</v>
      </c>
      <c r="BE95" s="7"/>
      <c r="BT95" s="133" t="s">
        <v>86</v>
      </c>
      <c r="BV95" s="133" t="s">
        <v>80</v>
      </c>
      <c r="BW95" s="133" t="s">
        <v>87</v>
      </c>
      <c r="BX95" s="133" t="s">
        <v>5</v>
      </c>
      <c r="CL95" s="133" t="s">
        <v>1</v>
      </c>
      <c r="CM95" s="133" t="s">
        <v>88</v>
      </c>
    </row>
    <row r="96" spans="1:91" s="7" customFormat="1" ht="24.75" customHeight="1">
      <c r="A96" s="121" t="s">
        <v>82</v>
      </c>
      <c r="B96" s="122"/>
      <c r="C96" s="123"/>
      <c r="D96" s="124" t="s">
        <v>89</v>
      </c>
      <c r="E96" s="124"/>
      <c r="F96" s="124"/>
      <c r="G96" s="124"/>
      <c r="H96" s="124"/>
      <c r="I96" s="125"/>
      <c r="J96" s="124" t="s">
        <v>90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'SO 701_01 - Elektro rozvody'!J32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85</v>
      </c>
      <c r="AR96" s="128"/>
      <c r="AS96" s="129">
        <v>0</v>
      </c>
      <c r="AT96" s="130">
        <f>ROUND(SUM(AV96:AW96),2)</f>
        <v>0</v>
      </c>
      <c r="AU96" s="131">
        <f>'SO 701_01 - Elektro rozvody'!P132</f>
        <v>0</v>
      </c>
      <c r="AV96" s="130">
        <f>'SO 701_01 - Elektro rozvody'!J35</f>
        <v>0</v>
      </c>
      <c r="AW96" s="130">
        <f>'SO 701_01 - Elektro rozvody'!J36</f>
        <v>0</v>
      </c>
      <c r="AX96" s="130">
        <f>'SO 701_01 - Elektro rozvody'!J37</f>
        <v>0</v>
      </c>
      <c r="AY96" s="130">
        <f>'SO 701_01 - Elektro rozvody'!J38</f>
        <v>0</v>
      </c>
      <c r="AZ96" s="130">
        <f>'SO 701_01 - Elektro rozvody'!F35</f>
        <v>0</v>
      </c>
      <c r="BA96" s="130">
        <f>'SO 701_01 - Elektro rozvody'!F36</f>
        <v>0</v>
      </c>
      <c r="BB96" s="130">
        <f>'SO 701_01 - Elektro rozvody'!F37</f>
        <v>0</v>
      </c>
      <c r="BC96" s="130">
        <f>'SO 701_01 - Elektro rozvody'!F38</f>
        <v>0</v>
      </c>
      <c r="BD96" s="132">
        <f>'SO 701_01 - Elektro rozvody'!F39</f>
        <v>0</v>
      </c>
      <c r="BE96" s="7"/>
      <c r="BT96" s="133" t="s">
        <v>86</v>
      </c>
      <c r="BV96" s="133" t="s">
        <v>80</v>
      </c>
      <c r="BW96" s="133" t="s">
        <v>91</v>
      </c>
      <c r="BX96" s="133" t="s">
        <v>5</v>
      </c>
      <c r="CL96" s="133" t="s">
        <v>1</v>
      </c>
      <c r="CM96" s="133" t="s">
        <v>88</v>
      </c>
    </row>
    <row r="97" spans="1:91" s="7" customFormat="1" ht="24.75" customHeight="1">
      <c r="A97" s="121" t="s">
        <v>82</v>
      </c>
      <c r="B97" s="122"/>
      <c r="C97" s="123"/>
      <c r="D97" s="124" t="s">
        <v>92</v>
      </c>
      <c r="E97" s="124"/>
      <c r="F97" s="124"/>
      <c r="G97" s="124"/>
      <c r="H97" s="124"/>
      <c r="I97" s="125"/>
      <c r="J97" s="124" t="s">
        <v>93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6">
        <f>'SO 701_02 - ÚT + VZT'!J32</f>
        <v>0</v>
      </c>
      <c r="AH97" s="125"/>
      <c r="AI97" s="125"/>
      <c r="AJ97" s="125"/>
      <c r="AK97" s="125"/>
      <c r="AL97" s="125"/>
      <c r="AM97" s="125"/>
      <c r="AN97" s="126">
        <f>SUM(AG97,AT97)</f>
        <v>0</v>
      </c>
      <c r="AO97" s="125"/>
      <c r="AP97" s="125"/>
      <c r="AQ97" s="127" t="s">
        <v>85</v>
      </c>
      <c r="AR97" s="128"/>
      <c r="AS97" s="129">
        <v>0</v>
      </c>
      <c r="AT97" s="130">
        <f>ROUND(SUM(AV97:AW97),2)</f>
        <v>0</v>
      </c>
      <c r="AU97" s="131">
        <f>'SO 701_02 - ÚT + VZT'!P129</f>
        <v>0</v>
      </c>
      <c r="AV97" s="130">
        <f>'SO 701_02 - ÚT + VZT'!J35</f>
        <v>0</v>
      </c>
      <c r="AW97" s="130">
        <f>'SO 701_02 - ÚT + VZT'!J36</f>
        <v>0</v>
      </c>
      <c r="AX97" s="130">
        <f>'SO 701_02 - ÚT + VZT'!J37</f>
        <v>0</v>
      </c>
      <c r="AY97" s="130">
        <f>'SO 701_02 - ÚT + VZT'!J38</f>
        <v>0</v>
      </c>
      <c r="AZ97" s="130">
        <f>'SO 701_02 - ÚT + VZT'!F35</f>
        <v>0</v>
      </c>
      <c r="BA97" s="130">
        <f>'SO 701_02 - ÚT + VZT'!F36</f>
        <v>0</v>
      </c>
      <c r="BB97" s="130">
        <f>'SO 701_02 - ÚT + VZT'!F37</f>
        <v>0</v>
      </c>
      <c r="BC97" s="130">
        <f>'SO 701_02 - ÚT + VZT'!F38</f>
        <v>0</v>
      </c>
      <c r="BD97" s="132">
        <f>'SO 701_02 - ÚT + VZT'!F39</f>
        <v>0</v>
      </c>
      <c r="BE97" s="7"/>
      <c r="BT97" s="133" t="s">
        <v>86</v>
      </c>
      <c r="BV97" s="133" t="s">
        <v>80</v>
      </c>
      <c r="BW97" s="133" t="s">
        <v>94</v>
      </c>
      <c r="BX97" s="133" t="s">
        <v>5</v>
      </c>
      <c r="CL97" s="133" t="s">
        <v>1</v>
      </c>
      <c r="CM97" s="133" t="s">
        <v>88</v>
      </c>
    </row>
    <row r="98" spans="1:91" s="7" customFormat="1" ht="24.75" customHeight="1">
      <c r="A98" s="121" t="s">
        <v>82</v>
      </c>
      <c r="B98" s="122"/>
      <c r="C98" s="123"/>
      <c r="D98" s="124" t="s">
        <v>95</v>
      </c>
      <c r="E98" s="124"/>
      <c r="F98" s="124"/>
      <c r="G98" s="124"/>
      <c r="H98" s="124"/>
      <c r="I98" s="125"/>
      <c r="J98" s="124" t="s">
        <v>96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6">
        <f>'SO 701_03 - Zařízení zdra...'!J32</f>
        <v>0</v>
      </c>
      <c r="AH98" s="125"/>
      <c r="AI98" s="125"/>
      <c r="AJ98" s="125"/>
      <c r="AK98" s="125"/>
      <c r="AL98" s="125"/>
      <c r="AM98" s="125"/>
      <c r="AN98" s="126">
        <f>SUM(AG98,AT98)</f>
        <v>0</v>
      </c>
      <c r="AO98" s="125"/>
      <c r="AP98" s="125"/>
      <c r="AQ98" s="127" t="s">
        <v>85</v>
      </c>
      <c r="AR98" s="128"/>
      <c r="AS98" s="129">
        <v>0</v>
      </c>
      <c r="AT98" s="130">
        <f>ROUND(SUM(AV98:AW98),2)</f>
        <v>0</v>
      </c>
      <c r="AU98" s="131">
        <f>'SO 701_03 - Zařízení zdra...'!P139</f>
        <v>0</v>
      </c>
      <c r="AV98" s="130">
        <f>'SO 701_03 - Zařízení zdra...'!J35</f>
        <v>0</v>
      </c>
      <c r="AW98" s="130">
        <f>'SO 701_03 - Zařízení zdra...'!J36</f>
        <v>0</v>
      </c>
      <c r="AX98" s="130">
        <f>'SO 701_03 - Zařízení zdra...'!J37</f>
        <v>0</v>
      </c>
      <c r="AY98" s="130">
        <f>'SO 701_03 - Zařízení zdra...'!J38</f>
        <v>0</v>
      </c>
      <c r="AZ98" s="130">
        <f>'SO 701_03 - Zařízení zdra...'!F35</f>
        <v>0</v>
      </c>
      <c r="BA98" s="130">
        <f>'SO 701_03 - Zařízení zdra...'!F36</f>
        <v>0</v>
      </c>
      <c r="BB98" s="130">
        <f>'SO 701_03 - Zařízení zdra...'!F37</f>
        <v>0</v>
      </c>
      <c r="BC98" s="130">
        <f>'SO 701_03 - Zařízení zdra...'!F38</f>
        <v>0</v>
      </c>
      <c r="BD98" s="132">
        <f>'SO 701_03 - Zařízení zdra...'!F39</f>
        <v>0</v>
      </c>
      <c r="BE98" s="7"/>
      <c r="BT98" s="133" t="s">
        <v>86</v>
      </c>
      <c r="BV98" s="133" t="s">
        <v>80</v>
      </c>
      <c r="BW98" s="133" t="s">
        <v>97</v>
      </c>
      <c r="BX98" s="133" t="s">
        <v>5</v>
      </c>
      <c r="CL98" s="133" t="s">
        <v>1</v>
      </c>
      <c r="CM98" s="133" t="s">
        <v>88</v>
      </c>
    </row>
    <row r="99" spans="1:91" s="7" customFormat="1" ht="16.5" customHeight="1">
      <c r="A99" s="121" t="s">
        <v>82</v>
      </c>
      <c r="B99" s="122"/>
      <c r="C99" s="123"/>
      <c r="D99" s="124" t="s">
        <v>98</v>
      </c>
      <c r="E99" s="124"/>
      <c r="F99" s="124"/>
      <c r="G99" s="124"/>
      <c r="H99" s="124"/>
      <c r="I99" s="125"/>
      <c r="J99" s="124" t="s">
        <v>99</v>
      </c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6">
        <f>'SO 999 - Vícerozpočtové n...'!J32</f>
        <v>0</v>
      </c>
      <c r="AH99" s="125"/>
      <c r="AI99" s="125"/>
      <c r="AJ99" s="125"/>
      <c r="AK99" s="125"/>
      <c r="AL99" s="125"/>
      <c r="AM99" s="125"/>
      <c r="AN99" s="126">
        <f>SUM(AG99,AT99)</f>
        <v>0</v>
      </c>
      <c r="AO99" s="125"/>
      <c r="AP99" s="125"/>
      <c r="AQ99" s="127" t="s">
        <v>85</v>
      </c>
      <c r="AR99" s="128"/>
      <c r="AS99" s="134">
        <v>0</v>
      </c>
      <c r="AT99" s="135">
        <f>ROUND(SUM(AV99:AW99),2)</f>
        <v>0</v>
      </c>
      <c r="AU99" s="136">
        <f>'SO 999 - Vícerozpočtové n...'!P130</f>
        <v>0</v>
      </c>
      <c r="AV99" s="135">
        <f>'SO 999 - Vícerozpočtové n...'!J35</f>
        <v>0</v>
      </c>
      <c r="AW99" s="135">
        <f>'SO 999 - Vícerozpočtové n...'!J36</f>
        <v>0</v>
      </c>
      <c r="AX99" s="135">
        <f>'SO 999 - Vícerozpočtové n...'!J37</f>
        <v>0</v>
      </c>
      <c r="AY99" s="135">
        <f>'SO 999 - Vícerozpočtové n...'!J38</f>
        <v>0</v>
      </c>
      <c r="AZ99" s="135">
        <f>'SO 999 - Vícerozpočtové n...'!F35</f>
        <v>0</v>
      </c>
      <c r="BA99" s="135">
        <f>'SO 999 - Vícerozpočtové n...'!F36</f>
        <v>0</v>
      </c>
      <c r="BB99" s="135">
        <f>'SO 999 - Vícerozpočtové n...'!F37</f>
        <v>0</v>
      </c>
      <c r="BC99" s="135">
        <f>'SO 999 - Vícerozpočtové n...'!F38</f>
        <v>0</v>
      </c>
      <c r="BD99" s="137">
        <f>'SO 999 - Vícerozpočtové n...'!F39</f>
        <v>0</v>
      </c>
      <c r="BE99" s="7"/>
      <c r="BT99" s="133" t="s">
        <v>86</v>
      </c>
      <c r="BV99" s="133" t="s">
        <v>80</v>
      </c>
      <c r="BW99" s="133" t="s">
        <v>100</v>
      </c>
      <c r="BX99" s="133" t="s">
        <v>5</v>
      </c>
      <c r="CL99" s="133" t="s">
        <v>1</v>
      </c>
      <c r="CM99" s="133" t="s">
        <v>88</v>
      </c>
    </row>
    <row r="100" spans="2:44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0"/>
    </row>
    <row r="101" spans="1:57" s="2" customFormat="1" ht="30" customHeight="1">
      <c r="A101" s="40"/>
      <c r="B101" s="41"/>
      <c r="C101" s="109" t="s">
        <v>101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112">
        <f>ROUND(SUM(AG102:AG105),2)</f>
        <v>0</v>
      </c>
      <c r="AH101" s="112"/>
      <c r="AI101" s="112"/>
      <c r="AJ101" s="112"/>
      <c r="AK101" s="112"/>
      <c r="AL101" s="112"/>
      <c r="AM101" s="112"/>
      <c r="AN101" s="112">
        <f>ROUND(SUM(AN102:AN105),2)</f>
        <v>0</v>
      </c>
      <c r="AO101" s="112"/>
      <c r="AP101" s="112"/>
      <c r="AQ101" s="138"/>
      <c r="AR101" s="43"/>
      <c r="AS101" s="102" t="s">
        <v>102</v>
      </c>
      <c r="AT101" s="103" t="s">
        <v>103</v>
      </c>
      <c r="AU101" s="103" t="s">
        <v>42</v>
      </c>
      <c r="AV101" s="104" t="s">
        <v>65</v>
      </c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89" s="2" customFormat="1" ht="19.9" customHeight="1">
      <c r="A102" s="40"/>
      <c r="B102" s="41"/>
      <c r="C102" s="42"/>
      <c r="D102" s="139" t="s">
        <v>104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42"/>
      <c r="AD102" s="42"/>
      <c r="AE102" s="42"/>
      <c r="AF102" s="42"/>
      <c r="AG102" s="140">
        <f>ROUND(AG94*AS102,2)</f>
        <v>0</v>
      </c>
      <c r="AH102" s="141"/>
      <c r="AI102" s="141"/>
      <c r="AJ102" s="141"/>
      <c r="AK102" s="141"/>
      <c r="AL102" s="141"/>
      <c r="AM102" s="141"/>
      <c r="AN102" s="141">
        <f>ROUND(AG102+AV102,2)</f>
        <v>0</v>
      </c>
      <c r="AO102" s="141"/>
      <c r="AP102" s="141"/>
      <c r="AQ102" s="42"/>
      <c r="AR102" s="43"/>
      <c r="AS102" s="142">
        <v>0</v>
      </c>
      <c r="AT102" s="143" t="s">
        <v>105</v>
      </c>
      <c r="AU102" s="143" t="s">
        <v>43</v>
      </c>
      <c r="AV102" s="144">
        <f>ROUND(IF(AU102="základní",AG102*L32,IF(AU102="snížená",AG102*L33,0)),2)</f>
        <v>0</v>
      </c>
      <c r="AW102" s="40"/>
      <c r="AX102" s="40"/>
      <c r="AY102" s="40"/>
      <c r="AZ102" s="40"/>
      <c r="BA102" s="40"/>
      <c r="BB102" s="40"/>
      <c r="BC102" s="40"/>
      <c r="BD102" s="40"/>
      <c r="BE102" s="40"/>
      <c r="BV102" s="17" t="s">
        <v>106</v>
      </c>
      <c r="BY102" s="145">
        <f>IF(AU102="základní",AV102,0)</f>
        <v>0</v>
      </c>
      <c r="BZ102" s="145">
        <f>IF(AU102="snížená",AV102,0)</f>
        <v>0</v>
      </c>
      <c r="CA102" s="145">
        <v>0</v>
      </c>
      <c r="CB102" s="145">
        <v>0</v>
      </c>
      <c r="CC102" s="145">
        <v>0</v>
      </c>
      <c r="CD102" s="145">
        <f>IF(AU102="základní",AG102,0)</f>
        <v>0</v>
      </c>
      <c r="CE102" s="145">
        <f>IF(AU102="snížená",AG102,0)</f>
        <v>0</v>
      </c>
      <c r="CF102" s="145">
        <f>IF(AU102="zákl. přenesená",AG102,0)</f>
        <v>0</v>
      </c>
      <c r="CG102" s="145">
        <f>IF(AU102="sníž. přenesená",AG102,0)</f>
        <v>0</v>
      </c>
      <c r="CH102" s="145">
        <f>IF(AU102="nulová",AG102,0)</f>
        <v>0</v>
      </c>
      <c r="CI102" s="17">
        <f>IF(AU102="základní",1,IF(AU102="snížená",2,IF(AU102="zákl. přenesená",4,IF(AU102="sníž. přenesená",5,3))))</f>
        <v>1</v>
      </c>
      <c r="CJ102" s="17">
        <f>IF(AT102="stavební čast",1,IF(AT102="investiční čast",2,3))</f>
        <v>1</v>
      </c>
      <c r="CK102" s="17" t="str">
        <f>IF(D102="Vyplň vlastní","","x")</f>
        <v>x</v>
      </c>
    </row>
    <row r="103" spans="1:89" s="2" customFormat="1" ht="19.9" customHeight="1">
      <c r="A103" s="40"/>
      <c r="B103" s="41"/>
      <c r="C103" s="42"/>
      <c r="D103" s="146" t="s">
        <v>107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42"/>
      <c r="AD103" s="42"/>
      <c r="AE103" s="42"/>
      <c r="AF103" s="42"/>
      <c r="AG103" s="140">
        <f>ROUND(AG94*AS103,2)</f>
        <v>0</v>
      </c>
      <c r="AH103" s="141"/>
      <c r="AI103" s="141"/>
      <c r="AJ103" s="141"/>
      <c r="AK103" s="141"/>
      <c r="AL103" s="141"/>
      <c r="AM103" s="141"/>
      <c r="AN103" s="141">
        <f>ROUND(AG103+AV103,2)</f>
        <v>0</v>
      </c>
      <c r="AO103" s="141"/>
      <c r="AP103" s="141"/>
      <c r="AQ103" s="42"/>
      <c r="AR103" s="43"/>
      <c r="AS103" s="142">
        <v>0</v>
      </c>
      <c r="AT103" s="143" t="s">
        <v>105</v>
      </c>
      <c r="AU103" s="143" t="s">
        <v>43</v>
      </c>
      <c r="AV103" s="144">
        <f>ROUND(IF(AU103="základní",AG103*L32,IF(AU103="snížená",AG103*L33,0)),2)</f>
        <v>0</v>
      </c>
      <c r="AW103" s="40"/>
      <c r="AX103" s="40"/>
      <c r="AY103" s="40"/>
      <c r="AZ103" s="40"/>
      <c r="BA103" s="40"/>
      <c r="BB103" s="40"/>
      <c r="BC103" s="40"/>
      <c r="BD103" s="40"/>
      <c r="BE103" s="40"/>
      <c r="BV103" s="17" t="s">
        <v>108</v>
      </c>
      <c r="BY103" s="145">
        <f>IF(AU103="základní",AV103,0)</f>
        <v>0</v>
      </c>
      <c r="BZ103" s="145">
        <f>IF(AU103="snížená",AV103,0)</f>
        <v>0</v>
      </c>
      <c r="CA103" s="145">
        <v>0</v>
      </c>
      <c r="CB103" s="145">
        <v>0</v>
      </c>
      <c r="CC103" s="145">
        <v>0</v>
      </c>
      <c r="CD103" s="145">
        <f>IF(AU103="základní",AG103,0)</f>
        <v>0</v>
      </c>
      <c r="CE103" s="145">
        <f>IF(AU103="snížená",AG103,0)</f>
        <v>0</v>
      </c>
      <c r="CF103" s="145">
        <f>IF(AU103="zákl. přenesená",AG103,0)</f>
        <v>0</v>
      </c>
      <c r="CG103" s="145">
        <f>IF(AU103="sníž. přenesená",AG103,0)</f>
        <v>0</v>
      </c>
      <c r="CH103" s="145">
        <f>IF(AU103="nulová",AG103,0)</f>
        <v>0</v>
      </c>
      <c r="CI103" s="17">
        <f>IF(AU103="základní",1,IF(AU103="snížená",2,IF(AU103="zákl. přenesená",4,IF(AU103="sníž. přenesená",5,3))))</f>
        <v>1</v>
      </c>
      <c r="CJ103" s="17">
        <f>IF(AT103="stavební čast",1,IF(AT103="investiční čast",2,3))</f>
        <v>1</v>
      </c>
      <c r="CK103" s="17" t="str">
        <f>IF(D103="Vyplň vlastní","","x")</f>
        <v/>
      </c>
    </row>
    <row r="104" spans="1:89" s="2" customFormat="1" ht="19.9" customHeight="1">
      <c r="A104" s="40"/>
      <c r="B104" s="41"/>
      <c r="C104" s="42"/>
      <c r="D104" s="146" t="s">
        <v>107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42"/>
      <c r="AD104" s="42"/>
      <c r="AE104" s="42"/>
      <c r="AF104" s="42"/>
      <c r="AG104" s="140">
        <f>ROUND(AG94*AS104,2)</f>
        <v>0</v>
      </c>
      <c r="AH104" s="141"/>
      <c r="AI104" s="141"/>
      <c r="AJ104" s="141"/>
      <c r="AK104" s="141"/>
      <c r="AL104" s="141"/>
      <c r="AM104" s="141"/>
      <c r="AN104" s="141">
        <f>ROUND(AG104+AV104,2)</f>
        <v>0</v>
      </c>
      <c r="AO104" s="141"/>
      <c r="AP104" s="141"/>
      <c r="AQ104" s="42"/>
      <c r="AR104" s="43"/>
      <c r="AS104" s="142">
        <v>0</v>
      </c>
      <c r="AT104" s="143" t="s">
        <v>105</v>
      </c>
      <c r="AU104" s="143" t="s">
        <v>43</v>
      </c>
      <c r="AV104" s="144">
        <f>ROUND(IF(AU104="základní",AG104*L32,IF(AU104="snížená",AG104*L33,0)),2)</f>
        <v>0</v>
      </c>
      <c r="AW104" s="40"/>
      <c r="AX104" s="40"/>
      <c r="AY104" s="40"/>
      <c r="AZ104" s="40"/>
      <c r="BA104" s="40"/>
      <c r="BB104" s="40"/>
      <c r="BC104" s="40"/>
      <c r="BD104" s="40"/>
      <c r="BE104" s="40"/>
      <c r="BV104" s="17" t="s">
        <v>108</v>
      </c>
      <c r="BY104" s="145">
        <f>IF(AU104="základní",AV104,0)</f>
        <v>0</v>
      </c>
      <c r="BZ104" s="145">
        <f>IF(AU104="snížená",AV104,0)</f>
        <v>0</v>
      </c>
      <c r="CA104" s="145">
        <v>0</v>
      </c>
      <c r="CB104" s="145">
        <v>0</v>
      </c>
      <c r="CC104" s="145">
        <v>0</v>
      </c>
      <c r="CD104" s="145">
        <f>IF(AU104="základní",AG104,0)</f>
        <v>0</v>
      </c>
      <c r="CE104" s="145">
        <f>IF(AU104="snížená",AG104,0)</f>
        <v>0</v>
      </c>
      <c r="CF104" s="145">
        <f>IF(AU104="zákl. přenesená",AG104,0)</f>
        <v>0</v>
      </c>
      <c r="CG104" s="145">
        <f>IF(AU104="sníž. přenesená",AG104,0)</f>
        <v>0</v>
      </c>
      <c r="CH104" s="145">
        <f>IF(AU104="nulová",AG104,0)</f>
        <v>0</v>
      </c>
      <c r="CI104" s="17">
        <f>IF(AU104="základní",1,IF(AU104="snížená",2,IF(AU104="zákl. přenesená",4,IF(AU104="sníž. přenesená",5,3))))</f>
        <v>1</v>
      </c>
      <c r="CJ104" s="17">
        <f>IF(AT104="stavební čast",1,IF(AT104="investiční čast",2,3))</f>
        <v>1</v>
      </c>
      <c r="CK104" s="17" t="str">
        <f>IF(D104="Vyplň vlastní","","x")</f>
        <v/>
      </c>
    </row>
    <row r="105" spans="1:89" s="2" customFormat="1" ht="19.9" customHeight="1">
      <c r="A105" s="40"/>
      <c r="B105" s="41"/>
      <c r="C105" s="42"/>
      <c r="D105" s="146" t="s">
        <v>107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42"/>
      <c r="AD105" s="42"/>
      <c r="AE105" s="42"/>
      <c r="AF105" s="42"/>
      <c r="AG105" s="140">
        <f>ROUND(AG94*AS105,2)</f>
        <v>0</v>
      </c>
      <c r="AH105" s="141"/>
      <c r="AI105" s="141"/>
      <c r="AJ105" s="141"/>
      <c r="AK105" s="141"/>
      <c r="AL105" s="141"/>
      <c r="AM105" s="141"/>
      <c r="AN105" s="141">
        <f>ROUND(AG105+AV105,2)</f>
        <v>0</v>
      </c>
      <c r="AO105" s="141"/>
      <c r="AP105" s="141"/>
      <c r="AQ105" s="42"/>
      <c r="AR105" s="43"/>
      <c r="AS105" s="147">
        <v>0</v>
      </c>
      <c r="AT105" s="148" t="s">
        <v>105</v>
      </c>
      <c r="AU105" s="148" t="s">
        <v>43</v>
      </c>
      <c r="AV105" s="149">
        <f>ROUND(IF(AU105="základní",AG105*L32,IF(AU105="snížená",AG105*L33,0)),2)</f>
        <v>0</v>
      </c>
      <c r="AW105" s="40"/>
      <c r="AX105" s="40"/>
      <c r="AY105" s="40"/>
      <c r="AZ105" s="40"/>
      <c r="BA105" s="40"/>
      <c r="BB105" s="40"/>
      <c r="BC105" s="40"/>
      <c r="BD105" s="40"/>
      <c r="BE105" s="40"/>
      <c r="BV105" s="17" t="s">
        <v>108</v>
      </c>
      <c r="BY105" s="145">
        <f>IF(AU105="základní",AV105,0)</f>
        <v>0</v>
      </c>
      <c r="BZ105" s="145">
        <f>IF(AU105="snížená",AV105,0)</f>
        <v>0</v>
      </c>
      <c r="CA105" s="145">
        <v>0</v>
      </c>
      <c r="CB105" s="145">
        <v>0</v>
      </c>
      <c r="CC105" s="145">
        <v>0</v>
      </c>
      <c r="CD105" s="145">
        <f>IF(AU105="základní",AG105,0)</f>
        <v>0</v>
      </c>
      <c r="CE105" s="145">
        <f>IF(AU105="snížená",AG105,0)</f>
        <v>0</v>
      </c>
      <c r="CF105" s="145">
        <f>IF(AU105="zákl. přenesená",AG105,0)</f>
        <v>0</v>
      </c>
      <c r="CG105" s="145">
        <f>IF(AU105="sníž. přenesená",AG105,0)</f>
        <v>0</v>
      </c>
      <c r="CH105" s="145">
        <f>IF(AU105="nulová",AG105,0)</f>
        <v>0</v>
      </c>
      <c r="CI105" s="17">
        <f>IF(AU105="základní",1,IF(AU105="snížená",2,IF(AU105="zákl. přenesená",4,IF(AU105="sníž. přenesená",5,3))))</f>
        <v>1</v>
      </c>
      <c r="CJ105" s="17">
        <f>IF(AT105="stavební čast",1,IF(AT105="investiční čast",2,3))</f>
        <v>1</v>
      </c>
      <c r="CK105" s="17" t="str">
        <f>IF(D105="Vyplň vlastní","","x")</f>
        <v/>
      </c>
    </row>
    <row r="106" spans="1:57" s="2" customFormat="1" ht="10.8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3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s="2" customFormat="1" ht="30" customHeight="1">
      <c r="A107" s="40"/>
      <c r="B107" s="41"/>
      <c r="C107" s="150" t="s">
        <v>109</v>
      </c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2">
        <f>ROUND(AG94+AG101,2)</f>
        <v>0</v>
      </c>
      <c r="AH107" s="152"/>
      <c r="AI107" s="152"/>
      <c r="AJ107" s="152"/>
      <c r="AK107" s="152"/>
      <c r="AL107" s="152"/>
      <c r="AM107" s="152"/>
      <c r="AN107" s="152">
        <f>ROUND(AN94+AN101,2)</f>
        <v>0</v>
      </c>
      <c r="AO107" s="152"/>
      <c r="AP107" s="152"/>
      <c r="AQ107" s="151"/>
      <c r="AR107" s="43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s="2" customFormat="1" ht="6.95" customHeight="1">
      <c r="A108" s="40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43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</sheetData>
  <sheetProtection password="CC35" sheet="1" objects="1" scenarios="1" formatColumns="0" formatRows="0"/>
  <mergeCells count="76">
    <mergeCell ref="L85:AJ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D102:AB102"/>
    <mergeCell ref="AG102:AM102"/>
    <mergeCell ref="AN102:AP102"/>
    <mergeCell ref="D103:AB103"/>
    <mergeCell ref="AG103:AM103"/>
    <mergeCell ref="AN103:AP103"/>
    <mergeCell ref="D104:AB104"/>
    <mergeCell ref="AG104:AM104"/>
    <mergeCell ref="AN104:AP104"/>
    <mergeCell ref="D105:AB105"/>
    <mergeCell ref="AG105:AM105"/>
    <mergeCell ref="AN105:AP105"/>
    <mergeCell ref="AG94:AM94"/>
    <mergeCell ref="AN94:AP94"/>
    <mergeCell ref="AG101:AM101"/>
    <mergeCell ref="AN101:AP101"/>
    <mergeCell ref="AG107:AM107"/>
    <mergeCell ref="AN107:AP107"/>
    <mergeCell ref="BE5:BE34"/>
    <mergeCell ref="K5:AJ5"/>
    <mergeCell ref="K6:AJ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101:AU10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1:AT105">
      <formula1>"stavební čast, technologická čast, investiční čast"</formula1>
    </dataValidation>
  </dataValidations>
  <hyperlinks>
    <hyperlink ref="A95" location="'SO 701 - Stavební úpravy'!C2" display="/"/>
    <hyperlink ref="A96" location="'SO 701_01 - Elektro rozvody'!C2" display="/"/>
    <hyperlink ref="A97" location="'SO 701_02 - ÚT + VZT'!C2" display="/"/>
    <hyperlink ref="A98" location="'SO 701_03 - Zařízení zdra...'!C2" display="/"/>
    <hyperlink ref="A99" location="'SO 999 - Vícerozpočtové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0"/>
      <c r="AT3" s="17" t="s">
        <v>88</v>
      </c>
    </row>
    <row r="4" spans="2:46" s="1" customFormat="1" ht="24.95" customHeight="1">
      <c r="B4" s="20"/>
      <c r="D4" s="155" t="s">
        <v>110</v>
      </c>
      <c r="L4" s="20"/>
      <c r="M4" s="15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7" t="s">
        <v>16</v>
      </c>
      <c r="L6" s="20"/>
    </row>
    <row r="7" spans="2:12" s="1" customFormat="1" ht="16.5" customHeight="1">
      <c r="B7" s="20"/>
      <c r="E7" s="158" t="str">
        <f>'Rekapitulace stavby'!K6</f>
        <v>Stavební úpravy smuteční síně ve Varnsdorfu - úprava toalet</v>
      </c>
      <c r="F7" s="157"/>
      <c r="G7" s="157"/>
      <c r="H7" s="157"/>
      <c r="L7" s="20"/>
    </row>
    <row r="8" spans="1:31" s="2" customFormat="1" ht="12" customHeight="1">
      <c r="A8" s="40"/>
      <c r="B8" s="43"/>
      <c r="C8" s="40"/>
      <c r="D8" s="157" t="s">
        <v>111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59" t="s">
        <v>112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7" t="s">
        <v>18</v>
      </c>
      <c r="E11" s="40"/>
      <c r="F11" s="160" t="s">
        <v>1</v>
      </c>
      <c r="G11" s="40"/>
      <c r="H11" s="40"/>
      <c r="I11" s="157" t="s">
        <v>19</v>
      </c>
      <c r="J11" s="160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7" t="s">
        <v>20</v>
      </c>
      <c r="E12" s="40"/>
      <c r="F12" s="160" t="s">
        <v>21</v>
      </c>
      <c r="G12" s="40"/>
      <c r="H12" s="40"/>
      <c r="I12" s="157" t="s">
        <v>22</v>
      </c>
      <c r="J12" s="161" t="str">
        <f>'Rekapitulace stavby'!AN8</f>
        <v>5. 11. 2022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7" t="s">
        <v>24</v>
      </c>
      <c r="E14" s="40"/>
      <c r="F14" s="40"/>
      <c r="G14" s="40"/>
      <c r="H14" s="40"/>
      <c r="I14" s="157" t="s">
        <v>25</v>
      </c>
      <c r="J14" s="160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0" t="s">
        <v>26</v>
      </c>
      <c r="F15" s="40"/>
      <c r="G15" s="40"/>
      <c r="H15" s="40"/>
      <c r="I15" s="157" t="s">
        <v>27</v>
      </c>
      <c r="J15" s="160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7" t="s">
        <v>28</v>
      </c>
      <c r="E17" s="40"/>
      <c r="F17" s="40"/>
      <c r="G17" s="40"/>
      <c r="H17" s="40"/>
      <c r="I17" s="157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0"/>
      <c r="G18" s="160"/>
      <c r="H18" s="160"/>
      <c r="I18" s="157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7" t="s">
        <v>30</v>
      </c>
      <c r="E20" s="40"/>
      <c r="F20" s="40"/>
      <c r="G20" s="40"/>
      <c r="H20" s="40"/>
      <c r="I20" s="157" t="s">
        <v>25</v>
      </c>
      <c r="J20" s="160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0" t="s">
        <v>31</v>
      </c>
      <c r="F21" s="40"/>
      <c r="G21" s="40"/>
      <c r="H21" s="40"/>
      <c r="I21" s="157" t="s">
        <v>27</v>
      </c>
      <c r="J21" s="160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7" t="s">
        <v>33</v>
      </c>
      <c r="E23" s="40"/>
      <c r="F23" s="40"/>
      <c r="G23" s="40"/>
      <c r="H23" s="40"/>
      <c r="I23" s="157" t="s">
        <v>25</v>
      </c>
      <c r="J23" s="160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0" t="s">
        <v>113</v>
      </c>
      <c r="F24" s="40"/>
      <c r="G24" s="40"/>
      <c r="H24" s="40"/>
      <c r="I24" s="157" t="s">
        <v>27</v>
      </c>
      <c r="J24" s="160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7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66"/>
      <c r="E29" s="166"/>
      <c r="F29" s="166"/>
      <c r="G29" s="166"/>
      <c r="H29" s="166"/>
      <c r="I29" s="166"/>
      <c r="J29" s="166"/>
      <c r="K29" s="166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0" t="s">
        <v>114</v>
      </c>
      <c r="E30" s="40"/>
      <c r="F30" s="40"/>
      <c r="G30" s="40"/>
      <c r="H30" s="40"/>
      <c r="I30" s="40"/>
      <c r="J30" s="167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68" t="s">
        <v>104</v>
      </c>
      <c r="E31" s="40"/>
      <c r="F31" s="40"/>
      <c r="G31" s="40"/>
      <c r="H31" s="40"/>
      <c r="I31" s="40"/>
      <c r="J31" s="167">
        <f>J121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69" t="s">
        <v>38</v>
      </c>
      <c r="E32" s="40"/>
      <c r="F32" s="40"/>
      <c r="G32" s="40"/>
      <c r="H32" s="40"/>
      <c r="I32" s="40"/>
      <c r="J32" s="170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66"/>
      <c r="E33" s="166"/>
      <c r="F33" s="166"/>
      <c r="G33" s="166"/>
      <c r="H33" s="166"/>
      <c r="I33" s="166"/>
      <c r="J33" s="166"/>
      <c r="K33" s="166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1" t="s">
        <v>40</v>
      </c>
      <c r="G34" s="40"/>
      <c r="H34" s="40"/>
      <c r="I34" s="171" t="s">
        <v>39</v>
      </c>
      <c r="J34" s="171" t="s">
        <v>41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2" t="s">
        <v>42</v>
      </c>
      <c r="E35" s="157" t="s">
        <v>43</v>
      </c>
      <c r="F35" s="173">
        <f>ROUND((ROUND((SUM(BE121:BE128)+SUM(BE148:BE493)),2)+SUM(BE495:BE497)),2)</f>
        <v>0</v>
      </c>
      <c r="G35" s="40"/>
      <c r="H35" s="40"/>
      <c r="I35" s="174">
        <v>0.21</v>
      </c>
      <c r="J35" s="173">
        <f>ROUND((ROUND(((SUM(BE121:BE128)+SUM(BE148:BE493))*I35),2)+(SUM(BE495:BE497)*I35)),2)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7" t="s">
        <v>44</v>
      </c>
      <c r="F36" s="173">
        <f>ROUND((ROUND((SUM(BF121:BF128)+SUM(BF148:BF493)),2)+SUM(BF495:BF497)),2)</f>
        <v>0</v>
      </c>
      <c r="G36" s="40"/>
      <c r="H36" s="40"/>
      <c r="I36" s="174">
        <v>0.15</v>
      </c>
      <c r="J36" s="173">
        <f>ROUND((ROUND(((SUM(BF121:BF128)+SUM(BF148:BF493))*I36),2)+(SUM(BF495:BF497)*I36)),2)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7" t="s">
        <v>45</v>
      </c>
      <c r="F37" s="173">
        <f>ROUND((ROUND((SUM(BG121:BG128)+SUM(BG148:BG493)),2)+SUM(BG495:BG497)),2)</f>
        <v>0</v>
      </c>
      <c r="G37" s="40"/>
      <c r="H37" s="40"/>
      <c r="I37" s="174">
        <v>0.21</v>
      </c>
      <c r="J37" s="173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7" t="s">
        <v>46</v>
      </c>
      <c r="F38" s="173">
        <f>ROUND((ROUND((SUM(BH121:BH128)+SUM(BH148:BH493)),2)+SUM(BH495:BH497)),2)</f>
        <v>0</v>
      </c>
      <c r="G38" s="40"/>
      <c r="H38" s="40"/>
      <c r="I38" s="174">
        <v>0.15</v>
      </c>
      <c r="J38" s="173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7" t="s">
        <v>47</v>
      </c>
      <c r="F39" s="173">
        <f>ROUND((ROUND((SUM(BI121:BI128)+SUM(BI148:BI493)),2)+SUM(BI495:BI497)),2)</f>
        <v>0</v>
      </c>
      <c r="G39" s="40"/>
      <c r="H39" s="40"/>
      <c r="I39" s="174">
        <v>0</v>
      </c>
      <c r="J39" s="173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75"/>
      <c r="D41" s="176" t="s">
        <v>48</v>
      </c>
      <c r="E41" s="177"/>
      <c r="F41" s="177"/>
      <c r="G41" s="178" t="s">
        <v>49</v>
      </c>
      <c r="H41" s="179" t="s">
        <v>50</v>
      </c>
      <c r="I41" s="177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2" t="s">
        <v>51</v>
      </c>
      <c r="E50" s="183"/>
      <c r="F50" s="183"/>
      <c r="G50" s="182" t="s">
        <v>52</v>
      </c>
      <c r="H50" s="183"/>
      <c r="I50" s="183"/>
      <c r="J50" s="183"/>
      <c r="K50" s="183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84" t="s">
        <v>53</v>
      </c>
      <c r="E61" s="185"/>
      <c r="F61" s="186" t="s">
        <v>54</v>
      </c>
      <c r="G61" s="184" t="s">
        <v>53</v>
      </c>
      <c r="H61" s="185"/>
      <c r="I61" s="185"/>
      <c r="J61" s="187" t="s">
        <v>54</v>
      </c>
      <c r="K61" s="18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2" t="s">
        <v>55</v>
      </c>
      <c r="E65" s="188"/>
      <c r="F65" s="188"/>
      <c r="G65" s="182" t="s">
        <v>56</v>
      </c>
      <c r="H65" s="188"/>
      <c r="I65" s="188"/>
      <c r="J65" s="188"/>
      <c r="K65" s="188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84" t="s">
        <v>53</v>
      </c>
      <c r="E76" s="185"/>
      <c r="F76" s="186" t="s">
        <v>54</v>
      </c>
      <c r="G76" s="184" t="s">
        <v>53</v>
      </c>
      <c r="H76" s="185"/>
      <c r="I76" s="185"/>
      <c r="J76" s="187" t="s">
        <v>54</v>
      </c>
      <c r="K76" s="18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9"/>
      <c r="C77" s="190"/>
      <c r="D77" s="190"/>
      <c r="E77" s="190"/>
      <c r="F77" s="190"/>
      <c r="G77" s="190"/>
      <c r="H77" s="190"/>
      <c r="I77" s="190"/>
      <c r="J77" s="190"/>
      <c r="K77" s="190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115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93" t="str">
        <f>E7</f>
        <v>Stavební úpravy smuteční síně ve Varnsdorfu - úprava toalet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111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 701 - Stavební úpravy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>Varnsdorf</v>
      </c>
      <c r="G89" s="42"/>
      <c r="H89" s="42"/>
      <c r="I89" s="32" t="s">
        <v>22</v>
      </c>
      <c r="J89" s="81" t="str">
        <f>IF(J12="","",J12)</f>
        <v>5. 11. 2022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2" t="s">
        <v>24</v>
      </c>
      <c r="D91" s="42"/>
      <c r="E91" s="42"/>
      <c r="F91" s="27" t="str">
        <f>E15</f>
        <v>Město Varnsdorf</v>
      </c>
      <c r="G91" s="42"/>
      <c r="H91" s="42"/>
      <c r="I91" s="32" t="s">
        <v>30</v>
      </c>
      <c r="J91" s="36" t="str">
        <f>E21</f>
        <v>Ing. Václav Jára, ForWood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32" t="s">
        <v>33</v>
      </c>
      <c r="J92" s="36" t="str">
        <f>E24</f>
        <v>Bc. Zuzana Kosáková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4" t="s">
        <v>116</v>
      </c>
      <c r="D94" s="151"/>
      <c r="E94" s="151"/>
      <c r="F94" s="151"/>
      <c r="G94" s="151"/>
      <c r="H94" s="151"/>
      <c r="I94" s="151"/>
      <c r="J94" s="195" t="s">
        <v>117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6" t="s">
        <v>118</v>
      </c>
      <c r="D96" s="42"/>
      <c r="E96" s="42"/>
      <c r="F96" s="42"/>
      <c r="G96" s="42"/>
      <c r="H96" s="42"/>
      <c r="I96" s="42"/>
      <c r="J96" s="112">
        <f>J148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119</v>
      </c>
    </row>
    <row r="97" spans="1:31" s="9" customFormat="1" ht="24.95" customHeight="1">
      <c r="A97" s="9"/>
      <c r="B97" s="197"/>
      <c r="C97" s="198"/>
      <c r="D97" s="199" t="s">
        <v>120</v>
      </c>
      <c r="E97" s="200"/>
      <c r="F97" s="200"/>
      <c r="G97" s="200"/>
      <c r="H97" s="200"/>
      <c r="I97" s="200"/>
      <c r="J97" s="201">
        <f>J149</f>
        <v>0</v>
      </c>
      <c r="K97" s="198"/>
      <c r="L97" s="20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3"/>
      <c r="C98" s="204"/>
      <c r="D98" s="205" t="s">
        <v>121</v>
      </c>
      <c r="E98" s="206"/>
      <c r="F98" s="206"/>
      <c r="G98" s="206"/>
      <c r="H98" s="206"/>
      <c r="I98" s="206"/>
      <c r="J98" s="207">
        <f>J150</f>
        <v>0</v>
      </c>
      <c r="K98" s="204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3"/>
      <c r="C99" s="204"/>
      <c r="D99" s="205" t="s">
        <v>122</v>
      </c>
      <c r="E99" s="206"/>
      <c r="F99" s="206"/>
      <c r="G99" s="206"/>
      <c r="H99" s="206"/>
      <c r="I99" s="206"/>
      <c r="J99" s="207">
        <f>J187</f>
        <v>0</v>
      </c>
      <c r="K99" s="204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3"/>
      <c r="C100" s="204"/>
      <c r="D100" s="205" t="s">
        <v>123</v>
      </c>
      <c r="E100" s="206"/>
      <c r="F100" s="206"/>
      <c r="G100" s="206"/>
      <c r="H100" s="206"/>
      <c r="I100" s="206"/>
      <c r="J100" s="207">
        <f>J195</f>
        <v>0</v>
      </c>
      <c r="K100" s="204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3"/>
      <c r="C101" s="204"/>
      <c r="D101" s="205" t="s">
        <v>124</v>
      </c>
      <c r="E101" s="206"/>
      <c r="F101" s="206"/>
      <c r="G101" s="206"/>
      <c r="H101" s="206"/>
      <c r="I101" s="206"/>
      <c r="J101" s="207">
        <f>J197</f>
        <v>0</v>
      </c>
      <c r="K101" s="204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3"/>
      <c r="C102" s="204"/>
      <c r="D102" s="205" t="s">
        <v>125</v>
      </c>
      <c r="E102" s="206"/>
      <c r="F102" s="206"/>
      <c r="G102" s="206"/>
      <c r="H102" s="206"/>
      <c r="I102" s="206"/>
      <c r="J102" s="207">
        <f>J231</f>
        <v>0</v>
      </c>
      <c r="K102" s="204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3"/>
      <c r="C103" s="204"/>
      <c r="D103" s="205" t="s">
        <v>126</v>
      </c>
      <c r="E103" s="206"/>
      <c r="F103" s="206"/>
      <c r="G103" s="206"/>
      <c r="H103" s="206"/>
      <c r="I103" s="206"/>
      <c r="J103" s="207">
        <f>J235</f>
        <v>0</v>
      </c>
      <c r="K103" s="204"/>
      <c r="L103" s="20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3"/>
      <c r="C104" s="204"/>
      <c r="D104" s="205" t="s">
        <v>127</v>
      </c>
      <c r="E104" s="206"/>
      <c r="F104" s="206"/>
      <c r="G104" s="206"/>
      <c r="H104" s="206"/>
      <c r="I104" s="206"/>
      <c r="J104" s="207">
        <f>J257</f>
        <v>0</v>
      </c>
      <c r="K104" s="204"/>
      <c r="L104" s="20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3"/>
      <c r="C105" s="204"/>
      <c r="D105" s="205" t="s">
        <v>128</v>
      </c>
      <c r="E105" s="206"/>
      <c r="F105" s="206"/>
      <c r="G105" s="206"/>
      <c r="H105" s="206"/>
      <c r="I105" s="206"/>
      <c r="J105" s="207">
        <f>J270</f>
        <v>0</v>
      </c>
      <c r="K105" s="204"/>
      <c r="L105" s="20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7"/>
      <c r="C106" s="198"/>
      <c r="D106" s="199" t="s">
        <v>129</v>
      </c>
      <c r="E106" s="200"/>
      <c r="F106" s="200"/>
      <c r="G106" s="200"/>
      <c r="H106" s="200"/>
      <c r="I106" s="200"/>
      <c r="J106" s="201">
        <f>J272</f>
        <v>0</v>
      </c>
      <c r="K106" s="198"/>
      <c r="L106" s="20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3"/>
      <c r="C107" s="204"/>
      <c r="D107" s="205" t="s">
        <v>130</v>
      </c>
      <c r="E107" s="206"/>
      <c r="F107" s="206"/>
      <c r="G107" s="206"/>
      <c r="H107" s="206"/>
      <c r="I107" s="206"/>
      <c r="J107" s="207">
        <f>J273</f>
        <v>0</v>
      </c>
      <c r="K107" s="204"/>
      <c r="L107" s="20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3"/>
      <c r="C108" s="204"/>
      <c r="D108" s="205" t="s">
        <v>131</v>
      </c>
      <c r="E108" s="206"/>
      <c r="F108" s="206"/>
      <c r="G108" s="206"/>
      <c r="H108" s="206"/>
      <c r="I108" s="206"/>
      <c r="J108" s="207">
        <f>J284</f>
        <v>0</v>
      </c>
      <c r="K108" s="204"/>
      <c r="L108" s="20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3"/>
      <c r="C109" s="204"/>
      <c r="D109" s="205" t="s">
        <v>132</v>
      </c>
      <c r="E109" s="206"/>
      <c r="F109" s="206"/>
      <c r="G109" s="206"/>
      <c r="H109" s="206"/>
      <c r="I109" s="206"/>
      <c r="J109" s="207">
        <f>J304</f>
        <v>0</v>
      </c>
      <c r="K109" s="204"/>
      <c r="L109" s="20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3"/>
      <c r="C110" s="204"/>
      <c r="D110" s="205" t="s">
        <v>133</v>
      </c>
      <c r="E110" s="206"/>
      <c r="F110" s="206"/>
      <c r="G110" s="206"/>
      <c r="H110" s="206"/>
      <c r="I110" s="206"/>
      <c r="J110" s="207">
        <f>J314</f>
        <v>0</v>
      </c>
      <c r="K110" s="204"/>
      <c r="L110" s="20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3"/>
      <c r="C111" s="204"/>
      <c r="D111" s="205" t="s">
        <v>134</v>
      </c>
      <c r="E111" s="206"/>
      <c r="F111" s="206"/>
      <c r="G111" s="206"/>
      <c r="H111" s="206"/>
      <c r="I111" s="206"/>
      <c r="J111" s="207">
        <f>J350</f>
        <v>0</v>
      </c>
      <c r="K111" s="204"/>
      <c r="L111" s="20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203"/>
      <c r="C112" s="204"/>
      <c r="D112" s="205" t="s">
        <v>135</v>
      </c>
      <c r="E112" s="206"/>
      <c r="F112" s="206"/>
      <c r="G112" s="206"/>
      <c r="H112" s="206"/>
      <c r="I112" s="206"/>
      <c r="J112" s="207">
        <f>J357</f>
        <v>0</v>
      </c>
      <c r="K112" s="204"/>
      <c r="L112" s="20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3"/>
      <c r="C113" s="204"/>
      <c r="D113" s="205" t="s">
        <v>136</v>
      </c>
      <c r="E113" s="206"/>
      <c r="F113" s="206"/>
      <c r="G113" s="206"/>
      <c r="H113" s="206"/>
      <c r="I113" s="206"/>
      <c r="J113" s="207">
        <f>J383</f>
        <v>0</v>
      </c>
      <c r="K113" s="204"/>
      <c r="L113" s="20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203"/>
      <c r="C114" s="204"/>
      <c r="D114" s="205" t="s">
        <v>137</v>
      </c>
      <c r="E114" s="206"/>
      <c r="F114" s="206"/>
      <c r="G114" s="206"/>
      <c r="H114" s="206"/>
      <c r="I114" s="206"/>
      <c r="J114" s="207">
        <f>J427</f>
        <v>0</v>
      </c>
      <c r="K114" s="204"/>
      <c r="L114" s="20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203"/>
      <c r="C115" s="204"/>
      <c r="D115" s="205" t="s">
        <v>138</v>
      </c>
      <c r="E115" s="206"/>
      <c r="F115" s="206"/>
      <c r="G115" s="206"/>
      <c r="H115" s="206"/>
      <c r="I115" s="206"/>
      <c r="J115" s="207">
        <f>J469</f>
        <v>0</v>
      </c>
      <c r="K115" s="204"/>
      <c r="L115" s="20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203"/>
      <c r="C116" s="204"/>
      <c r="D116" s="205" t="s">
        <v>139</v>
      </c>
      <c r="E116" s="206"/>
      <c r="F116" s="206"/>
      <c r="G116" s="206"/>
      <c r="H116" s="206"/>
      <c r="I116" s="206"/>
      <c r="J116" s="207">
        <f>J476</f>
        <v>0</v>
      </c>
      <c r="K116" s="204"/>
      <c r="L116" s="20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97"/>
      <c r="C117" s="198"/>
      <c r="D117" s="199" t="s">
        <v>140</v>
      </c>
      <c r="E117" s="200"/>
      <c r="F117" s="200"/>
      <c r="G117" s="200"/>
      <c r="H117" s="200"/>
      <c r="I117" s="200"/>
      <c r="J117" s="201">
        <f>J490</f>
        <v>0</v>
      </c>
      <c r="K117" s="198"/>
      <c r="L117" s="20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9" customFormat="1" ht="21.8" customHeight="1">
      <c r="A118" s="9"/>
      <c r="B118" s="197"/>
      <c r="C118" s="198"/>
      <c r="D118" s="209" t="s">
        <v>141</v>
      </c>
      <c r="E118" s="198"/>
      <c r="F118" s="198"/>
      <c r="G118" s="198"/>
      <c r="H118" s="198"/>
      <c r="I118" s="198"/>
      <c r="J118" s="210">
        <f>J494</f>
        <v>0</v>
      </c>
      <c r="K118" s="198"/>
      <c r="L118" s="202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s="2" customFormat="1" ht="21.8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29.25" customHeight="1">
      <c r="A121" s="40"/>
      <c r="B121" s="41"/>
      <c r="C121" s="196" t="s">
        <v>142</v>
      </c>
      <c r="D121" s="42"/>
      <c r="E121" s="42"/>
      <c r="F121" s="42"/>
      <c r="G121" s="42"/>
      <c r="H121" s="42"/>
      <c r="I121" s="42"/>
      <c r="J121" s="211">
        <f>ROUND(J122+J123+J124+J125+J126+J127,2)</f>
        <v>0</v>
      </c>
      <c r="K121" s="42"/>
      <c r="L121" s="65"/>
      <c r="N121" s="212" t="s">
        <v>42</v>
      </c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65" s="2" customFormat="1" ht="18" customHeight="1">
      <c r="A122" s="40"/>
      <c r="B122" s="41"/>
      <c r="C122" s="42"/>
      <c r="D122" s="146" t="s">
        <v>143</v>
      </c>
      <c r="E122" s="139"/>
      <c r="F122" s="139"/>
      <c r="G122" s="42"/>
      <c r="H122" s="42"/>
      <c r="I122" s="42"/>
      <c r="J122" s="140">
        <v>0</v>
      </c>
      <c r="K122" s="42"/>
      <c r="L122" s="213"/>
      <c r="M122" s="214"/>
      <c r="N122" s="215" t="s">
        <v>43</v>
      </c>
      <c r="O122" s="214"/>
      <c r="P122" s="214"/>
      <c r="Q122" s="214"/>
      <c r="R122" s="214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7" t="s">
        <v>144</v>
      </c>
      <c r="AZ122" s="214"/>
      <c r="BA122" s="214"/>
      <c r="BB122" s="214"/>
      <c r="BC122" s="214"/>
      <c r="BD122" s="214"/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217" t="s">
        <v>86</v>
      </c>
      <c r="BK122" s="214"/>
      <c r="BL122" s="214"/>
      <c r="BM122" s="214"/>
    </row>
    <row r="123" spans="1:65" s="2" customFormat="1" ht="18" customHeight="1">
      <c r="A123" s="40"/>
      <c r="B123" s="41"/>
      <c r="C123" s="42"/>
      <c r="D123" s="146" t="s">
        <v>145</v>
      </c>
      <c r="E123" s="139"/>
      <c r="F123" s="139"/>
      <c r="G123" s="42"/>
      <c r="H123" s="42"/>
      <c r="I123" s="42"/>
      <c r="J123" s="140">
        <v>0</v>
      </c>
      <c r="K123" s="42"/>
      <c r="L123" s="213"/>
      <c r="M123" s="214"/>
      <c r="N123" s="215" t="s">
        <v>43</v>
      </c>
      <c r="O123" s="214"/>
      <c r="P123" s="214"/>
      <c r="Q123" s="214"/>
      <c r="R123" s="214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7" t="s">
        <v>144</v>
      </c>
      <c r="AZ123" s="214"/>
      <c r="BA123" s="214"/>
      <c r="BB123" s="214"/>
      <c r="BC123" s="214"/>
      <c r="BD123" s="214"/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217" t="s">
        <v>86</v>
      </c>
      <c r="BK123" s="214"/>
      <c r="BL123" s="214"/>
      <c r="BM123" s="214"/>
    </row>
    <row r="124" spans="1:65" s="2" customFormat="1" ht="18" customHeight="1">
      <c r="A124" s="40"/>
      <c r="B124" s="41"/>
      <c r="C124" s="42"/>
      <c r="D124" s="146" t="s">
        <v>146</v>
      </c>
      <c r="E124" s="139"/>
      <c r="F124" s="139"/>
      <c r="G124" s="42"/>
      <c r="H124" s="42"/>
      <c r="I124" s="42"/>
      <c r="J124" s="140">
        <v>0</v>
      </c>
      <c r="K124" s="42"/>
      <c r="L124" s="213"/>
      <c r="M124" s="214"/>
      <c r="N124" s="215" t="s">
        <v>43</v>
      </c>
      <c r="O124" s="214"/>
      <c r="P124" s="214"/>
      <c r="Q124" s="214"/>
      <c r="R124" s="214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7" t="s">
        <v>144</v>
      </c>
      <c r="AZ124" s="214"/>
      <c r="BA124" s="214"/>
      <c r="BB124" s="214"/>
      <c r="BC124" s="214"/>
      <c r="BD124" s="214"/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217" t="s">
        <v>86</v>
      </c>
      <c r="BK124" s="214"/>
      <c r="BL124" s="214"/>
      <c r="BM124" s="214"/>
    </row>
    <row r="125" spans="1:65" s="2" customFormat="1" ht="18" customHeight="1">
      <c r="A125" s="40"/>
      <c r="B125" s="41"/>
      <c r="C125" s="42"/>
      <c r="D125" s="146" t="s">
        <v>147</v>
      </c>
      <c r="E125" s="139"/>
      <c r="F125" s="139"/>
      <c r="G125" s="42"/>
      <c r="H125" s="42"/>
      <c r="I125" s="42"/>
      <c r="J125" s="140">
        <v>0</v>
      </c>
      <c r="K125" s="42"/>
      <c r="L125" s="213"/>
      <c r="M125" s="214"/>
      <c r="N125" s="215" t="s">
        <v>43</v>
      </c>
      <c r="O125" s="214"/>
      <c r="P125" s="214"/>
      <c r="Q125" s="214"/>
      <c r="R125" s="214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7" t="s">
        <v>144</v>
      </c>
      <c r="AZ125" s="214"/>
      <c r="BA125" s="214"/>
      <c r="BB125" s="214"/>
      <c r="BC125" s="214"/>
      <c r="BD125" s="214"/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217" t="s">
        <v>86</v>
      </c>
      <c r="BK125" s="214"/>
      <c r="BL125" s="214"/>
      <c r="BM125" s="214"/>
    </row>
    <row r="126" spans="1:65" s="2" customFormat="1" ht="18" customHeight="1">
      <c r="A126" s="40"/>
      <c r="B126" s="41"/>
      <c r="C126" s="42"/>
      <c r="D126" s="146" t="s">
        <v>148</v>
      </c>
      <c r="E126" s="139"/>
      <c r="F126" s="139"/>
      <c r="G126" s="42"/>
      <c r="H126" s="42"/>
      <c r="I126" s="42"/>
      <c r="J126" s="140">
        <v>0</v>
      </c>
      <c r="K126" s="42"/>
      <c r="L126" s="213"/>
      <c r="M126" s="214"/>
      <c r="N126" s="215" t="s">
        <v>43</v>
      </c>
      <c r="O126" s="214"/>
      <c r="P126" s="214"/>
      <c r="Q126" s="214"/>
      <c r="R126" s="214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7" t="s">
        <v>144</v>
      </c>
      <c r="AZ126" s="214"/>
      <c r="BA126" s="214"/>
      <c r="BB126" s="214"/>
      <c r="BC126" s="214"/>
      <c r="BD126" s="214"/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217" t="s">
        <v>86</v>
      </c>
      <c r="BK126" s="214"/>
      <c r="BL126" s="214"/>
      <c r="BM126" s="214"/>
    </row>
    <row r="127" spans="1:65" s="2" customFormat="1" ht="18" customHeight="1">
      <c r="A127" s="40"/>
      <c r="B127" s="41"/>
      <c r="C127" s="42"/>
      <c r="D127" s="139" t="s">
        <v>149</v>
      </c>
      <c r="E127" s="42"/>
      <c r="F127" s="42"/>
      <c r="G127" s="42"/>
      <c r="H127" s="42"/>
      <c r="I127" s="42"/>
      <c r="J127" s="140">
        <f>ROUND(J30*T127,2)</f>
        <v>0</v>
      </c>
      <c r="K127" s="42"/>
      <c r="L127" s="213"/>
      <c r="M127" s="214"/>
      <c r="N127" s="215" t="s">
        <v>43</v>
      </c>
      <c r="O127" s="214"/>
      <c r="P127" s="214"/>
      <c r="Q127" s="214"/>
      <c r="R127" s="214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7" t="s">
        <v>150</v>
      </c>
      <c r="AZ127" s="214"/>
      <c r="BA127" s="214"/>
      <c r="BB127" s="214"/>
      <c r="BC127" s="214"/>
      <c r="BD127" s="214"/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217" t="s">
        <v>86</v>
      </c>
      <c r="BK127" s="214"/>
      <c r="BL127" s="214"/>
      <c r="BM127" s="214"/>
    </row>
    <row r="128" spans="1:31" s="2" customFormat="1" ht="12">
      <c r="A128" s="40"/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29.25" customHeight="1">
      <c r="A129" s="40"/>
      <c r="B129" s="41"/>
      <c r="C129" s="150" t="s">
        <v>109</v>
      </c>
      <c r="D129" s="151"/>
      <c r="E129" s="151"/>
      <c r="F129" s="151"/>
      <c r="G129" s="151"/>
      <c r="H129" s="151"/>
      <c r="I129" s="151"/>
      <c r="J129" s="152">
        <f>ROUND(J96+J121,2)</f>
        <v>0</v>
      </c>
      <c r="K129" s="151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6.95" customHeight="1">
      <c r="A130" s="40"/>
      <c r="B130" s="68"/>
      <c r="C130" s="69"/>
      <c r="D130" s="69"/>
      <c r="E130" s="69"/>
      <c r="F130" s="69"/>
      <c r="G130" s="69"/>
      <c r="H130" s="69"/>
      <c r="I130" s="69"/>
      <c r="J130" s="69"/>
      <c r="K130" s="69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4" spans="1:31" s="2" customFormat="1" ht="6.95" customHeight="1">
      <c r="A134" s="40"/>
      <c r="B134" s="70"/>
      <c r="C134" s="71"/>
      <c r="D134" s="71"/>
      <c r="E134" s="71"/>
      <c r="F134" s="71"/>
      <c r="G134" s="71"/>
      <c r="H134" s="71"/>
      <c r="I134" s="71"/>
      <c r="J134" s="71"/>
      <c r="K134" s="71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24.95" customHeight="1">
      <c r="A135" s="40"/>
      <c r="B135" s="41"/>
      <c r="C135" s="23" t="s">
        <v>151</v>
      </c>
      <c r="D135" s="42"/>
      <c r="E135" s="42"/>
      <c r="F135" s="42"/>
      <c r="G135" s="42"/>
      <c r="H135" s="42"/>
      <c r="I135" s="42"/>
      <c r="J135" s="42"/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6.95" customHeight="1">
      <c r="A136" s="40"/>
      <c r="B136" s="41"/>
      <c r="C136" s="42"/>
      <c r="D136" s="42"/>
      <c r="E136" s="42"/>
      <c r="F136" s="42"/>
      <c r="G136" s="42"/>
      <c r="H136" s="42"/>
      <c r="I136" s="42"/>
      <c r="J136" s="42"/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12" customHeight="1">
      <c r="A137" s="40"/>
      <c r="B137" s="41"/>
      <c r="C137" s="32" t="s">
        <v>16</v>
      </c>
      <c r="D137" s="42"/>
      <c r="E137" s="42"/>
      <c r="F137" s="42"/>
      <c r="G137" s="42"/>
      <c r="H137" s="42"/>
      <c r="I137" s="42"/>
      <c r="J137" s="42"/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2" customFormat="1" ht="16.5" customHeight="1">
      <c r="A138" s="40"/>
      <c r="B138" s="41"/>
      <c r="C138" s="42"/>
      <c r="D138" s="42"/>
      <c r="E138" s="193" t="str">
        <f>E7</f>
        <v>Stavební úpravy smuteční síně ve Varnsdorfu - úprava toalet</v>
      </c>
      <c r="F138" s="32"/>
      <c r="G138" s="32"/>
      <c r="H138" s="32"/>
      <c r="I138" s="42"/>
      <c r="J138" s="42"/>
      <c r="K138" s="42"/>
      <c r="L138" s="65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1:31" s="2" customFormat="1" ht="12" customHeight="1">
      <c r="A139" s="40"/>
      <c r="B139" s="41"/>
      <c r="C139" s="32" t="s">
        <v>111</v>
      </c>
      <c r="D139" s="42"/>
      <c r="E139" s="42"/>
      <c r="F139" s="42"/>
      <c r="G139" s="42"/>
      <c r="H139" s="42"/>
      <c r="I139" s="42"/>
      <c r="J139" s="42"/>
      <c r="K139" s="42"/>
      <c r="L139" s="65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1:31" s="2" customFormat="1" ht="16.5" customHeight="1">
      <c r="A140" s="40"/>
      <c r="B140" s="41"/>
      <c r="C140" s="42"/>
      <c r="D140" s="42"/>
      <c r="E140" s="78" t="str">
        <f>E9</f>
        <v>SO 701 - Stavební úpravy</v>
      </c>
      <c r="F140" s="42"/>
      <c r="G140" s="42"/>
      <c r="H140" s="42"/>
      <c r="I140" s="42"/>
      <c r="J140" s="42"/>
      <c r="K140" s="42"/>
      <c r="L140" s="65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1:31" s="2" customFormat="1" ht="6.95" customHeight="1">
      <c r="A141" s="40"/>
      <c r="B141" s="41"/>
      <c r="C141" s="42"/>
      <c r="D141" s="42"/>
      <c r="E141" s="42"/>
      <c r="F141" s="42"/>
      <c r="G141" s="42"/>
      <c r="H141" s="42"/>
      <c r="I141" s="42"/>
      <c r="J141" s="42"/>
      <c r="K141" s="42"/>
      <c r="L141" s="65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1:31" s="2" customFormat="1" ht="12" customHeight="1">
      <c r="A142" s="40"/>
      <c r="B142" s="41"/>
      <c r="C142" s="32" t="s">
        <v>20</v>
      </c>
      <c r="D142" s="42"/>
      <c r="E142" s="42"/>
      <c r="F142" s="27" t="str">
        <f>F12</f>
        <v>Varnsdorf</v>
      </c>
      <c r="G142" s="42"/>
      <c r="H142" s="42"/>
      <c r="I142" s="32" t="s">
        <v>22</v>
      </c>
      <c r="J142" s="81" t="str">
        <f>IF(J12="","",J12)</f>
        <v>5. 11. 2022</v>
      </c>
      <c r="K142" s="42"/>
      <c r="L142" s="65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  <row r="143" spans="1:31" s="2" customFormat="1" ht="6.95" customHeight="1">
      <c r="A143" s="40"/>
      <c r="B143" s="41"/>
      <c r="C143" s="42"/>
      <c r="D143" s="42"/>
      <c r="E143" s="42"/>
      <c r="F143" s="42"/>
      <c r="G143" s="42"/>
      <c r="H143" s="42"/>
      <c r="I143" s="42"/>
      <c r="J143" s="42"/>
      <c r="K143" s="42"/>
      <c r="L143" s="6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  <row r="144" spans="1:31" s="2" customFormat="1" ht="25.65" customHeight="1">
      <c r="A144" s="40"/>
      <c r="B144" s="41"/>
      <c r="C144" s="32" t="s">
        <v>24</v>
      </c>
      <c r="D144" s="42"/>
      <c r="E144" s="42"/>
      <c r="F144" s="27" t="str">
        <f>E15</f>
        <v>Město Varnsdorf</v>
      </c>
      <c r="G144" s="42"/>
      <c r="H144" s="42"/>
      <c r="I144" s="32" t="s">
        <v>30</v>
      </c>
      <c r="J144" s="36" t="str">
        <f>E21</f>
        <v>Ing. Václav Jára, ForWood</v>
      </c>
      <c r="K144" s="42"/>
      <c r="L144" s="65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  <row r="145" spans="1:31" s="2" customFormat="1" ht="15.15" customHeight="1">
      <c r="A145" s="40"/>
      <c r="B145" s="41"/>
      <c r="C145" s="32" t="s">
        <v>28</v>
      </c>
      <c r="D145" s="42"/>
      <c r="E145" s="42"/>
      <c r="F145" s="27" t="str">
        <f>IF(E18="","",E18)</f>
        <v>Vyplň údaj</v>
      </c>
      <c r="G145" s="42"/>
      <c r="H145" s="42"/>
      <c r="I145" s="32" t="s">
        <v>33</v>
      </c>
      <c r="J145" s="36" t="str">
        <f>E24</f>
        <v>Bc. Zuzana Kosáková</v>
      </c>
      <c r="K145" s="42"/>
      <c r="L145" s="65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  <row r="146" spans="1:31" s="2" customFormat="1" ht="10.3" customHeight="1">
      <c r="A146" s="40"/>
      <c r="B146" s="41"/>
      <c r="C146" s="42"/>
      <c r="D146" s="42"/>
      <c r="E146" s="42"/>
      <c r="F146" s="42"/>
      <c r="G146" s="42"/>
      <c r="H146" s="42"/>
      <c r="I146" s="42"/>
      <c r="J146" s="42"/>
      <c r="K146" s="42"/>
      <c r="L146" s="65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</row>
    <row r="147" spans="1:31" s="11" customFormat="1" ht="29.25" customHeight="1">
      <c r="A147" s="219"/>
      <c r="B147" s="220"/>
      <c r="C147" s="221" t="s">
        <v>152</v>
      </c>
      <c r="D147" s="222" t="s">
        <v>63</v>
      </c>
      <c r="E147" s="222" t="s">
        <v>59</v>
      </c>
      <c r="F147" s="222" t="s">
        <v>60</v>
      </c>
      <c r="G147" s="222" t="s">
        <v>153</v>
      </c>
      <c r="H147" s="222" t="s">
        <v>154</v>
      </c>
      <c r="I147" s="222" t="s">
        <v>155</v>
      </c>
      <c r="J147" s="222" t="s">
        <v>117</v>
      </c>
      <c r="K147" s="223" t="s">
        <v>156</v>
      </c>
      <c r="L147" s="224"/>
      <c r="M147" s="102" t="s">
        <v>1</v>
      </c>
      <c r="N147" s="103" t="s">
        <v>42</v>
      </c>
      <c r="O147" s="103" t="s">
        <v>157</v>
      </c>
      <c r="P147" s="103" t="s">
        <v>158</v>
      </c>
      <c r="Q147" s="103" t="s">
        <v>159</v>
      </c>
      <c r="R147" s="103" t="s">
        <v>160</v>
      </c>
      <c r="S147" s="103" t="s">
        <v>161</v>
      </c>
      <c r="T147" s="104" t="s">
        <v>162</v>
      </c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</row>
    <row r="148" spans="1:63" s="2" customFormat="1" ht="22.8" customHeight="1">
      <c r="A148" s="40"/>
      <c r="B148" s="41"/>
      <c r="C148" s="109" t="s">
        <v>163</v>
      </c>
      <c r="D148" s="42"/>
      <c r="E148" s="42"/>
      <c r="F148" s="42"/>
      <c r="G148" s="42"/>
      <c r="H148" s="42"/>
      <c r="I148" s="42"/>
      <c r="J148" s="225">
        <f>BK148</f>
        <v>0</v>
      </c>
      <c r="K148" s="42"/>
      <c r="L148" s="43"/>
      <c r="M148" s="105"/>
      <c r="N148" s="226"/>
      <c r="O148" s="106"/>
      <c r="P148" s="227">
        <f>P149+P272+P490+P494</f>
        <v>0</v>
      </c>
      <c r="Q148" s="106"/>
      <c r="R148" s="227">
        <f>R149+R272+R490+R494</f>
        <v>32.55261465</v>
      </c>
      <c r="S148" s="106"/>
      <c r="T148" s="228">
        <f>T149+T272+T490+T494</f>
        <v>29.77537909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7" t="s">
        <v>77</v>
      </c>
      <c r="AU148" s="17" t="s">
        <v>119</v>
      </c>
      <c r="BK148" s="229">
        <f>BK149+BK272+BK490+BK494</f>
        <v>0</v>
      </c>
    </row>
    <row r="149" spans="1:63" s="12" customFormat="1" ht="25.9" customHeight="1">
      <c r="A149" s="12"/>
      <c r="B149" s="230"/>
      <c r="C149" s="231"/>
      <c r="D149" s="232" t="s">
        <v>77</v>
      </c>
      <c r="E149" s="233" t="s">
        <v>164</v>
      </c>
      <c r="F149" s="233" t="s">
        <v>165</v>
      </c>
      <c r="G149" s="231"/>
      <c r="H149" s="231"/>
      <c r="I149" s="234"/>
      <c r="J149" s="210">
        <f>BK149</f>
        <v>0</v>
      </c>
      <c r="K149" s="231"/>
      <c r="L149" s="235"/>
      <c r="M149" s="236"/>
      <c r="N149" s="237"/>
      <c r="O149" s="237"/>
      <c r="P149" s="238">
        <f>P150+P187+P195+P197+P231+P235+P257+P270</f>
        <v>0</v>
      </c>
      <c r="Q149" s="237"/>
      <c r="R149" s="238">
        <f>R150+R187+R195+R197+R231+R235+R257+R270</f>
        <v>22.658142610000002</v>
      </c>
      <c r="S149" s="237"/>
      <c r="T149" s="239">
        <f>T150+T187+T195+T197+T231+T235+T257+T270</f>
        <v>23.02016649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0" t="s">
        <v>86</v>
      </c>
      <c r="AT149" s="241" t="s">
        <v>77</v>
      </c>
      <c r="AU149" s="241" t="s">
        <v>78</v>
      </c>
      <c r="AY149" s="240" t="s">
        <v>166</v>
      </c>
      <c r="BK149" s="242">
        <f>BK150+BK187+BK195+BK197+BK231+BK235+BK257+BK270</f>
        <v>0</v>
      </c>
    </row>
    <row r="150" spans="1:63" s="12" customFormat="1" ht="22.8" customHeight="1">
      <c r="A150" s="12"/>
      <c r="B150" s="230"/>
      <c r="C150" s="231"/>
      <c r="D150" s="232" t="s">
        <v>77</v>
      </c>
      <c r="E150" s="243" t="s">
        <v>86</v>
      </c>
      <c r="F150" s="243" t="s">
        <v>167</v>
      </c>
      <c r="G150" s="231"/>
      <c r="H150" s="231"/>
      <c r="I150" s="234"/>
      <c r="J150" s="244">
        <f>BK150</f>
        <v>0</v>
      </c>
      <c r="K150" s="231"/>
      <c r="L150" s="235"/>
      <c r="M150" s="236"/>
      <c r="N150" s="237"/>
      <c r="O150" s="237"/>
      <c r="P150" s="238">
        <f>SUM(P151:P186)</f>
        <v>0</v>
      </c>
      <c r="Q150" s="237"/>
      <c r="R150" s="238">
        <f>SUM(R151:R186)</f>
        <v>1.89</v>
      </c>
      <c r="S150" s="237"/>
      <c r="T150" s="239">
        <f>SUM(T151:T186)</f>
        <v>3.585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0" t="s">
        <v>86</v>
      </c>
      <c r="AT150" s="241" t="s">
        <v>77</v>
      </c>
      <c r="AU150" s="241" t="s">
        <v>86</v>
      </c>
      <c r="AY150" s="240" t="s">
        <v>166</v>
      </c>
      <c r="BK150" s="242">
        <f>SUM(BK151:BK186)</f>
        <v>0</v>
      </c>
    </row>
    <row r="151" spans="1:65" s="2" customFormat="1" ht="24.15" customHeight="1">
      <c r="A151" s="40"/>
      <c r="B151" s="41"/>
      <c r="C151" s="245" t="s">
        <v>86</v>
      </c>
      <c r="D151" s="245" t="s">
        <v>168</v>
      </c>
      <c r="E151" s="246" t="s">
        <v>169</v>
      </c>
      <c r="F151" s="247" t="s">
        <v>170</v>
      </c>
      <c r="G151" s="248" t="s">
        <v>171</v>
      </c>
      <c r="H151" s="249">
        <v>5</v>
      </c>
      <c r="I151" s="250"/>
      <c r="J151" s="251">
        <f>ROUND(I151*H151,2)</f>
        <v>0</v>
      </c>
      <c r="K151" s="247" t="s">
        <v>172</v>
      </c>
      <c r="L151" s="43"/>
      <c r="M151" s="252" t="s">
        <v>1</v>
      </c>
      <c r="N151" s="253" t="s">
        <v>43</v>
      </c>
      <c r="O151" s="93"/>
      <c r="P151" s="254">
        <f>O151*H151</f>
        <v>0</v>
      </c>
      <c r="Q151" s="254">
        <v>0</v>
      </c>
      <c r="R151" s="254">
        <f>Q151*H151</f>
        <v>0</v>
      </c>
      <c r="S151" s="254">
        <v>0.417</v>
      </c>
      <c r="T151" s="255">
        <f>S151*H151</f>
        <v>2.085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6" t="s">
        <v>173</v>
      </c>
      <c r="AT151" s="256" t="s">
        <v>168</v>
      </c>
      <c r="AU151" s="256" t="s">
        <v>88</v>
      </c>
      <c r="AY151" s="17" t="s">
        <v>166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86</v>
      </c>
      <c r="BK151" s="145">
        <f>ROUND(I151*H151,2)</f>
        <v>0</v>
      </c>
      <c r="BL151" s="17" t="s">
        <v>173</v>
      </c>
      <c r="BM151" s="256" t="s">
        <v>174</v>
      </c>
    </row>
    <row r="152" spans="1:65" s="2" customFormat="1" ht="24.15" customHeight="1">
      <c r="A152" s="40"/>
      <c r="B152" s="41"/>
      <c r="C152" s="245" t="s">
        <v>88</v>
      </c>
      <c r="D152" s="245" t="s">
        <v>168</v>
      </c>
      <c r="E152" s="246" t="s">
        <v>175</v>
      </c>
      <c r="F152" s="247" t="s">
        <v>176</v>
      </c>
      <c r="G152" s="248" t="s">
        <v>171</v>
      </c>
      <c r="H152" s="249">
        <v>5</v>
      </c>
      <c r="I152" s="250"/>
      <c r="J152" s="251">
        <f>ROUND(I152*H152,2)</f>
        <v>0</v>
      </c>
      <c r="K152" s="247" t="s">
        <v>172</v>
      </c>
      <c r="L152" s="43"/>
      <c r="M152" s="252" t="s">
        <v>1</v>
      </c>
      <c r="N152" s="253" t="s">
        <v>43</v>
      </c>
      <c r="O152" s="93"/>
      <c r="P152" s="254">
        <f>O152*H152</f>
        <v>0</v>
      </c>
      <c r="Q152" s="254">
        <v>0</v>
      </c>
      <c r="R152" s="254">
        <f>Q152*H152</f>
        <v>0</v>
      </c>
      <c r="S152" s="254">
        <v>0.3</v>
      </c>
      <c r="T152" s="255">
        <f>S152*H152</f>
        <v>1.5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56" t="s">
        <v>173</v>
      </c>
      <c r="AT152" s="256" t="s">
        <v>168</v>
      </c>
      <c r="AU152" s="256" t="s">
        <v>88</v>
      </c>
      <c r="AY152" s="17" t="s">
        <v>166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86</v>
      </c>
      <c r="BK152" s="145">
        <f>ROUND(I152*H152,2)</f>
        <v>0</v>
      </c>
      <c r="BL152" s="17" t="s">
        <v>173</v>
      </c>
      <c r="BM152" s="256" t="s">
        <v>177</v>
      </c>
    </row>
    <row r="153" spans="1:65" s="2" customFormat="1" ht="24.15" customHeight="1">
      <c r="A153" s="40"/>
      <c r="B153" s="41"/>
      <c r="C153" s="245" t="s">
        <v>178</v>
      </c>
      <c r="D153" s="245" t="s">
        <v>168</v>
      </c>
      <c r="E153" s="246" t="s">
        <v>179</v>
      </c>
      <c r="F153" s="247" t="s">
        <v>180</v>
      </c>
      <c r="G153" s="248" t="s">
        <v>181</v>
      </c>
      <c r="H153" s="249">
        <v>4.735</v>
      </c>
      <c r="I153" s="250"/>
      <c r="J153" s="251">
        <f>ROUND(I153*H153,2)</f>
        <v>0</v>
      </c>
      <c r="K153" s="247" t="s">
        <v>182</v>
      </c>
      <c r="L153" s="43"/>
      <c r="M153" s="252" t="s">
        <v>1</v>
      </c>
      <c r="N153" s="253" t="s">
        <v>43</v>
      </c>
      <c r="O153" s="93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56" t="s">
        <v>173</v>
      </c>
      <c r="AT153" s="256" t="s">
        <v>168</v>
      </c>
      <c r="AU153" s="256" t="s">
        <v>88</v>
      </c>
      <c r="AY153" s="17" t="s">
        <v>166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86</v>
      </c>
      <c r="BK153" s="145">
        <f>ROUND(I153*H153,2)</f>
        <v>0</v>
      </c>
      <c r="BL153" s="17" t="s">
        <v>173</v>
      </c>
      <c r="BM153" s="256" t="s">
        <v>183</v>
      </c>
    </row>
    <row r="154" spans="1:51" s="13" customFormat="1" ht="12">
      <c r="A154" s="13"/>
      <c r="B154" s="257"/>
      <c r="C154" s="258"/>
      <c r="D154" s="259" t="s">
        <v>184</v>
      </c>
      <c r="E154" s="260" t="s">
        <v>1</v>
      </c>
      <c r="F154" s="261" t="s">
        <v>185</v>
      </c>
      <c r="G154" s="258"/>
      <c r="H154" s="262">
        <v>0.525</v>
      </c>
      <c r="I154" s="263"/>
      <c r="J154" s="258"/>
      <c r="K154" s="258"/>
      <c r="L154" s="264"/>
      <c r="M154" s="265"/>
      <c r="N154" s="266"/>
      <c r="O154" s="266"/>
      <c r="P154" s="266"/>
      <c r="Q154" s="266"/>
      <c r="R154" s="266"/>
      <c r="S154" s="266"/>
      <c r="T154" s="26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8" t="s">
        <v>184</v>
      </c>
      <c r="AU154" s="268" t="s">
        <v>88</v>
      </c>
      <c r="AV154" s="13" t="s">
        <v>88</v>
      </c>
      <c r="AW154" s="13" t="s">
        <v>32</v>
      </c>
      <c r="AX154" s="13" t="s">
        <v>78</v>
      </c>
      <c r="AY154" s="268" t="s">
        <v>166</v>
      </c>
    </row>
    <row r="155" spans="1:51" s="13" customFormat="1" ht="12">
      <c r="A155" s="13"/>
      <c r="B155" s="257"/>
      <c r="C155" s="258"/>
      <c r="D155" s="259" t="s">
        <v>184</v>
      </c>
      <c r="E155" s="260" t="s">
        <v>1</v>
      </c>
      <c r="F155" s="261" t="s">
        <v>186</v>
      </c>
      <c r="G155" s="258"/>
      <c r="H155" s="262">
        <v>0.984</v>
      </c>
      <c r="I155" s="263"/>
      <c r="J155" s="258"/>
      <c r="K155" s="258"/>
      <c r="L155" s="264"/>
      <c r="M155" s="265"/>
      <c r="N155" s="266"/>
      <c r="O155" s="266"/>
      <c r="P155" s="266"/>
      <c r="Q155" s="266"/>
      <c r="R155" s="266"/>
      <c r="S155" s="266"/>
      <c r="T155" s="26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8" t="s">
        <v>184</v>
      </c>
      <c r="AU155" s="268" t="s">
        <v>88</v>
      </c>
      <c r="AV155" s="13" t="s">
        <v>88</v>
      </c>
      <c r="AW155" s="13" t="s">
        <v>32</v>
      </c>
      <c r="AX155" s="13" t="s">
        <v>78</v>
      </c>
      <c r="AY155" s="268" t="s">
        <v>166</v>
      </c>
    </row>
    <row r="156" spans="1:51" s="13" customFormat="1" ht="12">
      <c r="A156" s="13"/>
      <c r="B156" s="257"/>
      <c r="C156" s="258"/>
      <c r="D156" s="259" t="s">
        <v>184</v>
      </c>
      <c r="E156" s="260" t="s">
        <v>1</v>
      </c>
      <c r="F156" s="261" t="s">
        <v>187</v>
      </c>
      <c r="G156" s="258"/>
      <c r="H156" s="262">
        <v>0.575</v>
      </c>
      <c r="I156" s="263"/>
      <c r="J156" s="258"/>
      <c r="K156" s="258"/>
      <c r="L156" s="264"/>
      <c r="M156" s="265"/>
      <c r="N156" s="266"/>
      <c r="O156" s="266"/>
      <c r="P156" s="266"/>
      <c r="Q156" s="266"/>
      <c r="R156" s="266"/>
      <c r="S156" s="266"/>
      <c r="T156" s="26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8" t="s">
        <v>184</v>
      </c>
      <c r="AU156" s="268" t="s">
        <v>88</v>
      </c>
      <c r="AV156" s="13" t="s">
        <v>88</v>
      </c>
      <c r="AW156" s="13" t="s">
        <v>32</v>
      </c>
      <c r="AX156" s="13" t="s">
        <v>78</v>
      </c>
      <c r="AY156" s="268" t="s">
        <v>166</v>
      </c>
    </row>
    <row r="157" spans="1:51" s="13" customFormat="1" ht="12">
      <c r="A157" s="13"/>
      <c r="B157" s="257"/>
      <c r="C157" s="258"/>
      <c r="D157" s="259" t="s">
        <v>184</v>
      </c>
      <c r="E157" s="260" t="s">
        <v>1</v>
      </c>
      <c r="F157" s="261" t="s">
        <v>188</v>
      </c>
      <c r="G157" s="258"/>
      <c r="H157" s="262">
        <v>0.901</v>
      </c>
      <c r="I157" s="263"/>
      <c r="J157" s="258"/>
      <c r="K157" s="258"/>
      <c r="L157" s="264"/>
      <c r="M157" s="265"/>
      <c r="N157" s="266"/>
      <c r="O157" s="266"/>
      <c r="P157" s="266"/>
      <c r="Q157" s="266"/>
      <c r="R157" s="266"/>
      <c r="S157" s="266"/>
      <c r="T157" s="26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8" t="s">
        <v>184</v>
      </c>
      <c r="AU157" s="268" t="s">
        <v>88</v>
      </c>
      <c r="AV157" s="13" t="s">
        <v>88</v>
      </c>
      <c r="AW157" s="13" t="s">
        <v>32</v>
      </c>
      <c r="AX157" s="13" t="s">
        <v>78</v>
      </c>
      <c r="AY157" s="268" t="s">
        <v>166</v>
      </c>
    </row>
    <row r="158" spans="1:51" s="13" customFormat="1" ht="12">
      <c r="A158" s="13"/>
      <c r="B158" s="257"/>
      <c r="C158" s="258"/>
      <c r="D158" s="259" t="s">
        <v>184</v>
      </c>
      <c r="E158" s="260" t="s">
        <v>1</v>
      </c>
      <c r="F158" s="261" t="s">
        <v>189</v>
      </c>
      <c r="G158" s="258"/>
      <c r="H158" s="262">
        <v>1.75</v>
      </c>
      <c r="I158" s="263"/>
      <c r="J158" s="258"/>
      <c r="K158" s="258"/>
      <c r="L158" s="264"/>
      <c r="M158" s="265"/>
      <c r="N158" s="266"/>
      <c r="O158" s="266"/>
      <c r="P158" s="266"/>
      <c r="Q158" s="266"/>
      <c r="R158" s="266"/>
      <c r="S158" s="266"/>
      <c r="T158" s="26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8" t="s">
        <v>184</v>
      </c>
      <c r="AU158" s="268" t="s">
        <v>88</v>
      </c>
      <c r="AV158" s="13" t="s">
        <v>88</v>
      </c>
      <c r="AW158" s="13" t="s">
        <v>32</v>
      </c>
      <c r="AX158" s="13" t="s">
        <v>78</v>
      </c>
      <c r="AY158" s="268" t="s">
        <v>166</v>
      </c>
    </row>
    <row r="159" spans="1:51" s="14" customFormat="1" ht="12">
      <c r="A159" s="14"/>
      <c r="B159" s="269"/>
      <c r="C159" s="270"/>
      <c r="D159" s="259" t="s">
        <v>184</v>
      </c>
      <c r="E159" s="271" t="s">
        <v>1</v>
      </c>
      <c r="F159" s="272" t="s">
        <v>190</v>
      </c>
      <c r="G159" s="270"/>
      <c r="H159" s="273">
        <v>4.734999999999999</v>
      </c>
      <c r="I159" s="274"/>
      <c r="J159" s="270"/>
      <c r="K159" s="270"/>
      <c r="L159" s="275"/>
      <c r="M159" s="276"/>
      <c r="N159" s="277"/>
      <c r="O159" s="277"/>
      <c r="P159" s="277"/>
      <c r="Q159" s="277"/>
      <c r="R159" s="277"/>
      <c r="S159" s="277"/>
      <c r="T159" s="27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9" t="s">
        <v>184</v>
      </c>
      <c r="AU159" s="279" t="s">
        <v>88</v>
      </c>
      <c r="AV159" s="14" t="s">
        <v>173</v>
      </c>
      <c r="AW159" s="14" t="s">
        <v>32</v>
      </c>
      <c r="AX159" s="14" t="s">
        <v>86</v>
      </c>
      <c r="AY159" s="279" t="s">
        <v>166</v>
      </c>
    </row>
    <row r="160" spans="1:65" s="2" customFormat="1" ht="37.8" customHeight="1">
      <c r="A160" s="40"/>
      <c r="B160" s="41"/>
      <c r="C160" s="245" t="s">
        <v>173</v>
      </c>
      <c r="D160" s="245" t="s">
        <v>168</v>
      </c>
      <c r="E160" s="246" t="s">
        <v>191</v>
      </c>
      <c r="F160" s="247" t="s">
        <v>192</v>
      </c>
      <c r="G160" s="248" t="s">
        <v>181</v>
      </c>
      <c r="H160" s="249">
        <v>4.735</v>
      </c>
      <c r="I160" s="250"/>
      <c r="J160" s="251">
        <f>ROUND(I160*H160,2)</f>
        <v>0</v>
      </c>
      <c r="K160" s="247" t="s">
        <v>182</v>
      </c>
      <c r="L160" s="43"/>
      <c r="M160" s="252" t="s">
        <v>1</v>
      </c>
      <c r="N160" s="253" t="s">
        <v>43</v>
      </c>
      <c r="O160" s="93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56" t="s">
        <v>173</v>
      </c>
      <c r="AT160" s="256" t="s">
        <v>168</v>
      </c>
      <c r="AU160" s="256" t="s">
        <v>88</v>
      </c>
      <c r="AY160" s="17" t="s">
        <v>166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86</v>
      </c>
      <c r="BK160" s="145">
        <f>ROUND(I160*H160,2)</f>
        <v>0</v>
      </c>
      <c r="BL160" s="17" t="s">
        <v>173</v>
      </c>
      <c r="BM160" s="256" t="s">
        <v>193</v>
      </c>
    </row>
    <row r="161" spans="1:51" s="13" customFormat="1" ht="12">
      <c r="A161" s="13"/>
      <c r="B161" s="257"/>
      <c r="C161" s="258"/>
      <c r="D161" s="259" t="s">
        <v>184</v>
      </c>
      <c r="E161" s="260" t="s">
        <v>1</v>
      </c>
      <c r="F161" s="261" t="s">
        <v>194</v>
      </c>
      <c r="G161" s="258"/>
      <c r="H161" s="262">
        <v>4.735</v>
      </c>
      <c r="I161" s="263"/>
      <c r="J161" s="258"/>
      <c r="K161" s="258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184</v>
      </c>
      <c r="AU161" s="268" t="s">
        <v>88</v>
      </c>
      <c r="AV161" s="13" t="s">
        <v>88</v>
      </c>
      <c r="AW161" s="13" t="s">
        <v>32</v>
      </c>
      <c r="AX161" s="13" t="s">
        <v>86</v>
      </c>
      <c r="AY161" s="268" t="s">
        <v>166</v>
      </c>
    </row>
    <row r="162" spans="1:65" s="2" customFormat="1" ht="37.8" customHeight="1">
      <c r="A162" s="40"/>
      <c r="B162" s="41"/>
      <c r="C162" s="245" t="s">
        <v>195</v>
      </c>
      <c r="D162" s="245" t="s">
        <v>168</v>
      </c>
      <c r="E162" s="246" t="s">
        <v>196</v>
      </c>
      <c r="F162" s="247" t="s">
        <v>197</v>
      </c>
      <c r="G162" s="248" t="s">
        <v>181</v>
      </c>
      <c r="H162" s="249">
        <v>15.34</v>
      </c>
      <c r="I162" s="250"/>
      <c r="J162" s="251">
        <f>ROUND(I162*H162,2)</f>
        <v>0</v>
      </c>
      <c r="K162" s="247" t="s">
        <v>182</v>
      </c>
      <c r="L162" s="43"/>
      <c r="M162" s="252" t="s">
        <v>1</v>
      </c>
      <c r="N162" s="253" t="s">
        <v>43</v>
      </c>
      <c r="O162" s="93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56" t="s">
        <v>173</v>
      </c>
      <c r="AT162" s="256" t="s">
        <v>168</v>
      </c>
      <c r="AU162" s="256" t="s">
        <v>88</v>
      </c>
      <c r="AY162" s="17" t="s">
        <v>166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86</v>
      </c>
      <c r="BK162" s="145">
        <f>ROUND(I162*H162,2)</f>
        <v>0</v>
      </c>
      <c r="BL162" s="17" t="s">
        <v>173</v>
      </c>
      <c r="BM162" s="256" t="s">
        <v>198</v>
      </c>
    </row>
    <row r="163" spans="1:51" s="15" customFormat="1" ht="12">
      <c r="A163" s="15"/>
      <c r="B163" s="280"/>
      <c r="C163" s="281"/>
      <c r="D163" s="259" t="s">
        <v>184</v>
      </c>
      <c r="E163" s="282" t="s">
        <v>1</v>
      </c>
      <c r="F163" s="283" t="s">
        <v>199</v>
      </c>
      <c r="G163" s="281"/>
      <c r="H163" s="282" t="s">
        <v>1</v>
      </c>
      <c r="I163" s="284"/>
      <c r="J163" s="281"/>
      <c r="K163" s="281"/>
      <c r="L163" s="285"/>
      <c r="M163" s="286"/>
      <c r="N163" s="287"/>
      <c r="O163" s="287"/>
      <c r="P163" s="287"/>
      <c r="Q163" s="287"/>
      <c r="R163" s="287"/>
      <c r="S163" s="287"/>
      <c r="T163" s="288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9" t="s">
        <v>184</v>
      </c>
      <c r="AU163" s="289" t="s">
        <v>88</v>
      </c>
      <c r="AV163" s="15" t="s">
        <v>86</v>
      </c>
      <c r="AW163" s="15" t="s">
        <v>32</v>
      </c>
      <c r="AX163" s="15" t="s">
        <v>78</v>
      </c>
      <c r="AY163" s="289" t="s">
        <v>166</v>
      </c>
    </row>
    <row r="164" spans="1:51" s="13" customFormat="1" ht="12">
      <c r="A164" s="13"/>
      <c r="B164" s="257"/>
      <c r="C164" s="258"/>
      <c r="D164" s="259" t="s">
        <v>184</v>
      </c>
      <c r="E164" s="260" t="s">
        <v>1</v>
      </c>
      <c r="F164" s="261" t="s">
        <v>194</v>
      </c>
      <c r="G164" s="258"/>
      <c r="H164" s="262">
        <v>4.735</v>
      </c>
      <c r="I164" s="263"/>
      <c r="J164" s="258"/>
      <c r="K164" s="258"/>
      <c r="L164" s="264"/>
      <c r="M164" s="265"/>
      <c r="N164" s="266"/>
      <c r="O164" s="266"/>
      <c r="P164" s="266"/>
      <c r="Q164" s="266"/>
      <c r="R164" s="266"/>
      <c r="S164" s="266"/>
      <c r="T164" s="26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8" t="s">
        <v>184</v>
      </c>
      <c r="AU164" s="268" t="s">
        <v>88</v>
      </c>
      <c r="AV164" s="13" t="s">
        <v>88</v>
      </c>
      <c r="AW164" s="13" t="s">
        <v>32</v>
      </c>
      <c r="AX164" s="13" t="s">
        <v>78</v>
      </c>
      <c r="AY164" s="268" t="s">
        <v>166</v>
      </c>
    </row>
    <row r="165" spans="1:51" s="13" customFormat="1" ht="12">
      <c r="A165" s="13"/>
      <c r="B165" s="257"/>
      <c r="C165" s="258"/>
      <c r="D165" s="259" t="s">
        <v>184</v>
      </c>
      <c r="E165" s="260" t="s">
        <v>1</v>
      </c>
      <c r="F165" s="261" t="s">
        <v>200</v>
      </c>
      <c r="G165" s="258"/>
      <c r="H165" s="262">
        <v>-0.9</v>
      </c>
      <c r="I165" s="263"/>
      <c r="J165" s="258"/>
      <c r="K165" s="258"/>
      <c r="L165" s="264"/>
      <c r="M165" s="265"/>
      <c r="N165" s="266"/>
      <c r="O165" s="266"/>
      <c r="P165" s="266"/>
      <c r="Q165" s="266"/>
      <c r="R165" s="266"/>
      <c r="S165" s="266"/>
      <c r="T165" s="26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8" t="s">
        <v>184</v>
      </c>
      <c r="AU165" s="268" t="s">
        <v>88</v>
      </c>
      <c r="AV165" s="13" t="s">
        <v>88</v>
      </c>
      <c r="AW165" s="13" t="s">
        <v>32</v>
      </c>
      <c r="AX165" s="13" t="s">
        <v>78</v>
      </c>
      <c r="AY165" s="268" t="s">
        <v>166</v>
      </c>
    </row>
    <row r="166" spans="1:51" s="14" customFormat="1" ht="12">
      <c r="A166" s="14"/>
      <c r="B166" s="269"/>
      <c r="C166" s="270"/>
      <c r="D166" s="259" t="s">
        <v>184</v>
      </c>
      <c r="E166" s="271" t="s">
        <v>1</v>
      </c>
      <c r="F166" s="272" t="s">
        <v>190</v>
      </c>
      <c r="G166" s="270"/>
      <c r="H166" s="273">
        <v>3.8350000000000004</v>
      </c>
      <c r="I166" s="274"/>
      <c r="J166" s="270"/>
      <c r="K166" s="270"/>
      <c r="L166" s="275"/>
      <c r="M166" s="276"/>
      <c r="N166" s="277"/>
      <c r="O166" s="277"/>
      <c r="P166" s="277"/>
      <c r="Q166" s="277"/>
      <c r="R166" s="277"/>
      <c r="S166" s="277"/>
      <c r="T166" s="27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9" t="s">
        <v>184</v>
      </c>
      <c r="AU166" s="279" t="s">
        <v>88</v>
      </c>
      <c r="AV166" s="14" t="s">
        <v>173</v>
      </c>
      <c r="AW166" s="14" t="s">
        <v>32</v>
      </c>
      <c r="AX166" s="14" t="s">
        <v>86</v>
      </c>
      <c r="AY166" s="279" t="s">
        <v>166</v>
      </c>
    </row>
    <row r="167" spans="1:51" s="13" customFormat="1" ht="12">
      <c r="A167" s="13"/>
      <c r="B167" s="257"/>
      <c r="C167" s="258"/>
      <c r="D167" s="259" t="s">
        <v>184</v>
      </c>
      <c r="E167" s="258"/>
      <c r="F167" s="261" t="s">
        <v>201</v>
      </c>
      <c r="G167" s="258"/>
      <c r="H167" s="262">
        <v>15.34</v>
      </c>
      <c r="I167" s="263"/>
      <c r="J167" s="258"/>
      <c r="K167" s="258"/>
      <c r="L167" s="264"/>
      <c r="M167" s="265"/>
      <c r="N167" s="266"/>
      <c r="O167" s="266"/>
      <c r="P167" s="266"/>
      <c r="Q167" s="266"/>
      <c r="R167" s="266"/>
      <c r="S167" s="266"/>
      <c r="T167" s="26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8" t="s">
        <v>184</v>
      </c>
      <c r="AU167" s="268" t="s">
        <v>88</v>
      </c>
      <c r="AV167" s="13" t="s">
        <v>88</v>
      </c>
      <c r="AW167" s="13" t="s">
        <v>4</v>
      </c>
      <c r="AX167" s="13" t="s">
        <v>86</v>
      </c>
      <c r="AY167" s="268" t="s">
        <v>166</v>
      </c>
    </row>
    <row r="168" spans="1:65" s="2" customFormat="1" ht="37.8" customHeight="1">
      <c r="A168" s="40"/>
      <c r="B168" s="41"/>
      <c r="C168" s="245" t="s">
        <v>202</v>
      </c>
      <c r="D168" s="245" t="s">
        <v>168</v>
      </c>
      <c r="E168" s="246" t="s">
        <v>203</v>
      </c>
      <c r="F168" s="247" t="s">
        <v>204</v>
      </c>
      <c r="G168" s="248" t="s">
        <v>181</v>
      </c>
      <c r="H168" s="249">
        <v>3.835</v>
      </c>
      <c r="I168" s="250"/>
      <c r="J168" s="251">
        <f>ROUND(I168*H168,2)</f>
        <v>0</v>
      </c>
      <c r="K168" s="247" t="s">
        <v>182</v>
      </c>
      <c r="L168" s="43"/>
      <c r="M168" s="252" t="s">
        <v>1</v>
      </c>
      <c r="N168" s="253" t="s">
        <v>43</v>
      </c>
      <c r="O168" s="93"/>
      <c r="P168" s="254">
        <f>O168*H168</f>
        <v>0</v>
      </c>
      <c r="Q168" s="254">
        <v>0</v>
      </c>
      <c r="R168" s="254">
        <f>Q168*H168</f>
        <v>0</v>
      </c>
      <c r="S168" s="254">
        <v>0</v>
      </c>
      <c r="T168" s="25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56" t="s">
        <v>173</v>
      </c>
      <c r="AT168" s="256" t="s">
        <v>168</v>
      </c>
      <c r="AU168" s="256" t="s">
        <v>88</v>
      </c>
      <c r="AY168" s="17" t="s">
        <v>166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86</v>
      </c>
      <c r="BK168" s="145">
        <f>ROUND(I168*H168,2)</f>
        <v>0</v>
      </c>
      <c r="BL168" s="17" t="s">
        <v>173</v>
      </c>
      <c r="BM168" s="256" t="s">
        <v>205</v>
      </c>
    </row>
    <row r="169" spans="1:51" s="13" customFormat="1" ht="12">
      <c r="A169" s="13"/>
      <c r="B169" s="257"/>
      <c r="C169" s="258"/>
      <c r="D169" s="259" t="s">
        <v>184</v>
      </c>
      <c r="E169" s="260" t="s">
        <v>1</v>
      </c>
      <c r="F169" s="261" t="s">
        <v>194</v>
      </c>
      <c r="G169" s="258"/>
      <c r="H169" s="262">
        <v>4.735</v>
      </c>
      <c r="I169" s="263"/>
      <c r="J169" s="258"/>
      <c r="K169" s="258"/>
      <c r="L169" s="264"/>
      <c r="M169" s="265"/>
      <c r="N169" s="266"/>
      <c r="O169" s="266"/>
      <c r="P169" s="266"/>
      <c r="Q169" s="266"/>
      <c r="R169" s="266"/>
      <c r="S169" s="266"/>
      <c r="T169" s="26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8" t="s">
        <v>184</v>
      </c>
      <c r="AU169" s="268" t="s">
        <v>88</v>
      </c>
      <c r="AV169" s="13" t="s">
        <v>88</v>
      </c>
      <c r="AW169" s="13" t="s">
        <v>32</v>
      </c>
      <c r="AX169" s="13" t="s">
        <v>78</v>
      </c>
      <c r="AY169" s="268" t="s">
        <v>166</v>
      </c>
    </row>
    <row r="170" spans="1:51" s="13" customFormat="1" ht="12">
      <c r="A170" s="13"/>
      <c r="B170" s="257"/>
      <c r="C170" s="258"/>
      <c r="D170" s="259" t="s">
        <v>184</v>
      </c>
      <c r="E170" s="260" t="s">
        <v>1</v>
      </c>
      <c r="F170" s="261" t="s">
        <v>200</v>
      </c>
      <c r="G170" s="258"/>
      <c r="H170" s="262">
        <v>-0.9</v>
      </c>
      <c r="I170" s="263"/>
      <c r="J170" s="258"/>
      <c r="K170" s="258"/>
      <c r="L170" s="264"/>
      <c r="M170" s="265"/>
      <c r="N170" s="266"/>
      <c r="O170" s="266"/>
      <c r="P170" s="266"/>
      <c r="Q170" s="266"/>
      <c r="R170" s="266"/>
      <c r="S170" s="266"/>
      <c r="T170" s="26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8" t="s">
        <v>184</v>
      </c>
      <c r="AU170" s="268" t="s">
        <v>88</v>
      </c>
      <c r="AV170" s="13" t="s">
        <v>88</v>
      </c>
      <c r="AW170" s="13" t="s">
        <v>32</v>
      </c>
      <c r="AX170" s="13" t="s">
        <v>78</v>
      </c>
      <c r="AY170" s="268" t="s">
        <v>166</v>
      </c>
    </row>
    <row r="171" spans="1:51" s="14" customFormat="1" ht="12">
      <c r="A171" s="14"/>
      <c r="B171" s="269"/>
      <c r="C171" s="270"/>
      <c r="D171" s="259" t="s">
        <v>184</v>
      </c>
      <c r="E171" s="271" t="s">
        <v>1</v>
      </c>
      <c r="F171" s="272" t="s">
        <v>190</v>
      </c>
      <c r="G171" s="270"/>
      <c r="H171" s="273">
        <v>3.8350000000000004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9" t="s">
        <v>184</v>
      </c>
      <c r="AU171" s="279" t="s">
        <v>88</v>
      </c>
      <c r="AV171" s="14" t="s">
        <v>173</v>
      </c>
      <c r="AW171" s="14" t="s">
        <v>32</v>
      </c>
      <c r="AX171" s="14" t="s">
        <v>86</v>
      </c>
      <c r="AY171" s="279" t="s">
        <v>166</v>
      </c>
    </row>
    <row r="172" spans="1:65" s="2" customFormat="1" ht="37.8" customHeight="1">
      <c r="A172" s="40"/>
      <c r="B172" s="41"/>
      <c r="C172" s="245" t="s">
        <v>206</v>
      </c>
      <c r="D172" s="245" t="s">
        <v>168</v>
      </c>
      <c r="E172" s="246" t="s">
        <v>207</v>
      </c>
      <c r="F172" s="247" t="s">
        <v>208</v>
      </c>
      <c r="G172" s="248" t="s">
        <v>181</v>
      </c>
      <c r="H172" s="249">
        <v>19.175</v>
      </c>
      <c r="I172" s="250"/>
      <c r="J172" s="251">
        <f>ROUND(I172*H172,2)</f>
        <v>0</v>
      </c>
      <c r="K172" s="247" t="s">
        <v>182</v>
      </c>
      <c r="L172" s="43"/>
      <c r="M172" s="252" t="s">
        <v>1</v>
      </c>
      <c r="N172" s="253" t="s">
        <v>43</v>
      </c>
      <c r="O172" s="93"/>
      <c r="P172" s="254">
        <f>O172*H172</f>
        <v>0</v>
      </c>
      <c r="Q172" s="254">
        <v>0</v>
      </c>
      <c r="R172" s="254">
        <f>Q172*H172</f>
        <v>0</v>
      </c>
      <c r="S172" s="254">
        <v>0</v>
      </c>
      <c r="T172" s="25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56" t="s">
        <v>173</v>
      </c>
      <c r="AT172" s="256" t="s">
        <v>168</v>
      </c>
      <c r="AU172" s="256" t="s">
        <v>88</v>
      </c>
      <c r="AY172" s="17" t="s">
        <v>166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86</v>
      </c>
      <c r="BK172" s="145">
        <f>ROUND(I172*H172,2)</f>
        <v>0</v>
      </c>
      <c r="BL172" s="17" t="s">
        <v>173</v>
      </c>
      <c r="BM172" s="256" t="s">
        <v>209</v>
      </c>
    </row>
    <row r="173" spans="1:51" s="13" customFormat="1" ht="12">
      <c r="A173" s="13"/>
      <c r="B173" s="257"/>
      <c r="C173" s="258"/>
      <c r="D173" s="259" t="s">
        <v>184</v>
      </c>
      <c r="E173" s="260" t="s">
        <v>1</v>
      </c>
      <c r="F173" s="261" t="s">
        <v>210</v>
      </c>
      <c r="G173" s="258"/>
      <c r="H173" s="262">
        <v>3.835</v>
      </c>
      <c r="I173" s="263"/>
      <c r="J173" s="258"/>
      <c r="K173" s="258"/>
      <c r="L173" s="264"/>
      <c r="M173" s="265"/>
      <c r="N173" s="266"/>
      <c r="O173" s="266"/>
      <c r="P173" s="266"/>
      <c r="Q173" s="266"/>
      <c r="R173" s="266"/>
      <c r="S173" s="266"/>
      <c r="T173" s="26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8" t="s">
        <v>184</v>
      </c>
      <c r="AU173" s="268" t="s">
        <v>88</v>
      </c>
      <c r="AV173" s="13" t="s">
        <v>88</v>
      </c>
      <c r="AW173" s="13" t="s">
        <v>32</v>
      </c>
      <c r="AX173" s="13" t="s">
        <v>86</v>
      </c>
      <c r="AY173" s="268" t="s">
        <v>166</v>
      </c>
    </row>
    <row r="174" spans="1:51" s="13" customFormat="1" ht="12">
      <c r="A174" s="13"/>
      <c r="B174" s="257"/>
      <c r="C174" s="258"/>
      <c r="D174" s="259" t="s">
        <v>184</v>
      </c>
      <c r="E174" s="258"/>
      <c r="F174" s="261" t="s">
        <v>211</v>
      </c>
      <c r="G174" s="258"/>
      <c r="H174" s="262">
        <v>19.175</v>
      </c>
      <c r="I174" s="263"/>
      <c r="J174" s="258"/>
      <c r="K174" s="258"/>
      <c r="L174" s="264"/>
      <c r="M174" s="265"/>
      <c r="N174" s="266"/>
      <c r="O174" s="266"/>
      <c r="P174" s="266"/>
      <c r="Q174" s="266"/>
      <c r="R174" s="266"/>
      <c r="S174" s="266"/>
      <c r="T174" s="26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8" t="s">
        <v>184</v>
      </c>
      <c r="AU174" s="268" t="s">
        <v>88</v>
      </c>
      <c r="AV174" s="13" t="s">
        <v>88</v>
      </c>
      <c r="AW174" s="13" t="s">
        <v>4</v>
      </c>
      <c r="AX174" s="13" t="s">
        <v>86</v>
      </c>
      <c r="AY174" s="268" t="s">
        <v>166</v>
      </c>
    </row>
    <row r="175" spans="1:65" s="2" customFormat="1" ht="24.15" customHeight="1">
      <c r="A175" s="40"/>
      <c r="B175" s="41"/>
      <c r="C175" s="245" t="s">
        <v>212</v>
      </c>
      <c r="D175" s="245" t="s">
        <v>168</v>
      </c>
      <c r="E175" s="246" t="s">
        <v>213</v>
      </c>
      <c r="F175" s="247" t="s">
        <v>214</v>
      </c>
      <c r="G175" s="248" t="s">
        <v>181</v>
      </c>
      <c r="H175" s="249">
        <v>3.835</v>
      </c>
      <c r="I175" s="250"/>
      <c r="J175" s="251">
        <f>ROUND(I175*H175,2)</f>
        <v>0</v>
      </c>
      <c r="K175" s="247" t="s">
        <v>182</v>
      </c>
      <c r="L175" s="43"/>
      <c r="M175" s="252" t="s">
        <v>1</v>
      </c>
      <c r="N175" s="253" t="s">
        <v>43</v>
      </c>
      <c r="O175" s="93"/>
      <c r="P175" s="254">
        <f>O175*H175</f>
        <v>0</v>
      </c>
      <c r="Q175" s="254">
        <v>0</v>
      </c>
      <c r="R175" s="254">
        <f>Q175*H175</f>
        <v>0</v>
      </c>
      <c r="S175" s="254">
        <v>0</v>
      </c>
      <c r="T175" s="25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56" t="s">
        <v>173</v>
      </c>
      <c r="AT175" s="256" t="s">
        <v>168</v>
      </c>
      <c r="AU175" s="256" t="s">
        <v>88</v>
      </c>
      <c r="AY175" s="17" t="s">
        <v>166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86</v>
      </c>
      <c r="BK175" s="145">
        <f>ROUND(I175*H175,2)</f>
        <v>0</v>
      </c>
      <c r="BL175" s="17" t="s">
        <v>173</v>
      </c>
      <c r="BM175" s="256" t="s">
        <v>215</v>
      </c>
    </row>
    <row r="176" spans="1:65" s="2" customFormat="1" ht="33" customHeight="1">
      <c r="A176" s="40"/>
      <c r="B176" s="41"/>
      <c r="C176" s="245" t="s">
        <v>216</v>
      </c>
      <c r="D176" s="245" t="s">
        <v>168</v>
      </c>
      <c r="E176" s="246" t="s">
        <v>217</v>
      </c>
      <c r="F176" s="247" t="s">
        <v>218</v>
      </c>
      <c r="G176" s="248" t="s">
        <v>219</v>
      </c>
      <c r="H176" s="249">
        <v>7.478</v>
      </c>
      <c r="I176" s="250"/>
      <c r="J176" s="251">
        <f>ROUND(I176*H176,2)</f>
        <v>0</v>
      </c>
      <c r="K176" s="247" t="s">
        <v>172</v>
      </c>
      <c r="L176" s="43"/>
      <c r="M176" s="252" t="s">
        <v>1</v>
      </c>
      <c r="N176" s="253" t="s">
        <v>43</v>
      </c>
      <c r="O176" s="93"/>
      <c r="P176" s="254">
        <f>O176*H176</f>
        <v>0</v>
      </c>
      <c r="Q176" s="254">
        <v>0</v>
      </c>
      <c r="R176" s="254">
        <f>Q176*H176</f>
        <v>0</v>
      </c>
      <c r="S176" s="254">
        <v>0</v>
      </c>
      <c r="T176" s="25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56" t="s">
        <v>173</v>
      </c>
      <c r="AT176" s="256" t="s">
        <v>168</v>
      </c>
      <c r="AU176" s="256" t="s">
        <v>88</v>
      </c>
      <c r="AY176" s="17" t="s">
        <v>166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86</v>
      </c>
      <c r="BK176" s="145">
        <f>ROUND(I176*H176,2)</f>
        <v>0</v>
      </c>
      <c r="BL176" s="17" t="s">
        <v>173</v>
      </c>
      <c r="BM176" s="256" t="s">
        <v>220</v>
      </c>
    </row>
    <row r="177" spans="1:51" s="13" customFormat="1" ht="12">
      <c r="A177" s="13"/>
      <c r="B177" s="257"/>
      <c r="C177" s="258"/>
      <c r="D177" s="259" t="s">
        <v>184</v>
      </c>
      <c r="E177" s="260" t="s">
        <v>1</v>
      </c>
      <c r="F177" s="261" t="s">
        <v>221</v>
      </c>
      <c r="G177" s="258"/>
      <c r="H177" s="262">
        <v>7.478</v>
      </c>
      <c r="I177" s="263"/>
      <c r="J177" s="258"/>
      <c r="K177" s="258"/>
      <c r="L177" s="264"/>
      <c r="M177" s="265"/>
      <c r="N177" s="266"/>
      <c r="O177" s="266"/>
      <c r="P177" s="266"/>
      <c r="Q177" s="266"/>
      <c r="R177" s="266"/>
      <c r="S177" s="266"/>
      <c r="T177" s="26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8" t="s">
        <v>184</v>
      </c>
      <c r="AU177" s="268" t="s">
        <v>88</v>
      </c>
      <c r="AV177" s="13" t="s">
        <v>88</v>
      </c>
      <c r="AW177" s="13" t="s">
        <v>32</v>
      </c>
      <c r="AX177" s="13" t="s">
        <v>86</v>
      </c>
      <c r="AY177" s="268" t="s">
        <v>166</v>
      </c>
    </row>
    <row r="178" spans="1:65" s="2" customFormat="1" ht="16.5" customHeight="1">
      <c r="A178" s="40"/>
      <c r="B178" s="41"/>
      <c r="C178" s="245" t="s">
        <v>222</v>
      </c>
      <c r="D178" s="245" t="s">
        <v>168</v>
      </c>
      <c r="E178" s="246" t="s">
        <v>223</v>
      </c>
      <c r="F178" s="247" t="s">
        <v>224</v>
      </c>
      <c r="G178" s="248" t="s">
        <v>181</v>
      </c>
      <c r="H178" s="249">
        <v>3.835</v>
      </c>
      <c r="I178" s="250"/>
      <c r="J178" s="251">
        <f>ROUND(I178*H178,2)</f>
        <v>0</v>
      </c>
      <c r="K178" s="247" t="s">
        <v>172</v>
      </c>
      <c r="L178" s="43"/>
      <c r="M178" s="252" t="s">
        <v>1</v>
      </c>
      <c r="N178" s="253" t="s">
        <v>43</v>
      </c>
      <c r="O178" s="93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56" t="s">
        <v>173</v>
      </c>
      <c r="AT178" s="256" t="s">
        <v>168</v>
      </c>
      <c r="AU178" s="256" t="s">
        <v>88</v>
      </c>
      <c r="AY178" s="17" t="s">
        <v>166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86</v>
      </c>
      <c r="BK178" s="145">
        <f>ROUND(I178*H178,2)</f>
        <v>0</v>
      </c>
      <c r="BL178" s="17" t="s">
        <v>173</v>
      </c>
      <c r="BM178" s="256" t="s">
        <v>225</v>
      </c>
    </row>
    <row r="179" spans="1:65" s="2" customFormat="1" ht="33" customHeight="1">
      <c r="A179" s="40"/>
      <c r="B179" s="41"/>
      <c r="C179" s="245" t="s">
        <v>226</v>
      </c>
      <c r="D179" s="245" t="s">
        <v>168</v>
      </c>
      <c r="E179" s="246" t="s">
        <v>227</v>
      </c>
      <c r="F179" s="247" t="s">
        <v>228</v>
      </c>
      <c r="G179" s="248" t="s">
        <v>181</v>
      </c>
      <c r="H179" s="249">
        <v>0.85</v>
      </c>
      <c r="I179" s="250"/>
      <c r="J179" s="251">
        <f>ROUND(I179*H179,2)</f>
        <v>0</v>
      </c>
      <c r="K179" s="247" t="s">
        <v>182</v>
      </c>
      <c r="L179" s="43"/>
      <c r="M179" s="252" t="s">
        <v>1</v>
      </c>
      <c r="N179" s="253" t="s">
        <v>43</v>
      </c>
      <c r="O179" s="93"/>
      <c r="P179" s="254">
        <f>O179*H179</f>
        <v>0</v>
      </c>
      <c r="Q179" s="254">
        <v>0</v>
      </c>
      <c r="R179" s="254">
        <f>Q179*H179</f>
        <v>0</v>
      </c>
      <c r="S179" s="254">
        <v>0</v>
      </c>
      <c r="T179" s="25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56" t="s">
        <v>173</v>
      </c>
      <c r="AT179" s="256" t="s">
        <v>168</v>
      </c>
      <c r="AU179" s="256" t="s">
        <v>88</v>
      </c>
      <c r="AY179" s="17" t="s">
        <v>166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86</v>
      </c>
      <c r="BK179" s="145">
        <f>ROUND(I179*H179,2)</f>
        <v>0</v>
      </c>
      <c r="BL179" s="17" t="s">
        <v>173</v>
      </c>
      <c r="BM179" s="256" t="s">
        <v>229</v>
      </c>
    </row>
    <row r="180" spans="1:51" s="13" customFormat="1" ht="12">
      <c r="A180" s="13"/>
      <c r="B180" s="257"/>
      <c r="C180" s="258"/>
      <c r="D180" s="259" t="s">
        <v>184</v>
      </c>
      <c r="E180" s="260" t="s">
        <v>1</v>
      </c>
      <c r="F180" s="261" t="s">
        <v>200</v>
      </c>
      <c r="G180" s="258"/>
      <c r="H180" s="262">
        <v>-0.9</v>
      </c>
      <c r="I180" s="263"/>
      <c r="J180" s="258"/>
      <c r="K180" s="258"/>
      <c r="L180" s="264"/>
      <c r="M180" s="265"/>
      <c r="N180" s="266"/>
      <c r="O180" s="266"/>
      <c r="P180" s="266"/>
      <c r="Q180" s="266"/>
      <c r="R180" s="266"/>
      <c r="S180" s="266"/>
      <c r="T180" s="26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8" t="s">
        <v>184</v>
      </c>
      <c r="AU180" s="268" t="s">
        <v>88</v>
      </c>
      <c r="AV180" s="13" t="s">
        <v>88</v>
      </c>
      <c r="AW180" s="13" t="s">
        <v>32</v>
      </c>
      <c r="AX180" s="13" t="s">
        <v>78</v>
      </c>
      <c r="AY180" s="268" t="s">
        <v>166</v>
      </c>
    </row>
    <row r="181" spans="1:51" s="13" customFormat="1" ht="12">
      <c r="A181" s="13"/>
      <c r="B181" s="257"/>
      <c r="C181" s="258"/>
      <c r="D181" s="259" t="s">
        <v>184</v>
      </c>
      <c r="E181" s="260" t="s">
        <v>1</v>
      </c>
      <c r="F181" s="261" t="s">
        <v>189</v>
      </c>
      <c r="G181" s="258"/>
      <c r="H181" s="262">
        <v>1.75</v>
      </c>
      <c r="I181" s="263"/>
      <c r="J181" s="258"/>
      <c r="K181" s="258"/>
      <c r="L181" s="264"/>
      <c r="M181" s="265"/>
      <c r="N181" s="266"/>
      <c r="O181" s="266"/>
      <c r="P181" s="266"/>
      <c r="Q181" s="266"/>
      <c r="R181" s="266"/>
      <c r="S181" s="266"/>
      <c r="T181" s="26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8" t="s">
        <v>184</v>
      </c>
      <c r="AU181" s="268" t="s">
        <v>88</v>
      </c>
      <c r="AV181" s="13" t="s">
        <v>88</v>
      </c>
      <c r="AW181" s="13" t="s">
        <v>32</v>
      </c>
      <c r="AX181" s="13" t="s">
        <v>78</v>
      </c>
      <c r="AY181" s="268" t="s">
        <v>166</v>
      </c>
    </row>
    <row r="182" spans="1:51" s="14" customFormat="1" ht="12">
      <c r="A182" s="14"/>
      <c r="B182" s="269"/>
      <c r="C182" s="270"/>
      <c r="D182" s="259" t="s">
        <v>184</v>
      </c>
      <c r="E182" s="271" t="s">
        <v>1</v>
      </c>
      <c r="F182" s="272" t="s">
        <v>190</v>
      </c>
      <c r="G182" s="270"/>
      <c r="H182" s="273">
        <v>0.85</v>
      </c>
      <c r="I182" s="274"/>
      <c r="J182" s="270"/>
      <c r="K182" s="270"/>
      <c r="L182" s="275"/>
      <c r="M182" s="276"/>
      <c r="N182" s="277"/>
      <c r="O182" s="277"/>
      <c r="P182" s="277"/>
      <c r="Q182" s="277"/>
      <c r="R182" s="277"/>
      <c r="S182" s="277"/>
      <c r="T182" s="27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9" t="s">
        <v>184</v>
      </c>
      <c r="AU182" s="279" t="s">
        <v>88</v>
      </c>
      <c r="AV182" s="14" t="s">
        <v>173</v>
      </c>
      <c r="AW182" s="14" t="s">
        <v>32</v>
      </c>
      <c r="AX182" s="14" t="s">
        <v>86</v>
      </c>
      <c r="AY182" s="279" t="s">
        <v>166</v>
      </c>
    </row>
    <row r="183" spans="1:65" s="2" customFormat="1" ht="24.15" customHeight="1">
      <c r="A183" s="40"/>
      <c r="B183" s="41"/>
      <c r="C183" s="245" t="s">
        <v>230</v>
      </c>
      <c r="D183" s="245" t="s">
        <v>168</v>
      </c>
      <c r="E183" s="246" t="s">
        <v>231</v>
      </c>
      <c r="F183" s="247" t="s">
        <v>232</v>
      </c>
      <c r="G183" s="248" t="s">
        <v>181</v>
      </c>
      <c r="H183" s="249">
        <v>0.9</v>
      </c>
      <c r="I183" s="250"/>
      <c r="J183" s="251">
        <f>ROUND(I183*H183,2)</f>
        <v>0</v>
      </c>
      <c r="K183" s="247" t="s">
        <v>182</v>
      </c>
      <c r="L183" s="43"/>
      <c r="M183" s="252" t="s">
        <v>1</v>
      </c>
      <c r="N183" s="253" t="s">
        <v>43</v>
      </c>
      <c r="O183" s="93"/>
      <c r="P183" s="254">
        <f>O183*H183</f>
        <v>0</v>
      </c>
      <c r="Q183" s="254">
        <v>0</v>
      </c>
      <c r="R183" s="254">
        <f>Q183*H183</f>
        <v>0</v>
      </c>
      <c r="S183" s="254">
        <v>0</v>
      </c>
      <c r="T183" s="25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56" t="s">
        <v>173</v>
      </c>
      <c r="AT183" s="256" t="s">
        <v>168</v>
      </c>
      <c r="AU183" s="256" t="s">
        <v>88</v>
      </c>
      <c r="AY183" s="17" t="s">
        <v>166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86</v>
      </c>
      <c r="BK183" s="145">
        <f>ROUND(I183*H183,2)</f>
        <v>0</v>
      </c>
      <c r="BL183" s="17" t="s">
        <v>173</v>
      </c>
      <c r="BM183" s="256" t="s">
        <v>233</v>
      </c>
    </row>
    <row r="184" spans="1:51" s="13" customFormat="1" ht="12">
      <c r="A184" s="13"/>
      <c r="B184" s="257"/>
      <c r="C184" s="258"/>
      <c r="D184" s="259" t="s">
        <v>184</v>
      </c>
      <c r="E184" s="260" t="s">
        <v>1</v>
      </c>
      <c r="F184" s="261" t="s">
        <v>234</v>
      </c>
      <c r="G184" s="258"/>
      <c r="H184" s="262">
        <v>0.9</v>
      </c>
      <c r="I184" s="263"/>
      <c r="J184" s="258"/>
      <c r="K184" s="258"/>
      <c r="L184" s="264"/>
      <c r="M184" s="265"/>
      <c r="N184" s="266"/>
      <c r="O184" s="266"/>
      <c r="P184" s="266"/>
      <c r="Q184" s="266"/>
      <c r="R184" s="266"/>
      <c r="S184" s="266"/>
      <c r="T184" s="26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8" t="s">
        <v>184</v>
      </c>
      <c r="AU184" s="268" t="s">
        <v>88</v>
      </c>
      <c r="AV184" s="13" t="s">
        <v>88</v>
      </c>
      <c r="AW184" s="13" t="s">
        <v>32</v>
      </c>
      <c r="AX184" s="13" t="s">
        <v>86</v>
      </c>
      <c r="AY184" s="268" t="s">
        <v>166</v>
      </c>
    </row>
    <row r="185" spans="1:65" s="2" customFormat="1" ht="16.5" customHeight="1">
      <c r="A185" s="40"/>
      <c r="B185" s="41"/>
      <c r="C185" s="290" t="s">
        <v>235</v>
      </c>
      <c r="D185" s="290" t="s">
        <v>236</v>
      </c>
      <c r="E185" s="291" t="s">
        <v>237</v>
      </c>
      <c r="F185" s="292" t="s">
        <v>238</v>
      </c>
      <c r="G185" s="293" t="s">
        <v>219</v>
      </c>
      <c r="H185" s="294">
        <v>1.89</v>
      </c>
      <c r="I185" s="295"/>
      <c r="J185" s="296">
        <f>ROUND(I185*H185,2)</f>
        <v>0</v>
      </c>
      <c r="K185" s="292" t="s">
        <v>182</v>
      </c>
      <c r="L185" s="297"/>
      <c r="M185" s="298" t="s">
        <v>1</v>
      </c>
      <c r="N185" s="299" t="s">
        <v>43</v>
      </c>
      <c r="O185" s="93"/>
      <c r="P185" s="254">
        <f>O185*H185</f>
        <v>0</v>
      </c>
      <c r="Q185" s="254">
        <v>1</v>
      </c>
      <c r="R185" s="254">
        <f>Q185*H185</f>
        <v>1.89</v>
      </c>
      <c r="S185" s="254">
        <v>0</v>
      </c>
      <c r="T185" s="25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56" t="s">
        <v>212</v>
      </c>
      <c r="AT185" s="256" t="s">
        <v>236</v>
      </c>
      <c r="AU185" s="256" t="s">
        <v>88</v>
      </c>
      <c r="AY185" s="17" t="s">
        <v>166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86</v>
      </c>
      <c r="BK185" s="145">
        <f>ROUND(I185*H185,2)</f>
        <v>0</v>
      </c>
      <c r="BL185" s="17" t="s">
        <v>173</v>
      </c>
      <c r="BM185" s="256" t="s">
        <v>239</v>
      </c>
    </row>
    <row r="186" spans="1:51" s="13" customFormat="1" ht="12">
      <c r="A186" s="13"/>
      <c r="B186" s="257"/>
      <c r="C186" s="258"/>
      <c r="D186" s="259" t="s">
        <v>184</v>
      </c>
      <c r="E186" s="258"/>
      <c r="F186" s="261" t="s">
        <v>240</v>
      </c>
      <c r="G186" s="258"/>
      <c r="H186" s="262">
        <v>1.89</v>
      </c>
      <c r="I186" s="263"/>
      <c r="J186" s="258"/>
      <c r="K186" s="258"/>
      <c r="L186" s="264"/>
      <c r="M186" s="265"/>
      <c r="N186" s="266"/>
      <c r="O186" s="266"/>
      <c r="P186" s="266"/>
      <c r="Q186" s="266"/>
      <c r="R186" s="266"/>
      <c r="S186" s="266"/>
      <c r="T186" s="26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8" t="s">
        <v>184</v>
      </c>
      <c r="AU186" s="268" t="s">
        <v>88</v>
      </c>
      <c r="AV186" s="13" t="s">
        <v>88</v>
      </c>
      <c r="AW186" s="13" t="s">
        <v>4</v>
      </c>
      <c r="AX186" s="13" t="s">
        <v>86</v>
      </c>
      <c r="AY186" s="268" t="s">
        <v>166</v>
      </c>
    </row>
    <row r="187" spans="1:63" s="12" customFormat="1" ht="22.8" customHeight="1">
      <c r="A187" s="12"/>
      <c r="B187" s="230"/>
      <c r="C187" s="231"/>
      <c r="D187" s="232" t="s">
        <v>77</v>
      </c>
      <c r="E187" s="243" t="s">
        <v>178</v>
      </c>
      <c r="F187" s="243" t="s">
        <v>241</v>
      </c>
      <c r="G187" s="231"/>
      <c r="H187" s="231"/>
      <c r="I187" s="234"/>
      <c r="J187" s="244">
        <f>BK187</f>
        <v>0</v>
      </c>
      <c r="K187" s="231"/>
      <c r="L187" s="235"/>
      <c r="M187" s="236"/>
      <c r="N187" s="237"/>
      <c r="O187" s="237"/>
      <c r="P187" s="238">
        <f>SUM(P188:P194)</f>
        <v>0</v>
      </c>
      <c r="Q187" s="237"/>
      <c r="R187" s="238">
        <f>SUM(R188:R194)</f>
        <v>0.40635784999999996</v>
      </c>
      <c r="S187" s="237"/>
      <c r="T187" s="239">
        <f>SUM(T188:T194)</f>
        <v>0.00017049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40" t="s">
        <v>86</v>
      </c>
      <c r="AT187" s="241" t="s">
        <v>77</v>
      </c>
      <c r="AU187" s="241" t="s">
        <v>86</v>
      </c>
      <c r="AY187" s="240" t="s">
        <v>166</v>
      </c>
      <c r="BK187" s="242">
        <f>SUM(BK188:BK194)</f>
        <v>0</v>
      </c>
    </row>
    <row r="188" spans="1:65" s="2" customFormat="1" ht="24.15" customHeight="1">
      <c r="A188" s="40"/>
      <c r="B188" s="41"/>
      <c r="C188" s="245" t="s">
        <v>242</v>
      </c>
      <c r="D188" s="245" t="s">
        <v>168</v>
      </c>
      <c r="E188" s="246" t="s">
        <v>243</v>
      </c>
      <c r="F188" s="247" t="s">
        <v>244</v>
      </c>
      <c r="G188" s="248" t="s">
        <v>245</v>
      </c>
      <c r="H188" s="249">
        <v>17.049</v>
      </c>
      <c r="I188" s="250"/>
      <c r="J188" s="251">
        <f>ROUND(I188*H188,2)</f>
        <v>0</v>
      </c>
      <c r="K188" s="247" t="s">
        <v>172</v>
      </c>
      <c r="L188" s="43"/>
      <c r="M188" s="252" t="s">
        <v>1</v>
      </c>
      <c r="N188" s="253" t="s">
        <v>43</v>
      </c>
      <c r="O188" s="93"/>
      <c r="P188" s="254">
        <f>O188*H188</f>
        <v>0</v>
      </c>
      <c r="Q188" s="254">
        <v>0.00119</v>
      </c>
      <c r="R188" s="254">
        <f>Q188*H188</f>
        <v>0.02028831</v>
      </c>
      <c r="S188" s="254">
        <v>1E-05</v>
      </c>
      <c r="T188" s="255">
        <f>S188*H188</f>
        <v>0.00017049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56" t="s">
        <v>173</v>
      </c>
      <c r="AT188" s="256" t="s">
        <v>168</v>
      </c>
      <c r="AU188" s="256" t="s">
        <v>88</v>
      </c>
      <c r="AY188" s="17" t="s">
        <v>166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86</v>
      </c>
      <c r="BK188" s="145">
        <f>ROUND(I188*H188,2)</f>
        <v>0</v>
      </c>
      <c r="BL188" s="17" t="s">
        <v>173</v>
      </c>
      <c r="BM188" s="256" t="s">
        <v>246</v>
      </c>
    </row>
    <row r="189" spans="1:51" s="13" customFormat="1" ht="12">
      <c r="A189" s="13"/>
      <c r="B189" s="257"/>
      <c r="C189" s="258"/>
      <c r="D189" s="259" t="s">
        <v>184</v>
      </c>
      <c r="E189" s="260" t="s">
        <v>1</v>
      </c>
      <c r="F189" s="261" t="s">
        <v>247</v>
      </c>
      <c r="G189" s="258"/>
      <c r="H189" s="262">
        <v>5.806</v>
      </c>
      <c r="I189" s="263"/>
      <c r="J189" s="258"/>
      <c r="K189" s="258"/>
      <c r="L189" s="264"/>
      <c r="M189" s="265"/>
      <c r="N189" s="266"/>
      <c r="O189" s="266"/>
      <c r="P189" s="266"/>
      <c r="Q189" s="266"/>
      <c r="R189" s="266"/>
      <c r="S189" s="266"/>
      <c r="T189" s="26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8" t="s">
        <v>184</v>
      </c>
      <c r="AU189" s="268" t="s">
        <v>88</v>
      </c>
      <c r="AV189" s="13" t="s">
        <v>88</v>
      </c>
      <c r="AW189" s="13" t="s">
        <v>32</v>
      </c>
      <c r="AX189" s="13" t="s">
        <v>78</v>
      </c>
      <c r="AY189" s="268" t="s">
        <v>166</v>
      </c>
    </row>
    <row r="190" spans="1:51" s="13" customFormat="1" ht="12">
      <c r="A190" s="13"/>
      <c r="B190" s="257"/>
      <c r="C190" s="258"/>
      <c r="D190" s="259" t="s">
        <v>184</v>
      </c>
      <c r="E190" s="260" t="s">
        <v>1</v>
      </c>
      <c r="F190" s="261" t="s">
        <v>248</v>
      </c>
      <c r="G190" s="258"/>
      <c r="H190" s="262">
        <v>4.637</v>
      </c>
      <c r="I190" s="263"/>
      <c r="J190" s="258"/>
      <c r="K190" s="258"/>
      <c r="L190" s="264"/>
      <c r="M190" s="265"/>
      <c r="N190" s="266"/>
      <c r="O190" s="266"/>
      <c r="P190" s="266"/>
      <c r="Q190" s="266"/>
      <c r="R190" s="266"/>
      <c r="S190" s="266"/>
      <c r="T190" s="26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8" t="s">
        <v>184</v>
      </c>
      <c r="AU190" s="268" t="s">
        <v>88</v>
      </c>
      <c r="AV190" s="13" t="s">
        <v>88</v>
      </c>
      <c r="AW190" s="13" t="s">
        <v>32</v>
      </c>
      <c r="AX190" s="13" t="s">
        <v>78</v>
      </c>
      <c r="AY190" s="268" t="s">
        <v>166</v>
      </c>
    </row>
    <row r="191" spans="1:51" s="13" customFormat="1" ht="12">
      <c r="A191" s="13"/>
      <c r="B191" s="257"/>
      <c r="C191" s="258"/>
      <c r="D191" s="259" t="s">
        <v>184</v>
      </c>
      <c r="E191" s="260" t="s">
        <v>1</v>
      </c>
      <c r="F191" s="261" t="s">
        <v>249</v>
      </c>
      <c r="G191" s="258"/>
      <c r="H191" s="262">
        <v>6.606</v>
      </c>
      <c r="I191" s="263"/>
      <c r="J191" s="258"/>
      <c r="K191" s="258"/>
      <c r="L191" s="264"/>
      <c r="M191" s="265"/>
      <c r="N191" s="266"/>
      <c r="O191" s="266"/>
      <c r="P191" s="266"/>
      <c r="Q191" s="266"/>
      <c r="R191" s="266"/>
      <c r="S191" s="266"/>
      <c r="T191" s="26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8" t="s">
        <v>184</v>
      </c>
      <c r="AU191" s="268" t="s">
        <v>88</v>
      </c>
      <c r="AV191" s="13" t="s">
        <v>88</v>
      </c>
      <c r="AW191" s="13" t="s">
        <v>32</v>
      </c>
      <c r="AX191" s="13" t="s">
        <v>78</v>
      </c>
      <c r="AY191" s="268" t="s">
        <v>166</v>
      </c>
    </row>
    <row r="192" spans="1:51" s="14" customFormat="1" ht="12">
      <c r="A192" s="14"/>
      <c r="B192" s="269"/>
      <c r="C192" s="270"/>
      <c r="D192" s="259" t="s">
        <v>184</v>
      </c>
      <c r="E192" s="271" t="s">
        <v>1</v>
      </c>
      <c r="F192" s="272" t="s">
        <v>190</v>
      </c>
      <c r="G192" s="270"/>
      <c r="H192" s="273">
        <v>17.049</v>
      </c>
      <c r="I192" s="274"/>
      <c r="J192" s="270"/>
      <c r="K192" s="270"/>
      <c r="L192" s="275"/>
      <c r="M192" s="276"/>
      <c r="N192" s="277"/>
      <c r="O192" s="277"/>
      <c r="P192" s="277"/>
      <c r="Q192" s="277"/>
      <c r="R192" s="277"/>
      <c r="S192" s="277"/>
      <c r="T192" s="27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9" t="s">
        <v>184</v>
      </c>
      <c r="AU192" s="279" t="s">
        <v>88</v>
      </c>
      <c r="AV192" s="14" t="s">
        <v>173</v>
      </c>
      <c r="AW192" s="14" t="s">
        <v>32</v>
      </c>
      <c r="AX192" s="14" t="s">
        <v>86</v>
      </c>
      <c r="AY192" s="279" t="s">
        <v>166</v>
      </c>
    </row>
    <row r="193" spans="1:65" s="2" customFormat="1" ht="33" customHeight="1">
      <c r="A193" s="40"/>
      <c r="B193" s="41"/>
      <c r="C193" s="245" t="s">
        <v>8</v>
      </c>
      <c r="D193" s="245" t="s">
        <v>168</v>
      </c>
      <c r="E193" s="246" t="s">
        <v>250</v>
      </c>
      <c r="F193" s="247" t="s">
        <v>251</v>
      </c>
      <c r="G193" s="248" t="s">
        <v>171</v>
      </c>
      <c r="H193" s="249">
        <v>4.874</v>
      </c>
      <c r="I193" s="250"/>
      <c r="J193" s="251">
        <f>ROUND(I193*H193,2)</f>
        <v>0</v>
      </c>
      <c r="K193" s="247" t="s">
        <v>172</v>
      </c>
      <c r="L193" s="43"/>
      <c r="M193" s="252" t="s">
        <v>1</v>
      </c>
      <c r="N193" s="253" t="s">
        <v>43</v>
      </c>
      <c r="O193" s="93"/>
      <c r="P193" s="254">
        <f>O193*H193</f>
        <v>0</v>
      </c>
      <c r="Q193" s="254">
        <v>0.07921</v>
      </c>
      <c r="R193" s="254">
        <f>Q193*H193</f>
        <v>0.38606954</v>
      </c>
      <c r="S193" s="254">
        <v>0</v>
      </c>
      <c r="T193" s="25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56" t="s">
        <v>173</v>
      </c>
      <c r="AT193" s="256" t="s">
        <v>168</v>
      </c>
      <c r="AU193" s="256" t="s">
        <v>88</v>
      </c>
      <c r="AY193" s="17" t="s">
        <v>166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86</v>
      </c>
      <c r="BK193" s="145">
        <f>ROUND(I193*H193,2)</f>
        <v>0</v>
      </c>
      <c r="BL193" s="17" t="s">
        <v>173</v>
      </c>
      <c r="BM193" s="256" t="s">
        <v>252</v>
      </c>
    </row>
    <row r="194" spans="1:51" s="13" customFormat="1" ht="12">
      <c r="A194" s="13"/>
      <c r="B194" s="257"/>
      <c r="C194" s="258"/>
      <c r="D194" s="259" t="s">
        <v>184</v>
      </c>
      <c r="E194" s="260" t="s">
        <v>1</v>
      </c>
      <c r="F194" s="261" t="s">
        <v>253</v>
      </c>
      <c r="G194" s="258"/>
      <c r="H194" s="262">
        <v>4.874</v>
      </c>
      <c r="I194" s="263"/>
      <c r="J194" s="258"/>
      <c r="K194" s="258"/>
      <c r="L194" s="264"/>
      <c r="M194" s="265"/>
      <c r="N194" s="266"/>
      <c r="O194" s="266"/>
      <c r="P194" s="266"/>
      <c r="Q194" s="266"/>
      <c r="R194" s="266"/>
      <c r="S194" s="266"/>
      <c r="T194" s="26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8" t="s">
        <v>184</v>
      </c>
      <c r="AU194" s="268" t="s">
        <v>88</v>
      </c>
      <c r="AV194" s="13" t="s">
        <v>88</v>
      </c>
      <c r="AW194" s="13" t="s">
        <v>32</v>
      </c>
      <c r="AX194" s="13" t="s">
        <v>86</v>
      </c>
      <c r="AY194" s="268" t="s">
        <v>166</v>
      </c>
    </row>
    <row r="195" spans="1:63" s="12" customFormat="1" ht="22.8" customHeight="1">
      <c r="A195" s="12"/>
      <c r="B195" s="230"/>
      <c r="C195" s="231"/>
      <c r="D195" s="232" t="s">
        <v>77</v>
      </c>
      <c r="E195" s="243" t="s">
        <v>195</v>
      </c>
      <c r="F195" s="243" t="s">
        <v>254</v>
      </c>
      <c r="G195" s="231"/>
      <c r="H195" s="231"/>
      <c r="I195" s="234"/>
      <c r="J195" s="244">
        <f>BK195</f>
        <v>0</v>
      </c>
      <c r="K195" s="231"/>
      <c r="L195" s="235"/>
      <c r="M195" s="236"/>
      <c r="N195" s="237"/>
      <c r="O195" s="237"/>
      <c r="P195" s="238">
        <f>P196</f>
        <v>0</v>
      </c>
      <c r="Q195" s="237"/>
      <c r="R195" s="238">
        <f>R196</f>
        <v>3.0452000000000004</v>
      </c>
      <c r="S195" s="237"/>
      <c r="T195" s="239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40" t="s">
        <v>86</v>
      </c>
      <c r="AT195" s="241" t="s">
        <v>77</v>
      </c>
      <c r="AU195" s="241" t="s">
        <v>86</v>
      </c>
      <c r="AY195" s="240" t="s">
        <v>166</v>
      </c>
      <c r="BK195" s="242">
        <f>BK196</f>
        <v>0</v>
      </c>
    </row>
    <row r="196" spans="1:65" s="2" customFormat="1" ht="24.15" customHeight="1">
      <c r="A196" s="40"/>
      <c r="B196" s="41"/>
      <c r="C196" s="245" t="s">
        <v>255</v>
      </c>
      <c r="D196" s="245" t="s">
        <v>168</v>
      </c>
      <c r="E196" s="246" t="s">
        <v>256</v>
      </c>
      <c r="F196" s="247" t="s">
        <v>257</v>
      </c>
      <c r="G196" s="248" t="s">
        <v>171</v>
      </c>
      <c r="H196" s="249">
        <v>5</v>
      </c>
      <c r="I196" s="250"/>
      <c r="J196" s="251">
        <f>ROUND(I196*H196,2)</f>
        <v>0</v>
      </c>
      <c r="K196" s="247" t="s">
        <v>172</v>
      </c>
      <c r="L196" s="43"/>
      <c r="M196" s="252" t="s">
        <v>1</v>
      </c>
      <c r="N196" s="253" t="s">
        <v>43</v>
      </c>
      <c r="O196" s="93"/>
      <c r="P196" s="254">
        <f>O196*H196</f>
        <v>0</v>
      </c>
      <c r="Q196" s="254">
        <v>0.60904</v>
      </c>
      <c r="R196" s="254">
        <f>Q196*H196</f>
        <v>3.0452000000000004</v>
      </c>
      <c r="S196" s="254">
        <v>0</v>
      </c>
      <c r="T196" s="25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56" t="s">
        <v>173</v>
      </c>
      <c r="AT196" s="256" t="s">
        <v>168</v>
      </c>
      <c r="AU196" s="256" t="s">
        <v>88</v>
      </c>
      <c r="AY196" s="17" t="s">
        <v>166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86</v>
      </c>
      <c r="BK196" s="145">
        <f>ROUND(I196*H196,2)</f>
        <v>0</v>
      </c>
      <c r="BL196" s="17" t="s">
        <v>173</v>
      </c>
      <c r="BM196" s="256" t="s">
        <v>258</v>
      </c>
    </row>
    <row r="197" spans="1:63" s="12" customFormat="1" ht="22.8" customHeight="1">
      <c r="A197" s="12"/>
      <c r="B197" s="230"/>
      <c r="C197" s="231"/>
      <c r="D197" s="232" t="s">
        <v>77</v>
      </c>
      <c r="E197" s="243" t="s">
        <v>202</v>
      </c>
      <c r="F197" s="243" t="s">
        <v>259</v>
      </c>
      <c r="G197" s="231"/>
      <c r="H197" s="231"/>
      <c r="I197" s="234"/>
      <c r="J197" s="244">
        <f>BK197</f>
        <v>0</v>
      </c>
      <c r="K197" s="231"/>
      <c r="L197" s="235"/>
      <c r="M197" s="236"/>
      <c r="N197" s="237"/>
      <c r="O197" s="237"/>
      <c r="P197" s="238">
        <f>SUM(P198:P230)</f>
        <v>0</v>
      </c>
      <c r="Q197" s="237"/>
      <c r="R197" s="238">
        <f>SUM(R198:R230)</f>
        <v>17.30058216</v>
      </c>
      <c r="S197" s="237"/>
      <c r="T197" s="239">
        <f>SUM(T198:T230)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40" t="s">
        <v>86</v>
      </c>
      <c r="AT197" s="241" t="s">
        <v>77</v>
      </c>
      <c r="AU197" s="241" t="s">
        <v>86</v>
      </c>
      <c r="AY197" s="240" t="s">
        <v>166</v>
      </c>
      <c r="BK197" s="242">
        <f>SUM(BK198:BK230)</f>
        <v>0</v>
      </c>
    </row>
    <row r="198" spans="1:65" s="2" customFormat="1" ht="24.15" customHeight="1">
      <c r="A198" s="40"/>
      <c r="B198" s="41"/>
      <c r="C198" s="245" t="s">
        <v>260</v>
      </c>
      <c r="D198" s="245" t="s">
        <v>168</v>
      </c>
      <c r="E198" s="246" t="s">
        <v>261</v>
      </c>
      <c r="F198" s="247" t="s">
        <v>262</v>
      </c>
      <c r="G198" s="248" t="s">
        <v>171</v>
      </c>
      <c r="H198" s="249">
        <v>11.343</v>
      </c>
      <c r="I198" s="250"/>
      <c r="J198" s="251">
        <f>ROUND(I198*H198,2)</f>
        <v>0</v>
      </c>
      <c r="K198" s="247" t="s">
        <v>172</v>
      </c>
      <c r="L198" s="43"/>
      <c r="M198" s="252" t="s">
        <v>1</v>
      </c>
      <c r="N198" s="253" t="s">
        <v>43</v>
      </c>
      <c r="O198" s="93"/>
      <c r="P198" s="254">
        <f>O198*H198</f>
        <v>0</v>
      </c>
      <c r="Q198" s="254">
        <v>0.003</v>
      </c>
      <c r="R198" s="254">
        <f>Q198*H198</f>
        <v>0.034029000000000004</v>
      </c>
      <c r="S198" s="254">
        <v>0</v>
      </c>
      <c r="T198" s="25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56" t="s">
        <v>173</v>
      </c>
      <c r="AT198" s="256" t="s">
        <v>168</v>
      </c>
      <c r="AU198" s="256" t="s">
        <v>88</v>
      </c>
      <c r="AY198" s="17" t="s">
        <v>166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86</v>
      </c>
      <c r="BK198" s="145">
        <f>ROUND(I198*H198,2)</f>
        <v>0</v>
      </c>
      <c r="BL198" s="17" t="s">
        <v>173</v>
      </c>
      <c r="BM198" s="256" t="s">
        <v>263</v>
      </c>
    </row>
    <row r="199" spans="1:51" s="15" customFormat="1" ht="12">
      <c r="A199" s="15"/>
      <c r="B199" s="280"/>
      <c r="C199" s="281"/>
      <c r="D199" s="259" t="s">
        <v>184</v>
      </c>
      <c r="E199" s="282" t="s">
        <v>1</v>
      </c>
      <c r="F199" s="283" t="s">
        <v>264</v>
      </c>
      <c r="G199" s="281"/>
      <c r="H199" s="282" t="s">
        <v>1</v>
      </c>
      <c r="I199" s="284"/>
      <c r="J199" s="281"/>
      <c r="K199" s="281"/>
      <c r="L199" s="285"/>
      <c r="M199" s="286"/>
      <c r="N199" s="287"/>
      <c r="O199" s="287"/>
      <c r="P199" s="287"/>
      <c r="Q199" s="287"/>
      <c r="R199" s="287"/>
      <c r="S199" s="287"/>
      <c r="T199" s="288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89" t="s">
        <v>184</v>
      </c>
      <c r="AU199" s="289" t="s">
        <v>88</v>
      </c>
      <c r="AV199" s="15" t="s">
        <v>86</v>
      </c>
      <c r="AW199" s="15" t="s">
        <v>32</v>
      </c>
      <c r="AX199" s="15" t="s">
        <v>78</v>
      </c>
      <c r="AY199" s="289" t="s">
        <v>166</v>
      </c>
    </row>
    <row r="200" spans="1:51" s="13" customFormat="1" ht="12">
      <c r="A200" s="13"/>
      <c r="B200" s="257"/>
      <c r="C200" s="258"/>
      <c r="D200" s="259" t="s">
        <v>184</v>
      </c>
      <c r="E200" s="260" t="s">
        <v>1</v>
      </c>
      <c r="F200" s="261" t="s">
        <v>265</v>
      </c>
      <c r="G200" s="258"/>
      <c r="H200" s="262">
        <v>16.268</v>
      </c>
      <c r="I200" s="263"/>
      <c r="J200" s="258"/>
      <c r="K200" s="258"/>
      <c r="L200" s="264"/>
      <c r="M200" s="265"/>
      <c r="N200" s="266"/>
      <c r="O200" s="266"/>
      <c r="P200" s="266"/>
      <c r="Q200" s="266"/>
      <c r="R200" s="266"/>
      <c r="S200" s="266"/>
      <c r="T200" s="26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8" t="s">
        <v>184</v>
      </c>
      <c r="AU200" s="268" t="s">
        <v>88</v>
      </c>
      <c r="AV200" s="13" t="s">
        <v>88</v>
      </c>
      <c r="AW200" s="13" t="s">
        <v>32</v>
      </c>
      <c r="AX200" s="13" t="s">
        <v>78</v>
      </c>
      <c r="AY200" s="268" t="s">
        <v>166</v>
      </c>
    </row>
    <row r="201" spans="1:51" s="13" customFormat="1" ht="12">
      <c r="A201" s="13"/>
      <c r="B201" s="257"/>
      <c r="C201" s="258"/>
      <c r="D201" s="259" t="s">
        <v>184</v>
      </c>
      <c r="E201" s="260" t="s">
        <v>1</v>
      </c>
      <c r="F201" s="261" t="s">
        <v>266</v>
      </c>
      <c r="G201" s="258"/>
      <c r="H201" s="262">
        <v>-4.925</v>
      </c>
      <c r="I201" s="263"/>
      <c r="J201" s="258"/>
      <c r="K201" s="258"/>
      <c r="L201" s="264"/>
      <c r="M201" s="265"/>
      <c r="N201" s="266"/>
      <c r="O201" s="266"/>
      <c r="P201" s="266"/>
      <c r="Q201" s="266"/>
      <c r="R201" s="266"/>
      <c r="S201" s="266"/>
      <c r="T201" s="26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8" t="s">
        <v>184</v>
      </c>
      <c r="AU201" s="268" t="s">
        <v>88</v>
      </c>
      <c r="AV201" s="13" t="s">
        <v>88</v>
      </c>
      <c r="AW201" s="13" t="s">
        <v>32</v>
      </c>
      <c r="AX201" s="13" t="s">
        <v>78</v>
      </c>
      <c r="AY201" s="268" t="s">
        <v>166</v>
      </c>
    </row>
    <row r="202" spans="1:51" s="14" customFormat="1" ht="12">
      <c r="A202" s="14"/>
      <c r="B202" s="269"/>
      <c r="C202" s="270"/>
      <c r="D202" s="259" t="s">
        <v>184</v>
      </c>
      <c r="E202" s="271" t="s">
        <v>1</v>
      </c>
      <c r="F202" s="272" t="s">
        <v>190</v>
      </c>
      <c r="G202" s="270"/>
      <c r="H202" s="273">
        <v>11.343</v>
      </c>
      <c r="I202" s="274"/>
      <c r="J202" s="270"/>
      <c r="K202" s="270"/>
      <c r="L202" s="275"/>
      <c r="M202" s="276"/>
      <c r="N202" s="277"/>
      <c r="O202" s="277"/>
      <c r="P202" s="277"/>
      <c r="Q202" s="277"/>
      <c r="R202" s="277"/>
      <c r="S202" s="277"/>
      <c r="T202" s="27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9" t="s">
        <v>184</v>
      </c>
      <c r="AU202" s="279" t="s">
        <v>88</v>
      </c>
      <c r="AV202" s="14" t="s">
        <v>173</v>
      </c>
      <c r="AW202" s="14" t="s">
        <v>32</v>
      </c>
      <c r="AX202" s="14" t="s">
        <v>86</v>
      </c>
      <c r="AY202" s="279" t="s">
        <v>166</v>
      </c>
    </row>
    <row r="203" spans="1:65" s="2" customFormat="1" ht="24.15" customHeight="1">
      <c r="A203" s="40"/>
      <c r="B203" s="41"/>
      <c r="C203" s="245" t="s">
        <v>267</v>
      </c>
      <c r="D203" s="245" t="s">
        <v>168</v>
      </c>
      <c r="E203" s="246" t="s">
        <v>268</v>
      </c>
      <c r="F203" s="247" t="s">
        <v>269</v>
      </c>
      <c r="G203" s="248" t="s">
        <v>270</v>
      </c>
      <c r="H203" s="249">
        <v>4</v>
      </c>
      <c r="I203" s="250"/>
      <c r="J203" s="251">
        <f>ROUND(I203*H203,2)</f>
        <v>0</v>
      </c>
      <c r="K203" s="247" t="s">
        <v>172</v>
      </c>
      <c r="L203" s="43"/>
      <c r="M203" s="252" t="s">
        <v>1</v>
      </c>
      <c r="N203" s="253" t="s">
        <v>43</v>
      </c>
      <c r="O203" s="93"/>
      <c r="P203" s="254">
        <f>O203*H203</f>
        <v>0</v>
      </c>
      <c r="Q203" s="254">
        <v>0.1575</v>
      </c>
      <c r="R203" s="254">
        <f>Q203*H203</f>
        <v>0.63</v>
      </c>
      <c r="S203" s="254">
        <v>0</v>
      </c>
      <c r="T203" s="25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56" t="s">
        <v>173</v>
      </c>
      <c r="AT203" s="256" t="s">
        <v>168</v>
      </c>
      <c r="AU203" s="256" t="s">
        <v>88</v>
      </c>
      <c r="AY203" s="17" t="s">
        <v>166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7" t="s">
        <v>86</v>
      </c>
      <c r="BK203" s="145">
        <f>ROUND(I203*H203,2)</f>
        <v>0</v>
      </c>
      <c r="BL203" s="17" t="s">
        <v>173</v>
      </c>
      <c r="BM203" s="256" t="s">
        <v>271</v>
      </c>
    </row>
    <row r="204" spans="1:51" s="15" customFormat="1" ht="12">
      <c r="A204" s="15"/>
      <c r="B204" s="280"/>
      <c r="C204" s="281"/>
      <c r="D204" s="259" t="s">
        <v>184</v>
      </c>
      <c r="E204" s="282" t="s">
        <v>1</v>
      </c>
      <c r="F204" s="283" t="s">
        <v>272</v>
      </c>
      <c r="G204" s="281"/>
      <c r="H204" s="282" t="s">
        <v>1</v>
      </c>
      <c r="I204" s="284"/>
      <c r="J204" s="281"/>
      <c r="K204" s="281"/>
      <c r="L204" s="285"/>
      <c r="M204" s="286"/>
      <c r="N204" s="287"/>
      <c r="O204" s="287"/>
      <c r="P204" s="287"/>
      <c r="Q204" s="287"/>
      <c r="R204" s="287"/>
      <c r="S204" s="287"/>
      <c r="T204" s="288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89" t="s">
        <v>184</v>
      </c>
      <c r="AU204" s="289" t="s">
        <v>88</v>
      </c>
      <c r="AV204" s="15" t="s">
        <v>86</v>
      </c>
      <c r="AW204" s="15" t="s">
        <v>32</v>
      </c>
      <c r="AX204" s="15" t="s">
        <v>78</v>
      </c>
      <c r="AY204" s="289" t="s">
        <v>166</v>
      </c>
    </row>
    <row r="205" spans="1:51" s="13" customFormat="1" ht="12">
      <c r="A205" s="13"/>
      <c r="B205" s="257"/>
      <c r="C205" s="258"/>
      <c r="D205" s="259" t="s">
        <v>184</v>
      </c>
      <c r="E205" s="260" t="s">
        <v>1</v>
      </c>
      <c r="F205" s="261" t="s">
        <v>273</v>
      </c>
      <c r="G205" s="258"/>
      <c r="H205" s="262">
        <v>4</v>
      </c>
      <c r="I205" s="263"/>
      <c r="J205" s="258"/>
      <c r="K205" s="258"/>
      <c r="L205" s="264"/>
      <c r="M205" s="265"/>
      <c r="N205" s="266"/>
      <c r="O205" s="266"/>
      <c r="P205" s="266"/>
      <c r="Q205" s="266"/>
      <c r="R205" s="266"/>
      <c r="S205" s="266"/>
      <c r="T205" s="26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8" t="s">
        <v>184</v>
      </c>
      <c r="AU205" s="268" t="s">
        <v>88</v>
      </c>
      <c r="AV205" s="13" t="s">
        <v>88</v>
      </c>
      <c r="AW205" s="13" t="s">
        <v>32</v>
      </c>
      <c r="AX205" s="13" t="s">
        <v>86</v>
      </c>
      <c r="AY205" s="268" t="s">
        <v>166</v>
      </c>
    </row>
    <row r="206" spans="1:65" s="2" customFormat="1" ht="24.15" customHeight="1">
      <c r="A206" s="40"/>
      <c r="B206" s="41"/>
      <c r="C206" s="245" t="s">
        <v>274</v>
      </c>
      <c r="D206" s="245" t="s">
        <v>168</v>
      </c>
      <c r="E206" s="246" t="s">
        <v>275</v>
      </c>
      <c r="F206" s="247" t="s">
        <v>276</v>
      </c>
      <c r="G206" s="248" t="s">
        <v>171</v>
      </c>
      <c r="H206" s="249">
        <v>14.378</v>
      </c>
      <c r="I206" s="250"/>
      <c r="J206" s="251">
        <f>ROUND(I206*H206,2)</f>
        <v>0</v>
      </c>
      <c r="K206" s="247" t="s">
        <v>172</v>
      </c>
      <c r="L206" s="43"/>
      <c r="M206" s="252" t="s">
        <v>1</v>
      </c>
      <c r="N206" s="253" t="s">
        <v>43</v>
      </c>
      <c r="O206" s="93"/>
      <c r="P206" s="254">
        <f>O206*H206</f>
        <v>0</v>
      </c>
      <c r="Q206" s="254">
        <v>0.017</v>
      </c>
      <c r="R206" s="254">
        <f>Q206*H206</f>
        <v>0.24442600000000003</v>
      </c>
      <c r="S206" s="254">
        <v>0</v>
      </c>
      <c r="T206" s="25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56" t="s">
        <v>173</v>
      </c>
      <c r="AT206" s="256" t="s">
        <v>168</v>
      </c>
      <c r="AU206" s="256" t="s">
        <v>88</v>
      </c>
      <c r="AY206" s="17" t="s">
        <v>166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7" t="s">
        <v>86</v>
      </c>
      <c r="BK206" s="145">
        <f>ROUND(I206*H206,2)</f>
        <v>0</v>
      </c>
      <c r="BL206" s="17" t="s">
        <v>173</v>
      </c>
      <c r="BM206" s="256" t="s">
        <v>277</v>
      </c>
    </row>
    <row r="207" spans="1:51" s="13" customFormat="1" ht="12">
      <c r="A207" s="13"/>
      <c r="B207" s="257"/>
      <c r="C207" s="258"/>
      <c r="D207" s="259" t="s">
        <v>184</v>
      </c>
      <c r="E207" s="260" t="s">
        <v>1</v>
      </c>
      <c r="F207" s="261" t="s">
        <v>265</v>
      </c>
      <c r="G207" s="258"/>
      <c r="H207" s="262">
        <v>16.268</v>
      </c>
      <c r="I207" s="263"/>
      <c r="J207" s="258"/>
      <c r="K207" s="258"/>
      <c r="L207" s="264"/>
      <c r="M207" s="265"/>
      <c r="N207" s="266"/>
      <c r="O207" s="266"/>
      <c r="P207" s="266"/>
      <c r="Q207" s="266"/>
      <c r="R207" s="266"/>
      <c r="S207" s="266"/>
      <c r="T207" s="26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8" t="s">
        <v>184</v>
      </c>
      <c r="AU207" s="268" t="s">
        <v>88</v>
      </c>
      <c r="AV207" s="13" t="s">
        <v>88</v>
      </c>
      <c r="AW207" s="13" t="s">
        <v>32</v>
      </c>
      <c r="AX207" s="13" t="s">
        <v>78</v>
      </c>
      <c r="AY207" s="268" t="s">
        <v>166</v>
      </c>
    </row>
    <row r="208" spans="1:51" s="13" customFormat="1" ht="12">
      <c r="A208" s="13"/>
      <c r="B208" s="257"/>
      <c r="C208" s="258"/>
      <c r="D208" s="259" t="s">
        <v>184</v>
      </c>
      <c r="E208" s="260" t="s">
        <v>1</v>
      </c>
      <c r="F208" s="261" t="s">
        <v>278</v>
      </c>
      <c r="G208" s="258"/>
      <c r="H208" s="262">
        <v>-1.89</v>
      </c>
      <c r="I208" s="263"/>
      <c r="J208" s="258"/>
      <c r="K208" s="258"/>
      <c r="L208" s="264"/>
      <c r="M208" s="265"/>
      <c r="N208" s="266"/>
      <c r="O208" s="266"/>
      <c r="P208" s="266"/>
      <c r="Q208" s="266"/>
      <c r="R208" s="266"/>
      <c r="S208" s="266"/>
      <c r="T208" s="26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8" t="s">
        <v>184</v>
      </c>
      <c r="AU208" s="268" t="s">
        <v>88</v>
      </c>
      <c r="AV208" s="13" t="s">
        <v>88</v>
      </c>
      <c r="AW208" s="13" t="s">
        <v>32</v>
      </c>
      <c r="AX208" s="13" t="s">
        <v>78</v>
      </c>
      <c r="AY208" s="268" t="s">
        <v>166</v>
      </c>
    </row>
    <row r="209" spans="1:51" s="14" customFormat="1" ht="12">
      <c r="A209" s="14"/>
      <c r="B209" s="269"/>
      <c r="C209" s="270"/>
      <c r="D209" s="259" t="s">
        <v>184</v>
      </c>
      <c r="E209" s="271" t="s">
        <v>1</v>
      </c>
      <c r="F209" s="272" t="s">
        <v>190</v>
      </c>
      <c r="G209" s="270"/>
      <c r="H209" s="273">
        <v>14.378</v>
      </c>
      <c r="I209" s="274"/>
      <c r="J209" s="270"/>
      <c r="K209" s="270"/>
      <c r="L209" s="275"/>
      <c r="M209" s="276"/>
      <c r="N209" s="277"/>
      <c r="O209" s="277"/>
      <c r="P209" s="277"/>
      <c r="Q209" s="277"/>
      <c r="R209" s="277"/>
      <c r="S209" s="277"/>
      <c r="T209" s="27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9" t="s">
        <v>184</v>
      </c>
      <c r="AU209" s="279" t="s">
        <v>88</v>
      </c>
      <c r="AV209" s="14" t="s">
        <v>173</v>
      </c>
      <c r="AW209" s="14" t="s">
        <v>32</v>
      </c>
      <c r="AX209" s="14" t="s">
        <v>86</v>
      </c>
      <c r="AY209" s="279" t="s">
        <v>166</v>
      </c>
    </row>
    <row r="210" spans="1:65" s="2" customFormat="1" ht="24.15" customHeight="1">
      <c r="A210" s="40"/>
      <c r="B210" s="41"/>
      <c r="C210" s="245" t="s">
        <v>279</v>
      </c>
      <c r="D210" s="245" t="s">
        <v>168</v>
      </c>
      <c r="E210" s="246" t="s">
        <v>280</v>
      </c>
      <c r="F210" s="247" t="s">
        <v>281</v>
      </c>
      <c r="G210" s="248" t="s">
        <v>171</v>
      </c>
      <c r="H210" s="249">
        <v>4.2</v>
      </c>
      <c r="I210" s="250"/>
      <c r="J210" s="251">
        <f>ROUND(I210*H210,2)</f>
        <v>0</v>
      </c>
      <c r="K210" s="247" t="s">
        <v>172</v>
      </c>
      <c r="L210" s="43"/>
      <c r="M210" s="252" t="s">
        <v>1</v>
      </c>
      <c r="N210" s="253" t="s">
        <v>43</v>
      </c>
      <c r="O210" s="93"/>
      <c r="P210" s="254">
        <f>O210*H210</f>
        <v>0</v>
      </c>
      <c r="Q210" s="254">
        <v>0</v>
      </c>
      <c r="R210" s="254">
        <f>Q210*H210</f>
        <v>0</v>
      </c>
      <c r="S210" s="254">
        <v>0</v>
      </c>
      <c r="T210" s="25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56" t="s">
        <v>173</v>
      </c>
      <c r="AT210" s="256" t="s">
        <v>168</v>
      </c>
      <c r="AU210" s="256" t="s">
        <v>88</v>
      </c>
      <c r="AY210" s="17" t="s">
        <v>166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86</v>
      </c>
      <c r="BK210" s="145">
        <f>ROUND(I210*H210,2)</f>
        <v>0</v>
      </c>
      <c r="BL210" s="17" t="s">
        <v>173</v>
      </c>
      <c r="BM210" s="256" t="s">
        <v>282</v>
      </c>
    </row>
    <row r="211" spans="1:51" s="13" customFormat="1" ht="12">
      <c r="A211" s="13"/>
      <c r="B211" s="257"/>
      <c r="C211" s="258"/>
      <c r="D211" s="259" t="s">
        <v>184</v>
      </c>
      <c r="E211" s="260" t="s">
        <v>1</v>
      </c>
      <c r="F211" s="261" t="s">
        <v>283</v>
      </c>
      <c r="G211" s="258"/>
      <c r="H211" s="262">
        <v>4.2</v>
      </c>
      <c r="I211" s="263"/>
      <c r="J211" s="258"/>
      <c r="K211" s="258"/>
      <c r="L211" s="264"/>
      <c r="M211" s="265"/>
      <c r="N211" s="266"/>
      <c r="O211" s="266"/>
      <c r="P211" s="266"/>
      <c r="Q211" s="266"/>
      <c r="R211" s="266"/>
      <c r="S211" s="266"/>
      <c r="T211" s="26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8" t="s">
        <v>184</v>
      </c>
      <c r="AU211" s="268" t="s">
        <v>88</v>
      </c>
      <c r="AV211" s="13" t="s">
        <v>88</v>
      </c>
      <c r="AW211" s="13" t="s">
        <v>32</v>
      </c>
      <c r="AX211" s="13" t="s">
        <v>86</v>
      </c>
      <c r="AY211" s="268" t="s">
        <v>166</v>
      </c>
    </row>
    <row r="212" spans="1:65" s="2" customFormat="1" ht="33" customHeight="1">
      <c r="A212" s="40"/>
      <c r="B212" s="41"/>
      <c r="C212" s="245" t="s">
        <v>7</v>
      </c>
      <c r="D212" s="245" t="s">
        <v>168</v>
      </c>
      <c r="E212" s="246" t="s">
        <v>284</v>
      </c>
      <c r="F212" s="247" t="s">
        <v>285</v>
      </c>
      <c r="G212" s="248" t="s">
        <v>181</v>
      </c>
      <c r="H212" s="249">
        <v>2.275</v>
      </c>
      <c r="I212" s="250"/>
      <c r="J212" s="251">
        <f>ROUND(I212*H212,2)</f>
        <v>0</v>
      </c>
      <c r="K212" s="247" t="s">
        <v>172</v>
      </c>
      <c r="L212" s="43"/>
      <c r="M212" s="252" t="s">
        <v>1</v>
      </c>
      <c r="N212" s="253" t="s">
        <v>43</v>
      </c>
      <c r="O212" s="93"/>
      <c r="P212" s="254">
        <f>O212*H212</f>
        <v>0</v>
      </c>
      <c r="Q212" s="254">
        <v>2.30102</v>
      </c>
      <c r="R212" s="254">
        <f>Q212*H212</f>
        <v>5.2348205</v>
      </c>
      <c r="S212" s="254">
        <v>0</v>
      </c>
      <c r="T212" s="25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56" t="s">
        <v>173</v>
      </c>
      <c r="AT212" s="256" t="s">
        <v>168</v>
      </c>
      <c r="AU212" s="256" t="s">
        <v>88</v>
      </c>
      <c r="AY212" s="17" t="s">
        <v>166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86</v>
      </c>
      <c r="BK212" s="145">
        <f>ROUND(I212*H212,2)</f>
        <v>0</v>
      </c>
      <c r="BL212" s="17" t="s">
        <v>173</v>
      </c>
      <c r="BM212" s="256" t="s">
        <v>286</v>
      </c>
    </row>
    <row r="213" spans="1:51" s="13" customFormat="1" ht="12">
      <c r="A213" s="13"/>
      <c r="B213" s="257"/>
      <c r="C213" s="258"/>
      <c r="D213" s="259" t="s">
        <v>184</v>
      </c>
      <c r="E213" s="260" t="s">
        <v>1</v>
      </c>
      <c r="F213" s="261" t="s">
        <v>287</v>
      </c>
      <c r="G213" s="258"/>
      <c r="H213" s="262">
        <v>2.275</v>
      </c>
      <c r="I213" s="263"/>
      <c r="J213" s="258"/>
      <c r="K213" s="258"/>
      <c r="L213" s="264"/>
      <c r="M213" s="265"/>
      <c r="N213" s="266"/>
      <c r="O213" s="266"/>
      <c r="P213" s="266"/>
      <c r="Q213" s="266"/>
      <c r="R213" s="266"/>
      <c r="S213" s="266"/>
      <c r="T213" s="26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8" t="s">
        <v>184</v>
      </c>
      <c r="AU213" s="268" t="s">
        <v>88</v>
      </c>
      <c r="AV213" s="13" t="s">
        <v>88</v>
      </c>
      <c r="AW213" s="13" t="s">
        <v>32</v>
      </c>
      <c r="AX213" s="13" t="s">
        <v>86</v>
      </c>
      <c r="AY213" s="268" t="s">
        <v>166</v>
      </c>
    </row>
    <row r="214" spans="1:65" s="2" customFormat="1" ht="33" customHeight="1">
      <c r="A214" s="40"/>
      <c r="B214" s="41"/>
      <c r="C214" s="245" t="s">
        <v>288</v>
      </c>
      <c r="D214" s="245" t="s">
        <v>168</v>
      </c>
      <c r="E214" s="246" t="s">
        <v>289</v>
      </c>
      <c r="F214" s="247" t="s">
        <v>290</v>
      </c>
      <c r="G214" s="248" t="s">
        <v>181</v>
      </c>
      <c r="H214" s="249">
        <v>4.767</v>
      </c>
      <c r="I214" s="250"/>
      <c r="J214" s="251">
        <f>ROUND(I214*H214,2)</f>
        <v>0</v>
      </c>
      <c r="K214" s="247" t="s">
        <v>172</v>
      </c>
      <c r="L214" s="43"/>
      <c r="M214" s="252" t="s">
        <v>1</v>
      </c>
      <c r="N214" s="253" t="s">
        <v>43</v>
      </c>
      <c r="O214" s="93"/>
      <c r="P214" s="254">
        <f>O214*H214</f>
        <v>0</v>
      </c>
      <c r="Q214" s="254">
        <v>2.30102</v>
      </c>
      <c r="R214" s="254">
        <f>Q214*H214</f>
        <v>10.968962340000001</v>
      </c>
      <c r="S214" s="254">
        <v>0</v>
      </c>
      <c r="T214" s="25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56" t="s">
        <v>173</v>
      </c>
      <c r="AT214" s="256" t="s">
        <v>168</v>
      </c>
      <c r="AU214" s="256" t="s">
        <v>88</v>
      </c>
      <c r="AY214" s="17" t="s">
        <v>166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86</v>
      </c>
      <c r="BK214" s="145">
        <f>ROUND(I214*H214,2)</f>
        <v>0</v>
      </c>
      <c r="BL214" s="17" t="s">
        <v>173</v>
      </c>
      <c r="BM214" s="256" t="s">
        <v>291</v>
      </c>
    </row>
    <row r="215" spans="1:51" s="13" customFormat="1" ht="12">
      <c r="A215" s="13"/>
      <c r="B215" s="257"/>
      <c r="C215" s="258"/>
      <c r="D215" s="259" t="s">
        <v>184</v>
      </c>
      <c r="E215" s="260" t="s">
        <v>1</v>
      </c>
      <c r="F215" s="261" t="s">
        <v>292</v>
      </c>
      <c r="G215" s="258"/>
      <c r="H215" s="262">
        <v>4.767</v>
      </c>
      <c r="I215" s="263"/>
      <c r="J215" s="258"/>
      <c r="K215" s="258"/>
      <c r="L215" s="264"/>
      <c r="M215" s="265"/>
      <c r="N215" s="266"/>
      <c r="O215" s="266"/>
      <c r="P215" s="266"/>
      <c r="Q215" s="266"/>
      <c r="R215" s="266"/>
      <c r="S215" s="266"/>
      <c r="T215" s="26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8" t="s">
        <v>184</v>
      </c>
      <c r="AU215" s="268" t="s">
        <v>88</v>
      </c>
      <c r="AV215" s="13" t="s">
        <v>88</v>
      </c>
      <c r="AW215" s="13" t="s">
        <v>32</v>
      </c>
      <c r="AX215" s="13" t="s">
        <v>86</v>
      </c>
      <c r="AY215" s="268" t="s">
        <v>166</v>
      </c>
    </row>
    <row r="216" spans="1:65" s="2" customFormat="1" ht="33" customHeight="1">
      <c r="A216" s="40"/>
      <c r="B216" s="41"/>
      <c r="C216" s="245" t="s">
        <v>293</v>
      </c>
      <c r="D216" s="245" t="s">
        <v>168</v>
      </c>
      <c r="E216" s="246" t="s">
        <v>294</v>
      </c>
      <c r="F216" s="247" t="s">
        <v>295</v>
      </c>
      <c r="G216" s="248" t="s">
        <v>181</v>
      </c>
      <c r="H216" s="249">
        <v>4.767</v>
      </c>
      <c r="I216" s="250"/>
      <c r="J216" s="251">
        <f>ROUND(I216*H216,2)</f>
        <v>0</v>
      </c>
      <c r="K216" s="247" t="s">
        <v>172</v>
      </c>
      <c r="L216" s="43"/>
      <c r="M216" s="252" t="s">
        <v>1</v>
      </c>
      <c r="N216" s="253" t="s">
        <v>43</v>
      </c>
      <c r="O216" s="93"/>
      <c r="P216" s="254">
        <f>O216*H216</f>
        <v>0</v>
      </c>
      <c r="Q216" s="254">
        <v>0</v>
      </c>
      <c r="R216" s="254">
        <f>Q216*H216</f>
        <v>0</v>
      </c>
      <c r="S216" s="254">
        <v>0</v>
      </c>
      <c r="T216" s="25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56" t="s">
        <v>173</v>
      </c>
      <c r="AT216" s="256" t="s">
        <v>168</v>
      </c>
      <c r="AU216" s="256" t="s">
        <v>88</v>
      </c>
      <c r="AY216" s="17" t="s">
        <v>166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86</v>
      </c>
      <c r="BK216" s="145">
        <f>ROUND(I216*H216,2)</f>
        <v>0</v>
      </c>
      <c r="BL216" s="17" t="s">
        <v>173</v>
      </c>
      <c r="BM216" s="256" t="s">
        <v>296</v>
      </c>
    </row>
    <row r="217" spans="1:65" s="2" customFormat="1" ht="24.15" customHeight="1">
      <c r="A217" s="40"/>
      <c r="B217" s="41"/>
      <c r="C217" s="245" t="s">
        <v>297</v>
      </c>
      <c r="D217" s="245" t="s">
        <v>168</v>
      </c>
      <c r="E217" s="246" t="s">
        <v>298</v>
      </c>
      <c r="F217" s="247" t="s">
        <v>299</v>
      </c>
      <c r="G217" s="248" t="s">
        <v>181</v>
      </c>
      <c r="H217" s="249">
        <v>2.275</v>
      </c>
      <c r="I217" s="250"/>
      <c r="J217" s="251">
        <f>ROUND(I217*H217,2)</f>
        <v>0</v>
      </c>
      <c r="K217" s="247" t="s">
        <v>172</v>
      </c>
      <c r="L217" s="43"/>
      <c r="M217" s="252" t="s">
        <v>1</v>
      </c>
      <c r="N217" s="253" t="s">
        <v>43</v>
      </c>
      <c r="O217" s="93"/>
      <c r="P217" s="254">
        <f>O217*H217</f>
        <v>0</v>
      </c>
      <c r="Q217" s="254">
        <v>0</v>
      </c>
      <c r="R217" s="254">
        <f>Q217*H217</f>
        <v>0</v>
      </c>
      <c r="S217" s="254">
        <v>0</v>
      </c>
      <c r="T217" s="25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56" t="s">
        <v>173</v>
      </c>
      <c r="AT217" s="256" t="s">
        <v>168</v>
      </c>
      <c r="AU217" s="256" t="s">
        <v>88</v>
      </c>
      <c r="AY217" s="17" t="s">
        <v>166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86</v>
      </c>
      <c r="BK217" s="145">
        <f>ROUND(I217*H217,2)</f>
        <v>0</v>
      </c>
      <c r="BL217" s="17" t="s">
        <v>173</v>
      </c>
      <c r="BM217" s="256" t="s">
        <v>300</v>
      </c>
    </row>
    <row r="218" spans="1:65" s="2" customFormat="1" ht="16.5" customHeight="1">
      <c r="A218" s="40"/>
      <c r="B218" s="41"/>
      <c r="C218" s="245" t="s">
        <v>301</v>
      </c>
      <c r="D218" s="245" t="s">
        <v>168</v>
      </c>
      <c r="E218" s="246" t="s">
        <v>302</v>
      </c>
      <c r="F218" s="247" t="s">
        <v>303</v>
      </c>
      <c r="G218" s="248" t="s">
        <v>219</v>
      </c>
      <c r="H218" s="249">
        <v>0.176</v>
      </c>
      <c r="I218" s="250"/>
      <c r="J218" s="251">
        <f>ROUND(I218*H218,2)</f>
        <v>0</v>
      </c>
      <c r="K218" s="247" t="s">
        <v>172</v>
      </c>
      <c r="L218" s="43"/>
      <c r="M218" s="252" t="s">
        <v>1</v>
      </c>
      <c r="N218" s="253" t="s">
        <v>43</v>
      </c>
      <c r="O218" s="93"/>
      <c r="P218" s="254">
        <f>O218*H218</f>
        <v>0</v>
      </c>
      <c r="Q218" s="254">
        <v>1.06277</v>
      </c>
      <c r="R218" s="254">
        <f>Q218*H218</f>
        <v>0.18704752</v>
      </c>
      <c r="S218" s="254">
        <v>0</v>
      </c>
      <c r="T218" s="25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56" t="s">
        <v>173</v>
      </c>
      <c r="AT218" s="256" t="s">
        <v>168</v>
      </c>
      <c r="AU218" s="256" t="s">
        <v>88</v>
      </c>
      <c r="AY218" s="17" t="s">
        <v>166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86</v>
      </c>
      <c r="BK218" s="145">
        <f>ROUND(I218*H218,2)</f>
        <v>0</v>
      </c>
      <c r="BL218" s="17" t="s">
        <v>173</v>
      </c>
      <c r="BM218" s="256" t="s">
        <v>304</v>
      </c>
    </row>
    <row r="219" spans="1:51" s="13" customFormat="1" ht="12">
      <c r="A219" s="13"/>
      <c r="B219" s="257"/>
      <c r="C219" s="258"/>
      <c r="D219" s="259" t="s">
        <v>184</v>
      </c>
      <c r="E219" s="260" t="s">
        <v>1</v>
      </c>
      <c r="F219" s="261" t="s">
        <v>305</v>
      </c>
      <c r="G219" s="258"/>
      <c r="H219" s="262">
        <v>0.176</v>
      </c>
      <c r="I219" s="263"/>
      <c r="J219" s="258"/>
      <c r="K219" s="258"/>
      <c r="L219" s="264"/>
      <c r="M219" s="265"/>
      <c r="N219" s="266"/>
      <c r="O219" s="266"/>
      <c r="P219" s="266"/>
      <c r="Q219" s="266"/>
      <c r="R219" s="266"/>
      <c r="S219" s="266"/>
      <c r="T219" s="26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8" t="s">
        <v>184</v>
      </c>
      <c r="AU219" s="268" t="s">
        <v>88</v>
      </c>
      <c r="AV219" s="13" t="s">
        <v>88</v>
      </c>
      <c r="AW219" s="13" t="s">
        <v>32</v>
      </c>
      <c r="AX219" s="13" t="s">
        <v>86</v>
      </c>
      <c r="AY219" s="268" t="s">
        <v>166</v>
      </c>
    </row>
    <row r="220" spans="1:65" s="2" customFormat="1" ht="37.8" customHeight="1">
      <c r="A220" s="40"/>
      <c r="B220" s="41"/>
      <c r="C220" s="245" t="s">
        <v>306</v>
      </c>
      <c r="D220" s="245" t="s">
        <v>168</v>
      </c>
      <c r="E220" s="246" t="s">
        <v>307</v>
      </c>
      <c r="F220" s="247" t="s">
        <v>308</v>
      </c>
      <c r="G220" s="248" t="s">
        <v>245</v>
      </c>
      <c r="H220" s="249">
        <v>64.84</v>
      </c>
      <c r="I220" s="250"/>
      <c r="J220" s="251">
        <f>ROUND(I220*H220,2)</f>
        <v>0</v>
      </c>
      <c r="K220" s="247" t="s">
        <v>172</v>
      </c>
      <c r="L220" s="43"/>
      <c r="M220" s="252" t="s">
        <v>1</v>
      </c>
      <c r="N220" s="253" t="s">
        <v>43</v>
      </c>
      <c r="O220" s="93"/>
      <c r="P220" s="254">
        <f>O220*H220</f>
        <v>0</v>
      </c>
      <c r="Q220" s="254">
        <v>2E-05</v>
      </c>
      <c r="R220" s="254">
        <f>Q220*H220</f>
        <v>0.0012968</v>
      </c>
      <c r="S220" s="254">
        <v>0</v>
      </c>
      <c r="T220" s="25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56" t="s">
        <v>173</v>
      </c>
      <c r="AT220" s="256" t="s">
        <v>168</v>
      </c>
      <c r="AU220" s="256" t="s">
        <v>88</v>
      </c>
      <c r="AY220" s="17" t="s">
        <v>166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86</v>
      </c>
      <c r="BK220" s="145">
        <f>ROUND(I220*H220,2)</f>
        <v>0</v>
      </c>
      <c r="BL220" s="17" t="s">
        <v>173</v>
      </c>
      <c r="BM220" s="256" t="s">
        <v>309</v>
      </c>
    </row>
    <row r="221" spans="1:51" s="13" customFormat="1" ht="12">
      <c r="A221" s="13"/>
      <c r="B221" s="257"/>
      <c r="C221" s="258"/>
      <c r="D221" s="259" t="s">
        <v>184</v>
      </c>
      <c r="E221" s="260" t="s">
        <v>1</v>
      </c>
      <c r="F221" s="261" t="s">
        <v>310</v>
      </c>
      <c r="G221" s="258"/>
      <c r="H221" s="262">
        <v>11.62</v>
      </c>
      <c r="I221" s="263"/>
      <c r="J221" s="258"/>
      <c r="K221" s="258"/>
      <c r="L221" s="264"/>
      <c r="M221" s="265"/>
      <c r="N221" s="266"/>
      <c r="O221" s="266"/>
      <c r="P221" s="266"/>
      <c r="Q221" s="266"/>
      <c r="R221" s="266"/>
      <c r="S221" s="266"/>
      <c r="T221" s="26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8" t="s">
        <v>184</v>
      </c>
      <c r="AU221" s="268" t="s">
        <v>88</v>
      </c>
      <c r="AV221" s="13" t="s">
        <v>88</v>
      </c>
      <c r="AW221" s="13" t="s">
        <v>32</v>
      </c>
      <c r="AX221" s="13" t="s">
        <v>78</v>
      </c>
      <c r="AY221" s="268" t="s">
        <v>166</v>
      </c>
    </row>
    <row r="222" spans="1:51" s="13" customFormat="1" ht="12">
      <c r="A222" s="13"/>
      <c r="B222" s="257"/>
      <c r="C222" s="258"/>
      <c r="D222" s="259" t="s">
        <v>184</v>
      </c>
      <c r="E222" s="260" t="s">
        <v>1</v>
      </c>
      <c r="F222" s="261" t="s">
        <v>311</v>
      </c>
      <c r="G222" s="258"/>
      <c r="H222" s="262">
        <v>8.94</v>
      </c>
      <c r="I222" s="263"/>
      <c r="J222" s="258"/>
      <c r="K222" s="258"/>
      <c r="L222" s="264"/>
      <c r="M222" s="265"/>
      <c r="N222" s="266"/>
      <c r="O222" s="266"/>
      <c r="P222" s="266"/>
      <c r="Q222" s="266"/>
      <c r="R222" s="266"/>
      <c r="S222" s="266"/>
      <c r="T222" s="26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8" t="s">
        <v>184</v>
      </c>
      <c r="AU222" s="268" t="s">
        <v>88</v>
      </c>
      <c r="AV222" s="13" t="s">
        <v>88</v>
      </c>
      <c r="AW222" s="13" t="s">
        <v>32</v>
      </c>
      <c r="AX222" s="13" t="s">
        <v>78</v>
      </c>
      <c r="AY222" s="268" t="s">
        <v>166</v>
      </c>
    </row>
    <row r="223" spans="1:51" s="13" customFormat="1" ht="12">
      <c r="A223" s="13"/>
      <c r="B223" s="257"/>
      <c r="C223" s="258"/>
      <c r="D223" s="259" t="s">
        <v>184</v>
      </c>
      <c r="E223" s="260" t="s">
        <v>1</v>
      </c>
      <c r="F223" s="261" t="s">
        <v>312</v>
      </c>
      <c r="G223" s="258"/>
      <c r="H223" s="262">
        <v>5.2</v>
      </c>
      <c r="I223" s="263"/>
      <c r="J223" s="258"/>
      <c r="K223" s="258"/>
      <c r="L223" s="264"/>
      <c r="M223" s="265"/>
      <c r="N223" s="266"/>
      <c r="O223" s="266"/>
      <c r="P223" s="266"/>
      <c r="Q223" s="266"/>
      <c r="R223" s="266"/>
      <c r="S223" s="266"/>
      <c r="T223" s="26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8" t="s">
        <v>184</v>
      </c>
      <c r="AU223" s="268" t="s">
        <v>88</v>
      </c>
      <c r="AV223" s="13" t="s">
        <v>88</v>
      </c>
      <c r="AW223" s="13" t="s">
        <v>32</v>
      </c>
      <c r="AX223" s="13" t="s">
        <v>78</v>
      </c>
      <c r="AY223" s="268" t="s">
        <v>166</v>
      </c>
    </row>
    <row r="224" spans="1:51" s="13" customFormat="1" ht="12">
      <c r="A224" s="13"/>
      <c r="B224" s="257"/>
      <c r="C224" s="258"/>
      <c r="D224" s="259" t="s">
        <v>184</v>
      </c>
      <c r="E224" s="260" t="s">
        <v>1</v>
      </c>
      <c r="F224" s="261" t="s">
        <v>313</v>
      </c>
      <c r="G224" s="258"/>
      <c r="H224" s="262">
        <v>5.14</v>
      </c>
      <c r="I224" s="263"/>
      <c r="J224" s="258"/>
      <c r="K224" s="258"/>
      <c r="L224" s="264"/>
      <c r="M224" s="265"/>
      <c r="N224" s="266"/>
      <c r="O224" s="266"/>
      <c r="P224" s="266"/>
      <c r="Q224" s="266"/>
      <c r="R224" s="266"/>
      <c r="S224" s="266"/>
      <c r="T224" s="26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8" t="s">
        <v>184</v>
      </c>
      <c r="AU224" s="268" t="s">
        <v>88</v>
      </c>
      <c r="AV224" s="13" t="s">
        <v>88</v>
      </c>
      <c r="AW224" s="13" t="s">
        <v>32</v>
      </c>
      <c r="AX224" s="13" t="s">
        <v>78</v>
      </c>
      <c r="AY224" s="268" t="s">
        <v>166</v>
      </c>
    </row>
    <row r="225" spans="1:51" s="13" customFormat="1" ht="12">
      <c r="A225" s="13"/>
      <c r="B225" s="257"/>
      <c r="C225" s="258"/>
      <c r="D225" s="259" t="s">
        <v>184</v>
      </c>
      <c r="E225" s="260" t="s">
        <v>1</v>
      </c>
      <c r="F225" s="261" t="s">
        <v>314</v>
      </c>
      <c r="G225" s="258"/>
      <c r="H225" s="262">
        <v>7.76</v>
      </c>
      <c r="I225" s="263"/>
      <c r="J225" s="258"/>
      <c r="K225" s="258"/>
      <c r="L225" s="264"/>
      <c r="M225" s="265"/>
      <c r="N225" s="266"/>
      <c r="O225" s="266"/>
      <c r="P225" s="266"/>
      <c r="Q225" s="266"/>
      <c r="R225" s="266"/>
      <c r="S225" s="266"/>
      <c r="T225" s="26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8" t="s">
        <v>184</v>
      </c>
      <c r="AU225" s="268" t="s">
        <v>88</v>
      </c>
      <c r="AV225" s="13" t="s">
        <v>88</v>
      </c>
      <c r="AW225" s="13" t="s">
        <v>32</v>
      </c>
      <c r="AX225" s="13" t="s">
        <v>78</v>
      </c>
      <c r="AY225" s="268" t="s">
        <v>166</v>
      </c>
    </row>
    <row r="226" spans="1:51" s="13" customFormat="1" ht="12">
      <c r="A226" s="13"/>
      <c r="B226" s="257"/>
      <c r="C226" s="258"/>
      <c r="D226" s="259" t="s">
        <v>184</v>
      </c>
      <c r="E226" s="260" t="s">
        <v>1</v>
      </c>
      <c r="F226" s="261" t="s">
        <v>315</v>
      </c>
      <c r="G226" s="258"/>
      <c r="H226" s="262">
        <v>5.54</v>
      </c>
      <c r="I226" s="263"/>
      <c r="J226" s="258"/>
      <c r="K226" s="258"/>
      <c r="L226" s="264"/>
      <c r="M226" s="265"/>
      <c r="N226" s="266"/>
      <c r="O226" s="266"/>
      <c r="P226" s="266"/>
      <c r="Q226" s="266"/>
      <c r="R226" s="266"/>
      <c r="S226" s="266"/>
      <c r="T226" s="26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8" t="s">
        <v>184</v>
      </c>
      <c r="AU226" s="268" t="s">
        <v>88</v>
      </c>
      <c r="AV226" s="13" t="s">
        <v>88</v>
      </c>
      <c r="AW226" s="13" t="s">
        <v>32</v>
      </c>
      <c r="AX226" s="13" t="s">
        <v>78</v>
      </c>
      <c r="AY226" s="268" t="s">
        <v>166</v>
      </c>
    </row>
    <row r="227" spans="1:51" s="13" customFormat="1" ht="12">
      <c r="A227" s="13"/>
      <c r="B227" s="257"/>
      <c r="C227" s="258"/>
      <c r="D227" s="259" t="s">
        <v>184</v>
      </c>
      <c r="E227" s="260" t="s">
        <v>1</v>
      </c>
      <c r="F227" s="261" t="s">
        <v>316</v>
      </c>
      <c r="G227" s="258"/>
      <c r="H227" s="262">
        <v>6.44</v>
      </c>
      <c r="I227" s="263"/>
      <c r="J227" s="258"/>
      <c r="K227" s="258"/>
      <c r="L227" s="264"/>
      <c r="M227" s="265"/>
      <c r="N227" s="266"/>
      <c r="O227" s="266"/>
      <c r="P227" s="266"/>
      <c r="Q227" s="266"/>
      <c r="R227" s="266"/>
      <c r="S227" s="266"/>
      <c r="T227" s="26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8" t="s">
        <v>184</v>
      </c>
      <c r="AU227" s="268" t="s">
        <v>88</v>
      </c>
      <c r="AV227" s="13" t="s">
        <v>88</v>
      </c>
      <c r="AW227" s="13" t="s">
        <v>32</v>
      </c>
      <c r="AX227" s="13" t="s">
        <v>78</v>
      </c>
      <c r="AY227" s="268" t="s">
        <v>166</v>
      </c>
    </row>
    <row r="228" spans="1:51" s="13" customFormat="1" ht="12">
      <c r="A228" s="13"/>
      <c r="B228" s="257"/>
      <c r="C228" s="258"/>
      <c r="D228" s="259" t="s">
        <v>184</v>
      </c>
      <c r="E228" s="260" t="s">
        <v>1</v>
      </c>
      <c r="F228" s="261" t="s">
        <v>317</v>
      </c>
      <c r="G228" s="258"/>
      <c r="H228" s="262">
        <v>6.83</v>
      </c>
      <c r="I228" s="263"/>
      <c r="J228" s="258"/>
      <c r="K228" s="258"/>
      <c r="L228" s="264"/>
      <c r="M228" s="265"/>
      <c r="N228" s="266"/>
      <c r="O228" s="266"/>
      <c r="P228" s="266"/>
      <c r="Q228" s="266"/>
      <c r="R228" s="266"/>
      <c r="S228" s="266"/>
      <c r="T228" s="26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8" t="s">
        <v>184</v>
      </c>
      <c r="AU228" s="268" t="s">
        <v>88</v>
      </c>
      <c r="AV228" s="13" t="s">
        <v>88</v>
      </c>
      <c r="AW228" s="13" t="s">
        <v>32</v>
      </c>
      <c r="AX228" s="13" t="s">
        <v>78</v>
      </c>
      <c r="AY228" s="268" t="s">
        <v>166</v>
      </c>
    </row>
    <row r="229" spans="1:51" s="13" customFormat="1" ht="12">
      <c r="A229" s="13"/>
      <c r="B229" s="257"/>
      <c r="C229" s="258"/>
      <c r="D229" s="259" t="s">
        <v>184</v>
      </c>
      <c r="E229" s="260" t="s">
        <v>1</v>
      </c>
      <c r="F229" s="261" t="s">
        <v>318</v>
      </c>
      <c r="G229" s="258"/>
      <c r="H229" s="262">
        <v>7.37</v>
      </c>
      <c r="I229" s="263"/>
      <c r="J229" s="258"/>
      <c r="K229" s="258"/>
      <c r="L229" s="264"/>
      <c r="M229" s="265"/>
      <c r="N229" s="266"/>
      <c r="O229" s="266"/>
      <c r="P229" s="266"/>
      <c r="Q229" s="266"/>
      <c r="R229" s="266"/>
      <c r="S229" s="266"/>
      <c r="T229" s="26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8" t="s">
        <v>184</v>
      </c>
      <c r="AU229" s="268" t="s">
        <v>88</v>
      </c>
      <c r="AV229" s="13" t="s">
        <v>88</v>
      </c>
      <c r="AW229" s="13" t="s">
        <v>32</v>
      </c>
      <c r="AX229" s="13" t="s">
        <v>78</v>
      </c>
      <c r="AY229" s="268" t="s">
        <v>166</v>
      </c>
    </row>
    <row r="230" spans="1:51" s="14" customFormat="1" ht="12">
      <c r="A230" s="14"/>
      <c r="B230" s="269"/>
      <c r="C230" s="270"/>
      <c r="D230" s="259" t="s">
        <v>184</v>
      </c>
      <c r="E230" s="271" t="s">
        <v>1</v>
      </c>
      <c r="F230" s="272" t="s">
        <v>190</v>
      </c>
      <c r="G230" s="270"/>
      <c r="H230" s="273">
        <v>64.83999999999999</v>
      </c>
      <c r="I230" s="274"/>
      <c r="J230" s="270"/>
      <c r="K230" s="270"/>
      <c r="L230" s="275"/>
      <c r="M230" s="276"/>
      <c r="N230" s="277"/>
      <c r="O230" s="277"/>
      <c r="P230" s="277"/>
      <c r="Q230" s="277"/>
      <c r="R230" s="277"/>
      <c r="S230" s="277"/>
      <c r="T230" s="27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9" t="s">
        <v>184</v>
      </c>
      <c r="AU230" s="279" t="s">
        <v>88</v>
      </c>
      <c r="AV230" s="14" t="s">
        <v>173</v>
      </c>
      <c r="AW230" s="14" t="s">
        <v>32</v>
      </c>
      <c r="AX230" s="14" t="s">
        <v>86</v>
      </c>
      <c r="AY230" s="279" t="s">
        <v>166</v>
      </c>
    </row>
    <row r="231" spans="1:63" s="12" customFormat="1" ht="22.8" customHeight="1">
      <c r="A231" s="12"/>
      <c r="B231" s="230"/>
      <c r="C231" s="231"/>
      <c r="D231" s="232" t="s">
        <v>77</v>
      </c>
      <c r="E231" s="243" t="s">
        <v>212</v>
      </c>
      <c r="F231" s="243" t="s">
        <v>319</v>
      </c>
      <c r="G231" s="231"/>
      <c r="H231" s="231"/>
      <c r="I231" s="234"/>
      <c r="J231" s="244">
        <f>BK231</f>
        <v>0</v>
      </c>
      <c r="K231" s="231"/>
      <c r="L231" s="235"/>
      <c r="M231" s="236"/>
      <c r="N231" s="237"/>
      <c r="O231" s="237"/>
      <c r="P231" s="238">
        <f>SUM(P232:P234)</f>
        <v>0</v>
      </c>
      <c r="Q231" s="237"/>
      <c r="R231" s="238">
        <f>SUM(R232:R234)</f>
        <v>0.010599999999999998</v>
      </c>
      <c r="S231" s="237"/>
      <c r="T231" s="239">
        <f>SUM(T232:T234)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40" t="s">
        <v>86</v>
      </c>
      <c r="AT231" s="241" t="s">
        <v>77</v>
      </c>
      <c r="AU231" s="241" t="s">
        <v>86</v>
      </c>
      <c r="AY231" s="240" t="s">
        <v>166</v>
      </c>
      <c r="BK231" s="242">
        <f>SUM(BK232:BK234)</f>
        <v>0</v>
      </c>
    </row>
    <row r="232" spans="1:65" s="2" customFormat="1" ht="24.15" customHeight="1">
      <c r="A232" s="40"/>
      <c r="B232" s="41"/>
      <c r="C232" s="245" t="s">
        <v>320</v>
      </c>
      <c r="D232" s="245" t="s">
        <v>168</v>
      </c>
      <c r="E232" s="246" t="s">
        <v>321</v>
      </c>
      <c r="F232" s="247" t="s">
        <v>322</v>
      </c>
      <c r="G232" s="248" t="s">
        <v>245</v>
      </c>
      <c r="H232" s="249">
        <v>2</v>
      </c>
      <c r="I232" s="250"/>
      <c r="J232" s="251">
        <f>ROUND(I232*H232,2)</f>
        <v>0</v>
      </c>
      <c r="K232" s="247" t="s">
        <v>172</v>
      </c>
      <c r="L232" s="43"/>
      <c r="M232" s="252" t="s">
        <v>1</v>
      </c>
      <c r="N232" s="253" t="s">
        <v>43</v>
      </c>
      <c r="O232" s="93"/>
      <c r="P232" s="254">
        <f>O232*H232</f>
        <v>0</v>
      </c>
      <c r="Q232" s="254">
        <v>1E-05</v>
      </c>
      <c r="R232" s="254">
        <f>Q232*H232</f>
        <v>2E-05</v>
      </c>
      <c r="S232" s="254">
        <v>0</v>
      </c>
      <c r="T232" s="25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56" t="s">
        <v>173</v>
      </c>
      <c r="AT232" s="256" t="s">
        <v>168</v>
      </c>
      <c r="AU232" s="256" t="s">
        <v>88</v>
      </c>
      <c r="AY232" s="17" t="s">
        <v>166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7" t="s">
        <v>86</v>
      </c>
      <c r="BK232" s="145">
        <f>ROUND(I232*H232,2)</f>
        <v>0</v>
      </c>
      <c r="BL232" s="17" t="s">
        <v>173</v>
      </c>
      <c r="BM232" s="256" t="s">
        <v>323</v>
      </c>
    </row>
    <row r="233" spans="1:65" s="2" customFormat="1" ht="24.15" customHeight="1">
      <c r="A233" s="40"/>
      <c r="B233" s="41"/>
      <c r="C233" s="290" t="s">
        <v>324</v>
      </c>
      <c r="D233" s="290" t="s">
        <v>236</v>
      </c>
      <c r="E233" s="291" t="s">
        <v>325</v>
      </c>
      <c r="F233" s="292" t="s">
        <v>326</v>
      </c>
      <c r="G233" s="293" t="s">
        <v>245</v>
      </c>
      <c r="H233" s="294">
        <v>2.3</v>
      </c>
      <c r="I233" s="295"/>
      <c r="J233" s="296">
        <f>ROUND(I233*H233,2)</f>
        <v>0</v>
      </c>
      <c r="K233" s="292" t="s">
        <v>172</v>
      </c>
      <c r="L233" s="297"/>
      <c r="M233" s="298" t="s">
        <v>1</v>
      </c>
      <c r="N233" s="299" t="s">
        <v>43</v>
      </c>
      <c r="O233" s="93"/>
      <c r="P233" s="254">
        <f>O233*H233</f>
        <v>0</v>
      </c>
      <c r="Q233" s="254">
        <v>0.0046</v>
      </c>
      <c r="R233" s="254">
        <f>Q233*H233</f>
        <v>0.010579999999999999</v>
      </c>
      <c r="S233" s="254">
        <v>0</v>
      </c>
      <c r="T233" s="25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56" t="s">
        <v>212</v>
      </c>
      <c r="AT233" s="256" t="s">
        <v>236</v>
      </c>
      <c r="AU233" s="256" t="s">
        <v>88</v>
      </c>
      <c r="AY233" s="17" t="s">
        <v>166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86</v>
      </c>
      <c r="BK233" s="145">
        <f>ROUND(I233*H233,2)</f>
        <v>0</v>
      </c>
      <c r="BL233" s="17" t="s">
        <v>173</v>
      </c>
      <c r="BM233" s="256" t="s">
        <v>327</v>
      </c>
    </row>
    <row r="234" spans="1:51" s="13" customFormat="1" ht="12">
      <c r="A234" s="13"/>
      <c r="B234" s="257"/>
      <c r="C234" s="258"/>
      <c r="D234" s="259" t="s">
        <v>184</v>
      </c>
      <c r="E234" s="258"/>
      <c r="F234" s="261" t="s">
        <v>328</v>
      </c>
      <c r="G234" s="258"/>
      <c r="H234" s="262">
        <v>2.3</v>
      </c>
      <c r="I234" s="263"/>
      <c r="J234" s="258"/>
      <c r="K234" s="258"/>
      <c r="L234" s="264"/>
      <c r="M234" s="265"/>
      <c r="N234" s="266"/>
      <c r="O234" s="266"/>
      <c r="P234" s="266"/>
      <c r="Q234" s="266"/>
      <c r="R234" s="266"/>
      <c r="S234" s="266"/>
      <c r="T234" s="26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8" t="s">
        <v>184</v>
      </c>
      <c r="AU234" s="268" t="s">
        <v>88</v>
      </c>
      <c r="AV234" s="13" t="s">
        <v>88</v>
      </c>
      <c r="AW234" s="13" t="s">
        <v>4</v>
      </c>
      <c r="AX234" s="13" t="s">
        <v>86</v>
      </c>
      <c r="AY234" s="268" t="s">
        <v>166</v>
      </c>
    </row>
    <row r="235" spans="1:63" s="12" customFormat="1" ht="22.8" customHeight="1">
      <c r="A235" s="12"/>
      <c r="B235" s="230"/>
      <c r="C235" s="231"/>
      <c r="D235" s="232" t="s">
        <v>77</v>
      </c>
      <c r="E235" s="243" t="s">
        <v>216</v>
      </c>
      <c r="F235" s="243" t="s">
        <v>329</v>
      </c>
      <c r="G235" s="231"/>
      <c r="H235" s="231"/>
      <c r="I235" s="234"/>
      <c r="J235" s="244">
        <f>BK235</f>
        <v>0</v>
      </c>
      <c r="K235" s="231"/>
      <c r="L235" s="235"/>
      <c r="M235" s="236"/>
      <c r="N235" s="237"/>
      <c r="O235" s="237"/>
      <c r="P235" s="238">
        <f>SUM(P236:P256)</f>
        <v>0</v>
      </c>
      <c r="Q235" s="237"/>
      <c r="R235" s="238">
        <f>SUM(R236:R256)</f>
        <v>0.0054026</v>
      </c>
      <c r="S235" s="237"/>
      <c r="T235" s="239">
        <f>SUM(T236:T256)</f>
        <v>19.434996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40" t="s">
        <v>86</v>
      </c>
      <c r="AT235" s="241" t="s">
        <v>77</v>
      </c>
      <c r="AU235" s="241" t="s">
        <v>86</v>
      </c>
      <c r="AY235" s="240" t="s">
        <v>166</v>
      </c>
      <c r="BK235" s="242">
        <f>SUM(BK236:BK256)</f>
        <v>0</v>
      </c>
    </row>
    <row r="236" spans="1:65" s="2" customFormat="1" ht="33" customHeight="1">
      <c r="A236" s="40"/>
      <c r="B236" s="41"/>
      <c r="C236" s="245" t="s">
        <v>330</v>
      </c>
      <c r="D236" s="245" t="s">
        <v>168</v>
      </c>
      <c r="E236" s="246" t="s">
        <v>331</v>
      </c>
      <c r="F236" s="247" t="s">
        <v>332</v>
      </c>
      <c r="G236" s="248" t="s">
        <v>171</v>
      </c>
      <c r="H236" s="249">
        <v>31.78</v>
      </c>
      <c r="I236" s="250"/>
      <c r="J236" s="251">
        <f>ROUND(I236*H236,2)</f>
        <v>0</v>
      </c>
      <c r="K236" s="247" t="s">
        <v>172</v>
      </c>
      <c r="L236" s="43"/>
      <c r="M236" s="252" t="s">
        <v>1</v>
      </c>
      <c r="N236" s="253" t="s">
        <v>43</v>
      </c>
      <c r="O236" s="93"/>
      <c r="P236" s="254">
        <f>O236*H236</f>
        <v>0</v>
      </c>
      <c r="Q236" s="254">
        <v>0.00013</v>
      </c>
      <c r="R236" s="254">
        <f>Q236*H236</f>
        <v>0.0041313999999999995</v>
      </c>
      <c r="S236" s="254">
        <v>0</v>
      </c>
      <c r="T236" s="25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56" t="s">
        <v>173</v>
      </c>
      <c r="AT236" s="256" t="s">
        <v>168</v>
      </c>
      <c r="AU236" s="256" t="s">
        <v>88</v>
      </c>
      <c r="AY236" s="17" t="s">
        <v>166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86</v>
      </c>
      <c r="BK236" s="145">
        <f>ROUND(I236*H236,2)</f>
        <v>0</v>
      </c>
      <c r="BL236" s="17" t="s">
        <v>173</v>
      </c>
      <c r="BM236" s="256" t="s">
        <v>333</v>
      </c>
    </row>
    <row r="237" spans="1:65" s="2" customFormat="1" ht="24.15" customHeight="1">
      <c r="A237" s="40"/>
      <c r="B237" s="41"/>
      <c r="C237" s="245" t="s">
        <v>334</v>
      </c>
      <c r="D237" s="245" t="s">
        <v>168</v>
      </c>
      <c r="E237" s="246" t="s">
        <v>335</v>
      </c>
      <c r="F237" s="247" t="s">
        <v>336</v>
      </c>
      <c r="G237" s="248" t="s">
        <v>171</v>
      </c>
      <c r="H237" s="249">
        <v>31.78</v>
      </c>
      <c r="I237" s="250"/>
      <c r="J237" s="251">
        <f>ROUND(I237*H237,2)</f>
        <v>0</v>
      </c>
      <c r="K237" s="247" t="s">
        <v>172</v>
      </c>
      <c r="L237" s="43"/>
      <c r="M237" s="252" t="s">
        <v>1</v>
      </c>
      <c r="N237" s="253" t="s">
        <v>43</v>
      </c>
      <c r="O237" s="93"/>
      <c r="P237" s="254">
        <f>O237*H237</f>
        <v>0</v>
      </c>
      <c r="Q237" s="254">
        <v>4E-05</v>
      </c>
      <c r="R237" s="254">
        <f>Q237*H237</f>
        <v>0.0012712</v>
      </c>
      <c r="S237" s="254">
        <v>0</v>
      </c>
      <c r="T237" s="25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56" t="s">
        <v>173</v>
      </c>
      <c r="AT237" s="256" t="s">
        <v>168</v>
      </c>
      <c r="AU237" s="256" t="s">
        <v>88</v>
      </c>
      <c r="AY237" s="17" t="s">
        <v>166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86</v>
      </c>
      <c r="BK237" s="145">
        <f>ROUND(I237*H237,2)</f>
        <v>0</v>
      </c>
      <c r="BL237" s="17" t="s">
        <v>173</v>
      </c>
      <c r="BM237" s="256" t="s">
        <v>337</v>
      </c>
    </row>
    <row r="238" spans="1:65" s="2" customFormat="1" ht="21.75" customHeight="1">
      <c r="A238" s="40"/>
      <c r="B238" s="41"/>
      <c r="C238" s="245" t="s">
        <v>338</v>
      </c>
      <c r="D238" s="245" t="s">
        <v>168</v>
      </c>
      <c r="E238" s="246" t="s">
        <v>339</v>
      </c>
      <c r="F238" s="247" t="s">
        <v>340</v>
      </c>
      <c r="G238" s="248" t="s">
        <v>171</v>
      </c>
      <c r="H238" s="249">
        <v>57.412</v>
      </c>
      <c r="I238" s="250"/>
      <c r="J238" s="251">
        <f>ROUND(I238*H238,2)</f>
        <v>0</v>
      </c>
      <c r="K238" s="247" t="s">
        <v>172</v>
      </c>
      <c r="L238" s="43"/>
      <c r="M238" s="252" t="s">
        <v>1</v>
      </c>
      <c r="N238" s="253" t="s">
        <v>43</v>
      </c>
      <c r="O238" s="93"/>
      <c r="P238" s="254">
        <f>O238*H238</f>
        <v>0</v>
      </c>
      <c r="Q238" s="254">
        <v>0</v>
      </c>
      <c r="R238" s="254">
        <f>Q238*H238</f>
        <v>0</v>
      </c>
      <c r="S238" s="254">
        <v>0.131</v>
      </c>
      <c r="T238" s="255">
        <f>S238*H238</f>
        <v>7.520972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56" t="s">
        <v>173</v>
      </c>
      <c r="AT238" s="256" t="s">
        <v>168</v>
      </c>
      <c r="AU238" s="256" t="s">
        <v>88</v>
      </c>
      <c r="AY238" s="17" t="s">
        <v>166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86</v>
      </c>
      <c r="BK238" s="145">
        <f>ROUND(I238*H238,2)</f>
        <v>0</v>
      </c>
      <c r="BL238" s="17" t="s">
        <v>173</v>
      </c>
      <c r="BM238" s="256" t="s">
        <v>341</v>
      </c>
    </row>
    <row r="239" spans="1:51" s="13" customFormat="1" ht="12">
      <c r="A239" s="13"/>
      <c r="B239" s="257"/>
      <c r="C239" s="258"/>
      <c r="D239" s="259" t="s">
        <v>184</v>
      </c>
      <c r="E239" s="260" t="s">
        <v>1</v>
      </c>
      <c r="F239" s="261" t="s">
        <v>342</v>
      </c>
      <c r="G239" s="258"/>
      <c r="H239" s="262">
        <v>37.095</v>
      </c>
      <c r="I239" s="263"/>
      <c r="J239" s="258"/>
      <c r="K239" s="258"/>
      <c r="L239" s="264"/>
      <c r="M239" s="265"/>
      <c r="N239" s="266"/>
      <c r="O239" s="266"/>
      <c r="P239" s="266"/>
      <c r="Q239" s="266"/>
      <c r="R239" s="266"/>
      <c r="S239" s="266"/>
      <c r="T239" s="26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8" t="s">
        <v>184</v>
      </c>
      <c r="AU239" s="268" t="s">
        <v>88</v>
      </c>
      <c r="AV239" s="13" t="s">
        <v>88</v>
      </c>
      <c r="AW239" s="13" t="s">
        <v>32</v>
      </c>
      <c r="AX239" s="13" t="s">
        <v>78</v>
      </c>
      <c r="AY239" s="268" t="s">
        <v>166</v>
      </c>
    </row>
    <row r="240" spans="1:51" s="13" customFormat="1" ht="12">
      <c r="A240" s="13"/>
      <c r="B240" s="257"/>
      <c r="C240" s="258"/>
      <c r="D240" s="259" t="s">
        <v>184</v>
      </c>
      <c r="E240" s="260" t="s">
        <v>1</v>
      </c>
      <c r="F240" s="261" t="s">
        <v>343</v>
      </c>
      <c r="G240" s="258"/>
      <c r="H240" s="262">
        <v>20.317</v>
      </c>
      <c r="I240" s="263"/>
      <c r="J240" s="258"/>
      <c r="K240" s="258"/>
      <c r="L240" s="264"/>
      <c r="M240" s="265"/>
      <c r="N240" s="266"/>
      <c r="O240" s="266"/>
      <c r="P240" s="266"/>
      <c r="Q240" s="266"/>
      <c r="R240" s="266"/>
      <c r="S240" s="266"/>
      <c r="T240" s="26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8" t="s">
        <v>184</v>
      </c>
      <c r="AU240" s="268" t="s">
        <v>88</v>
      </c>
      <c r="AV240" s="13" t="s">
        <v>88</v>
      </c>
      <c r="AW240" s="13" t="s">
        <v>32</v>
      </c>
      <c r="AX240" s="13" t="s">
        <v>78</v>
      </c>
      <c r="AY240" s="268" t="s">
        <v>166</v>
      </c>
    </row>
    <row r="241" spans="1:51" s="14" customFormat="1" ht="12">
      <c r="A241" s="14"/>
      <c r="B241" s="269"/>
      <c r="C241" s="270"/>
      <c r="D241" s="259" t="s">
        <v>184</v>
      </c>
      <c r="E241" s="271" t="s">
        <v>1</v>
      </c>
      <c r="F241" s="272" t="s">
        <v>190</v>
      </c>
      <c r="G241" s="270"/>
      <c r="H241" s="273">
        <v>57.412</v>
      </c>
      <c r="I241" s="274"/>
      <c r="J241" s="270"/>
      <c r="K241" s="270"/>
      <c r="L241" s="275"/>
      <c r="M241" s="276"/>
      <c r="N241" s="277"/>
      <c r="O241" s="277"/>
      <c r="P241" s="277"/>
      <c r="Q241" s="277"/>
      <c r="R241" s="277"/>
      <c r="S241" s="277"/>
      <c r="T241" s="27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9" t="s">
        <v>184</v>
      </c>
      <c r="AU241" s="279" t="s">
        <v>88</v>
      </c>
      <c r="AV241" s="14" t="s">
        <v>173</v>
      </c>
      <c r="AW241" s="14" t="s">
        <v>32</v>
      </c>
      <c r="AX241" s="14" t="s">
        <v>86</v>
      </c>
      <c r="AY241" s="279" t="s">
        <v>166</v>
      </c>
    </row>
    <row r="242" spans="1:65" s="2" customFormat="1" ht="24.15" customHeight="1">
      <c r="A242" s="40"/>
      <c r="B242" s="41"/>
      <c r="C242" s="245" t="s">
        <v>344</v>
      </c>
      <c r="D242" s="245" t="s">
        <v>168</v>
      </c>
      <c r="E242" s="246" t="s">
        <v>345</v>
      </c>
      <c r="F242" s="247" t="s">
        <v>346</v>
      </c>
      <c r="G242" s="248" t="s">
        <v>171</v>
      </c>
      <c r="H242" s="249">
        <v>1.718</v>
      </c>
      <c r="I242" s="250"/>
      <c r="J242" s="251">
        <f>ROUND(I242*H242,2)</f>
        <v>0</v>
      </c>
      <c r="K242" s="247" t="s">
        <v>1</v>
      </c>
      <c r="L242" s="43"/>
      <c r="M242" s="252" t="s">
        <v>1</v>
      </c>
      <c r="N242" s="253" t="s">
        <v>43</v>
      </c>
      <c r="O242" s="93"/>
      <c r="P242" s="254">
        <f>O242*H242</f>
        <v>0</v>
      </c>
      <c r="Q242" s="254">
        <v>0</v>
      </c>
      <c r="R242" s="254">
        <f>Q242*H242</f>
        <v>0</v>
      </c>
      <c r="S242" s="254">
        <v>0.07</v>
      </c>
      <c r="T242" s="255">
        <f>S242*H242</f>
        <v>0.12026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56" t="s">
        <v>173</v>
      </c>
      <c r="AT242" s="256" t="s">
        <v>168</v>
      </c>
      <c r="AU242" s="256" t="s">
        <v>88</v>
      </c>
      <c r="AY242" s="17" t="s">
        <v>166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86</v>
      </c>
      <c r="BK242" s="145">
        <f>ROUND(I242*H242,2)</f>
        <v>0</v>
      </c>
      <c r="BL242" s="17" t="s">
        <v>173</v>
      </c>
      <c r="BM242" s="256" t="s">
        <v>347</v>
      </c>
    </row>
    <row r="243" spans="1:51" s="13" customFormat="1" ht="12">
      <c r="A243" s="13"/>
      <c r="B243" s="257"/>
      <c r="C243" s="258"/>
      <c r="D243" s="259" t="s">
        <v>184</v>
      </c>
      <c r="E243" s="260" t="s">
        <v>1</v>
      </c>
      <c r="F243" s="261" t="s">
        <v>348</v>
      </c>
      <c r="G243" s="258"/>
      <c r="H243" s="262">
        <v>0.618</v>
      </c>
      <c r="I243" s="263"/>
      <c r="J243" s="258"/>
      <c r="K243" s="258"/>
      <c r="L243" s="264"/>
      <c r="M243" s="265"/>
      <c r="N243" s="266"/>
      <c r="O243" s="266"/>
      <c r="P243" s="266"/>
      <c r="Q243" s="266"/>
      <c r="R243" s="266"/>
      <c r="S243" s="266"/>
      <c r="T243" s="26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8" t="s">
        <v>184</v>
      </c>
      <c r="AU243" s="268" t="s">
        <v>88</v>
      </c>
      <c r="AV243" s="13" t="s">
        <v>88</v>
      </c>
      <c r="AW243" s="13" t="s">
        <v>32</v>
      </c>
      <c r="AX243" s="13" t="s">
        <v>78</v>
      </c>
      <c r="AY243" s="268" t="s">
        <v>166</v>
      </c>
    </row>
    <row r="244" spans="1:51" s="13" customFormat="1" ht="12">
      <c r="A244" s="13"/>
      <c r="B244" s="257"/>
      <c r="C244" s="258"/>
      <c r="D244" s="259" t="s">
        <v>184</v>
      </c>
      <c r="E244" s="260" t="s">
        <v>1</v>
      </c>
      <c r="F244" s="261" t="s">
        <v>349</v>
      </c>
      <c r="G244" s="258"/>
      <c r="H244" s="262">
        <v>1.1</v>
      </c>
      <c r="I244" s="263"/>
      <c r="J244" s="258"/>
      <c r="K244" s="258"/>
      <c r="L244" s="264"/>
      <c r="M244" s="265"/>
      <c r="N244" s="266"/>
      <c r="O244" s="266"/>
      <c r="P244" s="266"/>
      <c r="Q244" s="266"/>
      <c r="R244" s="266"/>
      <c r="S244" s="266"/>
      <c r="T244" s="26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8" t="s">
        <v>184</v>
      </c>
      <c r="AU244" s="268" t="s">
        <v>88</v>
      </c>
      <c r="AV244" s="13" t="s">
        <v>88</v>
      </c>
      <c r="AW244" s="13" t="s">
        <v>32</v>
      </c>
      <c r="AX244" s="13" t="s">
        <v>78</v>
      </c>
      <c r="AY244" s="268" t="s">
        <v>166</v>
      </c>
    </row>
    <row r="245" spans="1:51" s="14" customFormat="1" ht="12">
      <c r="A245" s="14"/>
      <c r="B245" s="269"/>
      <c r="C245" s="270"/>
      <c r="D245" s="259" t="s">
        <v>184</v>
      </c>
      <c r="E245" s="271" t="s">
        <v>1</v>
      </c>
      <c r="F245" s="272" t="s">
        <v>190</v>
      </c>
      <c r="G245" s="270"/>
      <c r="H245" s="273">
        <v>1.718</v>
      </c>
      <c r="I245" s="274"/>
      <c r="J245" s="270"/>
      <c r="K245" s="270"/>
      <c r="L245" s="275"/>
      <c r="M245" s="276"/>
      <c r="N245" s="277"/>
      <c r="O245" s="277"/>
      <c r="P245" s="277"/>
      <c r="Q245" s="277"/>
      <c r="R245" s="277"/>
      <c r="S245" s="277"/>
      <c r="T245" s="27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9" t="s">
        <v>184</v>
      </c>
      <c r="AU245" s="279" t="s">
        <v>88</v>
      </c>
      <c r="AV245" s="14" t="s">
        <v>173</v>
      </c>
      <c r="AW245" s="14" t="s">
        <v>32</v>
      </c>
      <c r="AX245" s="14" t="s">
        <v>86</v>
      </c>
      <c r="AY245" s="279" t="s">
        <v>166</v>
      </c>
    </row>
    <row r="246" spans="1:65" s="2" customFormat="1" ht="33" customHeight="1">
      <c r="A246" s="40"/>
      <c r="B246" s="41"/>
      <c r="C246" s="245" t="s">
        <v>350</v>
      </c>
      <c r="D246" s="245" t="s">
        <v>168</v>
      </c>
      <c r="E246" s="246" t="s">
        <v>351</v>
      </c>
      <c r="F246" s="247" t="s">
        <v>352</v>
      </c>
      <c r="G246" s="248" t="s">
        <v>181</v>
      </c>
      <c r="H246" s="249">
        <v>4.767</v>
      </c>
      <c r="I246" s="250"/>
      <c r="J246" s="251">
        <f>ROUND(I246*H246,2)</f>
        <v>0</v>
      </c>
      <c r="K246" s="247" t="s">
        <v>172</v>
      </c>
      <c r="L246" s="43"/>
      <c r="M246" s="252" t="s">
        <v>1</v>
      </c>
      <c r="N246" s="253" t="s">
        <v>43</v>
      </c>
      <c r="O246" s="93"/>
      <c r="P246" s="254">
        <f>O246*H246</f>
        <v>0</v>
      </c>
      <c r="Q246" s="254">
        <v>0</v>
      </c>
      <c r="R246" s="254">
        <f>Q246*H246</f>
        <v>0</v>
      </c>
      <c r="S246" s="254">
        <v>2.2</v>
      </c>
      <c r="T246" s="255">
        <f>S246*H246</f>
        <v>10.487400000000001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56" t="s">
        <v>173</v>
      </c>
      <c r="AT246" s="256" t="s">
        <v>168</v>
      </c>
      <c r="AU246" s="256" t="s">
        <v>88</v>
      </c>
      <c r="AY246" s="17" t="s">
        <v>166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86</v>
      </c>
      <c r="BK246" s="145">
        <f>ROUND(I246*H246,2)</f>
        <v>0</v>
      </c>
      <c r="BL246" s="17" t="s">
        <v>173</v>
      </c>
      <c r="BM246" s="256" t="s">
        <v>353</v>
      </c>
    </row>
    <row r="247" spans="1:51" s="13" customFormat="1" ht="12">
      <c r="A247" s="13"/>
      <c r="B247" s="257"/>
      <c r="C247" s="258"/>
      <c r="D247" s="259" t="s">
        <v>184</v>
      </c>
      <c r="E247" s="260" t="s">
        <v>1</v>
      </c>
      <c r="F247" s="261" t="s">
        <v>292</v>
      </c>
      <c r="G247" s="258"/>
      <c r="H247" s="262">
        <v>4.767</v>
      </c>
      <c r="I247" s="263"/>
      <c r="J247" s="258"/>
      <c r="K247" s="258"/>
      <c r="L247" s="264"/>
      <c r="M247" s="265"/>
      <c r="N247" s="266"/>
      <c r="O247" s="266"/>
      <c r="P247" s="266"/>
      <c r="Q247" s="266"/>
      <c r="R247" s="266"/>
      <c r="S247" s="266"/>
      <c r="T247" s="26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8" t="s">
        <v>184</v>
      </c>
      <c r="AU247" s="268" t="s">
        <v>88</v>
      </c>
      <c r="AV247" s="13" t="s">
        <v>88</v>
      </c>
      <c r="AW247" s="13" t="s">
        <v>32</v>
      </c>
      <c r="AX247" s="13" t="s">
        <v>86</v>
      </c>
      <c r="AY247" s="268" t="s">
        <v>166</v>
      </c>
    </row>
    <row r="248" spans="1:65" s="2" customFormat="1" ht="24.15" customHeight="1">
      <c r="A248" s="40"/>
      <c r="B248" s="41"/>
      <c r="C248" s="245" t="s">
        <v>354</v>
      </c>
      <c r="D248" s="245" t="s">
        <v>168</v>
      </c>
      <c r="E248" s="246" t="s">
        <v>355</v>
      </c>
      <c r="F248" s="247" t="s">
        <v>356</v>
      </c>
      <c r="G248" s="248" t="s">
        <v>171</v>
      </c>
      <c r="H248" s="249">
        <v>4.104</v>
      </c>
      <c r="I248" s="250"/>
      <c r="J248" s="251">
        <f>ROUND(I248*H248,2)</f>
        <v>0</v>
      </c>
      <c r="K248" s="247" t="s">
        <v>172</v>
      </c>
      <c r="L248" s="43"/>
      <c r="M248" s="252" t="s">
        <v>1</v>
      </c>
      <c r="N248" s="253" t="s">
        <v>43</v>
      </c>
      <c r="O248" s="93"/>
      <c r="P248" s="254">
        <f>O248*H248</f>
        <v>0</v>
      </c>
      <c r="Q248" s="254">
        <v>0</v>
      </c>
      <c r="R248" s="254">
        <f>Q248*H248</f>
        <v>0</v>
      </c>
      <c r="S248" s="254">
        <v>0.075</v>
      </c>
      <c r="T248" s="255">
        <f>S248*H248</f>
        <v>0.3078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56" t="s">
        <v>173</v>
      </c>
      <c r="AT248" s="256" t="s">
        <v>168</v>
      </c>
      <c r="AU248" s="256" t="s">
        <v>88</v>
      </c>
      <c r="AY248" s="17" t="s">
        <v>166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7" t="s">
        <v>86</v>
      </c>
      <c r="BK248" s="145">
        <f>ROUND(I248*H248,2)</f>
        <v>0</v>
      </c>
      <c r="BL248" s="17" t="s">
        <v>173</v>
      </c>
      <c r="BM248" s="256" t="s">
        <v>357</v>
      </c>
    </row>
    <row r="249" spans="1:51" s="13" customFormat="1" ht="12">
      <c r="A249" s="13"/>
      <c r="B249" s="257"/>
      <c r="C249" s="258"/>
      <c r="D249" s="259" t="s">
        <v>184</v>
      </c>
      <c r="E249" s="260" t="s">
        <v>1</v>
      </c>
      <c r="F249" s="261" t="s">
        <v>358</v>
      </c>
      <c r="G249" s="258"/>
      <c r="H249" s="262">
        <v>4.104</v>
      </c>
      <c r="I249" s="263"/>
      <c r="J249" s="258"/>
      <c r="K249" s="258"/>
      <c r="L249" s="264"/>
      <c r="M249" s="265"/>
      <c r="N249" s="266"/>
      <c r="O249" s="266"/>
      <c r="P249" s="266"/>
      <c r="Q249" s="266"/>
      <c r="R249" s="266"/>
      <c r="S249" s="266"/>
      <c r="T249" s="26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8" t="s">
        <v>184</v>
      </c>
      <c r="AU249" s="268" t="s">
        <v>88</v>
      </c>
      <c r="AV249" s="13" t="s">
        <v>88</v>
      </c>
      <c r="AW249" s="13" t="s">
        <v>32</v>
      </c>
      <c r="AX249" s="13" t="s">
        <v>86</v>
      </c>
      <c r="AY249" s="268" t="s">
        <v>166</v>
      </c>
    </row>
    <row r="250" spans="1:65" s="2" customFormat="1" ht="21.75" customHeight="1">
      <c r="A250" s="40"/>
      <c r="B250" s="41"/>
      <c r="C250" s="245" t="s">
        <v>359</v>
      </c>
      <c r="D250" s="245" t="s">
        <v>168</v>
      </c>
      <c r="E250" s="246" t="s">
        <v>360</v>
      </c>
      <c r="F250" s="247" t="s">
        <v>361</v>
      </c>
      <c r="G250" s="248" t="s">
        <v>171</v>
      </c>
      <c r="H250" s="249">
        <v>13.139</v>
      </c>
      <c r="I250" s="250"/>
      <c r="J250" s="251">
        <f>ROUND(I250*H250,2)</f>
        <v>0</v>
      </c>
      <c r="K250" s="247" t="s">
        <v>172</v>
      </c>
      <c r="L250" s="43"/>
      <c r="M250" s="252" t="s">
        <v>1</v>
      </c>
      <c r="N250" s="253" t="s">
        <v>43</v>
      </c>
      <c r="O250" s="93"/>
      <c r="P250" s="254">
        <f>O250*H250</f>
        <v>0</v>
      </c>
      <c r="Q250" s="254">
        <v>0</v>
      </c>
      <c r="R250" s="254">
        <f>Q250*H250</f>
        <v>0</v>
      </c>
      <c r="S250" s="254">
        <v>0.076</v>
      </c>
      <c r="T250" s="255">
        <f>S250*H250</f>
        <v>0.9985639999999999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56" t="s">
        <v>173</v>
      </c>
      <c r="AT250" s="256" t="s">
        <v>168</v>
      </c>
      <c r="AU250" s="256" t="s">
        <v>88</v>
      </c>
      <c r="AY250" s="17" t="s">
        <v>166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7" t="s">
        <v>86</v>
      </c>
      <c r="BK250" s="145">
        <f>ROUND(I250*H250,2)</f>
        <v>0</v>
      </c>
      <c r="BL250" s="17" t="s">
        <v>173</v>
      </c>
      <c r="BM250" s="256" t="s">
        <v>362</v>
      </c>
    </row>
    <row r="251" spans="1:51" s="13" customFormat="1" ht="12">
      <c r="A251" s="13"/>
      <c r="B251" s="257"/>
      <c r="C251" s="258"/>
      <c r="D251" s="259" t="s">
        <v>184</v>
      </c>
      <c r="E251" s="260" t="s">
        <v>1</v>
      </c>
      <c r="F251" s="261" t="s">
        <v>363</v>
      </c>
      <c r="G251" s="258"/>
      <c r="H251" s="262">
        <v>1.877</v>
      </c>
      <c r="I251" s="263"/>
      <c r="J251" s="258"/>
      <c r="K251" s="258"/>
      <c r="L251" s="264"/>
      <c r="M251" s="265"/>
      <c r="N251" s="266"/>
      <c r="O251" s="266"/>
      <c r="P251" s="266"/>
      <c r="Q251" s="266"/>
      <c r="R251" s="266"/>
      <c r="S251" s="266"/>
      <c r="T251" s="26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8" t="s">
        <v>184</v>
      </c>
      <c r="AU251" s="268" t="s">
        <v>88</v>
      </c>
      <c r="AV251" s="13" t="s">
        <v>88</v>
      </c>
      <c r="AW251" s="13" t="s">
        <v>32</v>
      </c>
      <c r="AX251" s="13" t="s">
        <v>78</v>
      </c>
      <c r="AY251" s="268" t="s">
        <v>166</v>
      </c>
    </row>
    <row r="252" spans="1:51" s="13" customFormat="1" ht="12">
      <c r="A252" s="13"/>
      <c r="B252" s="257"/>
      <c r="C252" s="258"/>
      <c r="D252" s="259" t="s">
        <v>184</v>
      </c>
      <c r="E252" s="260" t="s">
        <v>1</v>
      </c>
      <c r="F252" s="261" t="s">
        <v>364</v>
      </c>
      <c r="G252" s="258"/>
      <c r="H252" s="262">
        <v>4.389</v>
      </c>
      <c r="I252" s="263"/>
      <c r="J252" s="258"/>
      <c r="K252" s="258"/>
      <c r="L252" s="264"/>
      <c r="M252" s="265"/>
      <c r="N252" s="266"/>
      <c r="O252" s="266"/>
      <c r="P252" s="266"/>
      <c r="Q252" s="266"/>
      <c r="R252" s="266"/>
      <c r="S252" s="266"/>
      <c r="T252" s="26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8" t="s">
        <v>184</v>
      </c>
      <c r="AU252" s="268" t="s">
        <v>88</v>
      </c>
      <c r="AV252" s="13" t="s">
        <v>88</v>
      </c>
      <c r="AW252" s="13" t="s">
        <v>32</v>
      </c>
      <c r="AX252" s="13" t="s">
        <v>78</v>
      </c>
      <c r="AY252" s="268" t="s">
        <v>166</v>
      </c>
    </row>
    <row r="253" spans="1:51" s="13" customFormat="1" ht="12">
      <c r="A253" s="13"/>
      <c r="B253" s="257"/>
      <c r="C253" s="258"/>
      <c r="D253" s="259" t="s">
        <v>184</v>
      </c>
      <c r="E253" s="260" t="s">
        <v>1</v>
      </c>
      <c r="F253" s="261" t="s">
        <v>365</v>
      </c>
      <c r="G253" s="258"/>
      <c r="H253" s="262">
        <v>2.498</v>
      </c>
      <c r="I253" s="263"/>
      <c r="J253" s="258"/>
      <c r="K253" s="258"/>
      <c r="L253" s="264"/>
      <c r="M253" s="265"/>
      <c r="N253" s="266"/>
      <c r="O253" s="266"/>
      <c r="P253" s="266"/>
      <c r="Q253" s="266"/>
      <c r="R253" s="266"/>
      <c r="S253" s="266"/>
      <c r="T253" s="26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8" t="s">
        <v>184</v>
      </c>
      <c r="AU253" s="268" t="s">
        <v>88</v>
      </c>
      <c r="AV253" s="13" t="s">
        <v>88</v>
      </c>
      <c r="AW253" s="13" t="s">
        <v>32</v>
      </c>
      <c r="AX253" s="13" t="s">
        <v>78</v>
      </c>
      <c r="AY253" s="268" t="s">
        <v>166</v>
      </c>
    </row>
    <row r="254" spans="1:51" s="13" customFormat="1" ht="12">
      <c r="A254" s="13"/>
      <c r="B254" s="257"/>
      <c r="C254" s="258"/>
      <c r="D254" s="259" t="s">
        <v>184</v>
      </c>
      <c r="E254" s="260" t="s">
        <v>1</v>
      </c>
      <c r="F254" s="261" t="s">
        <v>366</v>
      </c>
      <c r="G254" s="258"/>
      <c r="H254" s="262">
        <v>1.463</v>
      </c>
      <c r="I254" s="263"/>
      <c r="J254" s="258"/>
      <c r="K254" s="258"/>
      <c r="L254" s="264"/>
      <c r="M254" s="265"/>
      <c r="N254" s="266"/>
      <c r="O254" s="266"/>
      <c r="P254" s="266"/>
      <c r="Q254" s="266"/>
      <c r="R254" s="266"/>
      <c r="S254" s="266"/>
      <c r="T254" s="26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8" t="s">
        <v>184</v>
      </c>
      <c r="AU254" s="268" t="s">
        <v>88</v>
      </c>
      <c r="AV254" s="13" t="s">
        <v>88</v>
      </c>
      <c r="AW254" s="13" t="s">
        <v>32</v>
      </c>
      <c r="AX254" s="13" t="s">
        <v>78</v>
      </c>
      <c r="AY254" s="268" t="s">
        <v>166</v>
      </c>
    </row>
    <row r="255" spans="1:51" s="13" customFormat="1" ht="12">
      <c r="A255" s="13"/>
      <c r="B255" s="257"/>
      <c r="C255" s="258"/>
      <c r="D255" s="259" t="s">
        <v>184</v>
      </c>
      <c r="E255" s="260" t="s">
        <v>1</v>
      </c>
      <c r="F255" s="261" t="s">
        <v>367</v>
      </c>
      <c r="G255" s="258"/>
      <c r="H255" s="262">
        <v>2.912</v>
      </c>
      <c r="I255" s="263"/>
      <c r="J255" s="258"/>
      <c r="K255" s="258"/>
      <c r="L255" s="264"/>
      <c r="M255" s="265"/>
      <c r="N255" s="266"/>
      <c r="O255" s="266"/>
      <c r="P255" s="266"/>
      <c r="Q255" s="266"/>
      <c r="R255" s="266"/>
      <c r="S255" s="266"/>
      <c r="T255" s="26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8" t="s">
        <v>184</v>
      </c>
      <c r="AU255" s="268" t="s">
        <v>88</v>
      </c>
      <c r="AV255" s="13" t="s">
        <v>88</v>
      </c>
      <c r="AW255" s="13" t="s">
        <v>32</v>
      </c>
      <c r="AX255" s="13" t="s">
        <v>78</v>
      </c>
      <c r="AY255" s="268" t="s">
        <v>166</v>
      </c>
    </row>
    <row r="256" spans="1:51" s="14" customFormat="1" ht="12">
      <c r="A256" s="14"/>
      <c r="B256" s="269"/>
      <c r="C256" s="270"/>
      <c r="D256" s="259" t="s">
        <v>184</v>
      </c>
      <c r="E256" s="271" t="s">
        <v>1</v>
      </c>
      <c r="F256" s="272" t="s">
        <v>190</v>
      </c>
      <c r="G256" s="270"/>
      <c r="H256" s="273">
        <v>13.139</v>
      </c>
      <c r="I256" s="274"/>
      <c r="J256" s="270"/>
      <c r="K256" s="270"/>
      <c r="L256" s="275"/>
      <c r="M256" s="276"/>
      <c r="N256" s="277"/>
      <c r="O256" s="277"/>
      <c r="P256" s="277"/>
      <c r="Q256" s="277"/>
      <c r="R256" s="277"/>
      <c r="S256" s="277"/>
      <c r="T256" s="27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9" t="s">
        <v>184</v>
      </c>
      <c r="AU256" s="279" t="s">
        <v>88</v>
      </c>
      <c r="AV256" s="14" t="s">
        <v>173</v>
      </c>
      <c r="AW256" s="14" t="s">
        <v>32</v>
      </c>
      <c r="AX256" s="14" t="s">
        <v>86</v>
      </c>
      <c r="AY256" s="279" t="s">
        <v>166</v>
      </c>
    </row>
    <row r="257" spans="1:63" s="12" customFormat="1" ht="22.8" customHeight="1">
      <c r="A257" s="12"/>
      <c r="B257" s="230"/>
      <c r="C257" s="231"/>
      <c r="D257" s="232" t="s">
        <v>77</v>
      </c>
      <c r="E257" s="243" t="s">
        <v>368</v>
      </c>
      <c r="F257" s="243" t="s">
        <v>369</v>
      </c>
      <c r="G257" s="231"/>
      <c r="H257" s="231"/>
      <c r="I257" s="234"/>
      <c r="J257" s="244">
        <f>BK257</f>
        <v>0</v>
      </c>
      <c r="K257" s="231"/>
      <c r="L257" s="235"/>
      <c r="M257" s="236"/>
      <c r="N257" s="237"/>
      <c r="O257" s="237"/>
      <c r="P257" s="238">
        <f>SUM(P258:P269)</f>
        <v>0</v>
      </c>
      <c r="Q257" s="237"/>
      <c r="R257" s="238">
        <f>SUM(R258:R269)</f>
        <v>0</v>
      </c>
      <c r="S257" s="237"/>
      <c r="T257" s="239">
        <f>SUM(T258:T269)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40" t="s">
        <v>86</v>
      </c>
      <c r="AT257" s="241" t="s">
        <v>77</v>
      </c>
      <c r="AU257" s="241" t="s">
        <v>86</v>
      </c>
      <c r="AY257" s="240" t="s">
        <v>166</v>
      </c>
      <c r="BK257" s="242">
        <f>SUM(BK258:BK269)</f>
        <v>0</v>
      </c>
    </row>
    <row r="258" spans="1:65" s="2" customFormat="1" ht="24.15" customHeight="1">
      <c r="A258" s="40"/>
      <c r="B258" s="41"/>
      <c r="C258" s="245" t="s">
        <v>370</v>
      </c>
      <c r="D258" s="245" t="s">
        <v>168</v>
      </c>
      <c r="E258" s="246" t="s">
        <v>371</v>
      </c>
      <c r="F258" s="247" t="s">
        <v>372</v>
      </c>
      <c r="G258" s="248" t="s">
        <v>219</v>
      </c>
      <c r="H258" s="249">
        <v>29.775</v>
      </c>
      <c r="I258" s="250"/>
      <c r="J258" s="251">
        <f>ROUND(I258*H258,2)</f>
        <v>0</v>
      </c>
      <c r="K258" s="247" t="s">
        <v>182</v>
      </c>
      <c r="L258" s="43"/>
      <c r="M258" s="252" t="s">
        <v>1</v>
      </c>
      <c r="N258" s="253" t="s">
        <v>43</v>
      </c>
      <c r="O258" s="93"/>
      <c r="P258" s="254">
        <f>O258*H258</f>
        <v>0</v>
      </c>
      <c r="Q258" s="254">
        <v>0</v>
      </c>
      <c r="R258" s="254">
        <f>Q258*H258</f>
        <v>0</v>
      </c>
      <c r="S258" s="254">
        <v>0</v>
      </c>
      <c r="T258" s="25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56" t="s">
        <v>173</v>
      </c>
      <c r="AT258" s="256" t="s">
        <v>168</v>
      </c>
      <c r="AU258" s="256" t="s">
        <v>88</v>
      </c>
      <c r="AY258" s="17" t="s">
        <v>166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7" t="s">
        <v>86</v>
      </c>
      <c r="BK258" s="145">
        <f>ROUND(I258*H258,2)</f>
        <v>0</v>
      </c>
      <c r="BL258" s="17" t="s">
        <v>173</v>
      </c>
      <c r="BM258" s="256" t="s">
        <v>373</v>
      </c>
    </row>
    <row r="259" spans="1:65" s="2" customFormat="1" ht="24.15" customHeight="1">
      <c r="A259" s="40"/>
      <c r="B259" s="41"/>
      <c r="C259" s="245" t="s">
        <v>374</v>
      </c>
      <c r="D259" s="245" t="s">
        <v>168</v>
      </c>
      <c r="E259" s="246" t="s">
        <v>375</v>
      </c>
      <c r="F259" s="247" t="s">
        <v>376</v>
      </c>
      <c r="G259" s="248" t="s">
        <v>219</v>
      </c>
      <c r="H259" s="249">
        <v>29.775</v>
      </c>
      <c r="I259" s="250"/>
      <c r="J259" s="251">
        <f>ROUND(I259*H259,2)</f>
        <v>0</v>
      </c>
      <c r="K259" s="247" t="s">
        <v>182</v>
      </c>
      <c r="L259" s="43"/>
      <c r="M259" s="252" t="s">
        <v>1</v>
      </c>
      <c r="N259" s="253" t="s">
        <v>43</v>
      </c>
      <c r="O259" s="93"/>
      <c r="P259" s="254">
        <f>O259*H259</f>
        <v>0</v>
      </c>
      <c r="Q259" s="254">
        <v>0</v>
      </c>
      <c r="R259" s="254">
        <f>Q259*H259</f>
        <v>0</v>
      </c>
      <c r="S259" s="254">
        <v>0</v>
      </c>
      <c r="T259" s="255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56" t="s">
        <v>173</v>
      </c>
      <c r="AT259" s="256" t="s">
        <v>168</v>
      </c>
      <c r="AU259" s="256" t="s">
        <v>88</v>
      </c>
      <c r="AY259" s="17" t="s">
        <v>166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7" t="s">
        <v>86</v>
      </c>
      <c r="BK259" s="145">
        <f>ROUND(I259*H259,2)</f>
        <v>0</v>
      </c>
      <c r="BL259" s="17" t="s">
        <v>173</v>
      </c>
      <c r="BM259" s="256" t="s">
        <v>377</v>
      </c>
    </row>
    <row r="260" spans="1:65" s="2" customFormat="1" ht="24.15" customHeight="1">
      <c r="A260" s="40"/>
      <c r="B260" s="41"/>
      <c r="C260" s="245" t="s">
        <v>378</v>
      </c>
      <c r="D260" s="245" t="s">
        <v>168</v>
      </c>
      <c r="E260" s="246" t="s">
        <v>379</v>
      </c>
      <c r="F260" s="247" t="s">
        <v>380</v>
      </c>
      <c r="G260" s="248" t="s">
        <v>219</v>
      </c>
      <c r="H260" s="249">
        <v>416.85</v>
      </c>
      <c r="I260" s="250"/>
      <c r="J260" s="251">
        <f>ROUND(I260*H260,2)</f>
        <v>0</v>
      </c>
      <c r="K260" s="247" t="s">
        <v>182</v>
      </c>
      <c r="L260" s="43"/>
      <c r="M260" s="252" t="s">
        <v>1</v>
      </c>
      <c r="N260" s="253" t="s">
        <v>43</v>
      </c>
      <c r="O260" s="93"/>
      <c r="P260" s="254">
        <f>O260*H260</f>
        <v>0</v>
      </c>
      <c r="Q260" s="254">
        <v>0</v>
      </c>
      <c r="R260" s="254">
        <f>Q260*H260</f>
        <v>0</v>
      </c>
      <c r="S260" s="254">
        <v>0</v>
      </c>
      <c r="T260" s="25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56" t="s">
        <v>173</v>
      </c>
      <c r="AT260" s="256" t="s">
        <v>168</v>
      </c>
      <c r="AU260" s="256" t="s">
        <v>88</v>
      </c>
      <c r="AY260" s="17" t="s">
        <v>166</v>
      </c>
      <c r="BE260" s="145">
        <f>IF(N260="základní",J260,0)</f>
        <v>0</v>
      </c>
      <c r="BF260" s="145">
        <f>IF(N260="snížená",J260,0)</f>
        <v>0</v>
      </c>
      <c r="BG260" s="145">
        <f>IF(N260="zákl. přenesená",J260,0)</f>
        <v>0</v>
      </c>
      <c r="BH260" s="145">
        <f>IF(N260="sníž. přenesená",J260,0)</f>
        <v>0</v>
      </c>
      <c r="BI260" s="145">
        <f>IF(N260="nulová",J260,0)</f>
        <v>0</v>
      </c>
      <c r="BJ260" s="17" t="s">
        <v>86</v>
      </c>
      <c r="BK260" s="145">
        <f>ROUND(I260*H260,2)</f>
        <v>0</v>
      </c>
      <c r="BL260" s="17" t="s">
        <v>173</v>
      </c>
      <c r="BM260" s="256" t="s">
        <v>381</v>
      </c>
    </row>
    <row r="261" spans="1:51" s="13" customFormat="1" ht="12">
      <c r="A261" s="13"/>
      <c r="B261" s="257"/>
      <c r="C261" s="258"/>
      <c r="D261" s="259" t="s">
        <v>184</v>
      </c>
      <c r="E261" s="258"/>
      <c r="F261" s="261" t="s">
        <v>382</v>
      </c>
      <c r="G261" s="258"/>
      <c r="H261" s="262">
        <v>416.85</v>
      </c>
      <c r="I261" s="263"/>
      <c r="J261" s="258"/>
      <c r="K261" s="258"/>
      <c r="L261" s="264"/>
      <c r="M261" s="265"/>
      <c r="N261" s="266"/>
      <c r="O261" s="266"/>
      <c r="P261" s="266"/>
      <c r="Q261" s="266"/>
      <c r="R261" s="266"/>
      <c r="S261" s="266"/>
      <c r="T261" s="26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8" t="s">
        <v>184</v>
      </c>
      <c r="AU261" s="268" t="s">
        <v>88</v>
      </c>
      <c r="AV261" s="13" t="s">
        <v>88</v>
      </c>
      <c r="AW261" s="13" t="s">
        <v>4</v>
      </c>
      <c r="AX261" s="13" t="s">
        <v>86</v>
      </c>
      <c r="AY261" s="268" t="s">
        <v>166</v>
      </c>
    </row>
    <row r="262" spans="1:65" s="2" customFormat="1" ht="37.8" customHeight="1">
      <c r="A262" s="40"/>
      <c r="B262" s="41"/>
      <c r="C262" s="245" t="s">
        <v>383</v>
      </c>
      <c r="D262" s="245" t="s">
        <v>168</v>
      </c>
      <c r="E262" s="246" t="s">
        <v>384</v>
      </c>
      <c r="F262" s="247" t="s">
        <v>385</v>
      </c>
      <c r="G262" s="248" t="s">
        <v>219</v>
      </c>
      <c r="H262" s="249">
        <v>14.888</v>
      </c>
      <c r="I262" s="250"/>
      <c r="J262" s="251">
        <f>ROUND(I262*H262,2)</f>
        <v>0</v>
      </c>
      <c r="K262" s="247" t="s">
        <v>182</v>
      </c>
      <c r="L262" s="43"/>
      <c r="M262" s="252" t="s">
        <v>1</v>
      </c>
      <c r="N262" s="253" t="s">
        <v>43</v>
      </c>
      <c r="O262" s="93"/>
      <c r="P262" s="254">
        <f>O262*H262</f>
        <v>0</v>
      </c>
      <c r="Q262" s="254">
        <v>0</v>
      </c>
      <c r="R262" s="254">
        <f>Q262*H262</f>
        <v>0</v>
      </c>
      <c r="S262" s="254">
        <v>0</v>
      </c>
      <c r="T262" s="25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56" t="s">
        <v>173</v>
      </c>
      <c r="AT262" s="256" t="s">
        <v>168</v>
      </c>
      <c r="AU262" s="256" t="s">
        <v>88</v>
      </c>
      <c r="AY262" s="17" t="s">
        <v>166</v>
      </c>
      <c r="BE262" s="145">
        <f>IF(N262="základní",J262,0)</f>
        <v>0</v>
      </c>
      <c r="BF262" s="145">
        <f>IF(N262="snížená",J262,0)</f>
        <v>0</v>
      </c>
      <c r="BG262" s="145">
        <f>IF(N262="zákl. přenesená",J262,0)</f>
        <v>0</v>
      </c>
      <c r="BH262" s="145">
        <f>IF(N262="sníž. přenesená",J262,0)</f>
        <v>0</v>
      </c>
      <c r="BI262" s="145">
        <f>IF(N262="nulová",J262,0)</f>
        <v>0</v>
      </c>
      <c r="BJ262" s="17" t="s">
        <v>86</v>
      </c>
      <c r="BK262" s="145">
        <f>ROUND(I262*H262,2)</f>
        <v>0</v>
      </c>
      <c r="BL262" s="17" t="s">
        <v>173</v>
      </c>
      <c r="BM262" s="256" t="s">
        <v>386</v>
      </c>
    </row>
    <row r="263" spans="1:51" s="13" customFormat="1" ht="12">
      <c r="A263" s="13"/>
      <c r="B263" s="257"/>
      <c r="C263" s="258"/>
      <c r="D263" s="259" t="s">
        <v>184</v>
      </c>
      <c r="E263" s="258"/>
      <c r="F263" s="261" t="s">
        <v>387</v>
      </c>
      <c r="G263" s="258"/>
      <c r="H263" s="262">
        <v>14.888</v>
      </c>
      <c r="I263" s="263"/>
      <c r="J263" s="258"/>
      <c r="K263" s="258"/>
      <c r="L263" s="264"/>
      <c r="M263" s="265"/>
      <c r="N263" s="266"/>
      <c r="O263" s="266"/>
      <c r="P263" s="266"/>
      <c r="Q263" s="266"/>
      <c r="R263" s="266"/>
      <c r="S263" s="266"/>
      <c r="T263" s="26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8" t="s">
        <v>184</v>
      </c>
      <c r="AU263" s="268" t="s">
        <v>88</v>
      </c>
      <c r="AV263" s="13" t="s">
        <v>88</v>
      </c>
      <c r="AW263" s="13" t="s">
        <v>4</v>
      </c>
      <c r="AX263" s="13" t="s">
        <v>86</v>
      </c>
      <c r="AY263" s="268" t="s">
        <v>166</v>
      </c>
    </row>
    <row r="264" spans="1:65" s="2" customFormat="1" ht="33" customHeight="1">
      <c r="A264" s="40"/>
      <c r="B264" s="41"/>
      <c r="C264" s="245" t="s">
        <v>388</v>
      </c>
      <c r="D264" s="245" t="s">
        <v>168</v>
      </c>
      <c r="E264" s="246" t="s">
        <v>389</v>
      </c>
      <c r="F264" s="247" t="s">
        <v>390</v>
      </c>
      <c r="G264" s="248" t="s">
        <v>219</v>
      </c>
      <c r="H264" s="249">
        <v>8.933</v>
      </c>
      <c r="I264" s="250"/>
      <c r="J264" s="251">
        <f>ROUND(I264*H264,2)</f>
        <v>0</v>
      </c>
      <c r="K264" s="247" t="s">
        <v>172</v>
      </c>
      <c r="L264" s="43"/>
      <c r="M264" s="252" t="s">
        <v>1</v>
      </c>
      <c r="N264" s="253" t="s">
        <v>43</v>
      </c>
      <c r="O264" s="93"/>
      <c r="P264" s="254">
        <f>O264*H264</f>
        <v>0</v>
      </c>
      <c r="Q264" s="254">
        <v>0</v>
      </c>
      <c r="R264" s="254">
        <f>Q264*H264</f>
        <v>0</v>
      </c>
      <c r="S264" s="254">
        <v>0</v>
      </c>
      <c r="T264" s="255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56" t="s">
        <v>173</v>
      </c>
      <c r="AT264" s="256" t="s">
        <v>168</v>
      </c>
      <c r="AU264" s="256" t="s">
        <v>88</v>
      </c>
      <c r="AY264" s="17" t="s">
        <v>166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7" t="s">
        <v>86</v>
      </c>
      <c r="BK264" s="145">
        <f>ROUND(I264*H264,2)</f>
        <v>0</v>
      </c>
      <c r="BL264" s="17" t="s">
        <v>173</v>
      </c>
      <c r="BM264" s="256" t="s">
        <v>391</v>
      </c>
    </row>
    <row r="265" spans="1:51" s="13" customFormat="1" ht="12">
      <c r="A265" s="13"/>
      <c r="B265" s="257"/>
      <c r="C265" s="258"/>
      <c r="D265" s="259" t="s">
        <v>184</v>
      </c>
      <c r="E265" s="258"/>
      <c r="F265" s="261" t="s">
        <v>392</v>
      </c>
      <c r="G265" s="258"/>
      <c r="H265" s="262">
        <v>8.933</v>
      </c>
      <c r="I265" s="263"/>
      <c r="J265" s="258"/>
      <c r="K265" s="258"/>
      <c r="L265" s="264"/>
      <c r="M265" s="265"/>
      <c r="N265" s="266"/>
      <c r="O265" s="266"/>
      <c r="P265" s="266"/>
      <c r="Q265" s="266"/>
      <c r="R265" s="266"/>
      <c r="S265" s="266"/>
      <c r="T265" s="26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8" t="s">
        <v>184</v>
      </c>
      <c r="AU265" s="268" t="s">
        <v>88</v>
      </c>
      <c r="AV265" s="13" t="s">
        <v>88</v>
      </c>
      <c r="AW265" s="13" t="s">
        <v>4</v>
      </c>
      <c r="AX265" s="13" t="s">
        <v>86</v>
      </c>
      <c r="AY265" s="268" t="s">
        <v>166</v>
      </c>
    </row>
    <row r="266" spans="1:65" s="2" customFormat="1" ht="44.25" customHeight="1">
      <c r="A266" s="40"/>
      <c r="B266" s="41"/>
      <c r="C266" s="245" t="s">
        <v>393</v>
      </c>
      <c r="D266" s="245" t="s">
        <v>168</v>
      </c>
      <c r="E266" s="246" t="s">
        <v>394</v>
      </c>
      <c r="F266" s="247" t="s">
        <v>395</v>
      </c>
      <c r="G266" s="248" t="s">
        <v>219</v>
      </c>
      <c r="H266" s="249">
        <v>4.466</v>
      </c>
      <c r="I266" s="250"/>
      <c r="J266" s="251">
        <f>ROUND(I266*H266,2)</f>
        <v>0</v>
      </c>
      <c r="K266" s="247" t="s">
        <v>182</v>
      </c>
      <c r="L266" s="43"/>
      <c r="M266" s="252" t="s">
        <v>1</v>
      </c>
      <c r="N266" s="253" t="s">
        <v>43</v>
      </c>
      <c r="O266" s="93"/>
      <c r="P266" s="254">
        <f>O266*H266</f>
        <v>0</v>
      </c>
      <c r="Q266" s="254">
        <v>0</v>
      </c>
      <c r="R266" s="254">
        <f>Q266*H266</f>
        <v>0</v>
      </c>
      <c r="S266" s="254">
        <v>0</v>
      </c>
      <c r="T266" s="255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56" t="s">
        <v>173</v>
      </c>
      <c r="AT266" s="256" t="s">
        <v>168</v>
      </c>
      <c r="AU266" s="256" t="s">
        <v>88</v>
      </c>
      <c r="AY266" s="17" t="s">
        <v>166</v>
      </c>
      <c r="BE266" s="145">
        <f>IF(N266="základní",J266,0)</f>
        <v>0</v>
      </c>
      <c r="BF266" s="145">
        <f>IF(N266="snížená",J266,0)</f>
        <v>0</v>
      </c>
      <c r="BG266" s="145">
        <f>IF(N266="zákl. přenesená",J266,0)</f>
        <v>0</v>
      </c>
      <c r="BH266" s="145">
        <f>IF(N266="sníž. přenesená",J266,0)</f>
        <v>0</v>
      </c>
      <c r="BI266" s="145">
        <f>IF(N266="nulová",J266,0)</f>
        <v>0</v>
      </c>
      <c r="BJ266" s="17" t="s">
        <v>86</v>
      </c>
      <c r="BK266" s="145">
        <f>ROUND(I266*H266,2)</f>
        <v>0</v>
      </c>
      <c r="BL266" s="17" t="s">
        <v>173</v>
      </c>
      <c r="BM266" s="256" t="s">
        <v>396</v>
      </c>
    </row>
    <row r="267" spans="1:51" s="13" customFormat="1" ht="12">
      <c r="A267" s="13"/>
      <c r="B267" s="257"/>
      <c r="C267" s="258"/>
      <c r="D267" s="259" t="s">
        <v>184</v>
      </c>
      <c r="E267" s="258"/>
      <c r="F267" s="261" t="s">
        <v>397</v>
      </c>
      <c r="G267" s="258"/>
      <c r="H267" s="262">
        <v>4.466</v>
      </c>
      <c r="I267" s="263"/>
      <c r="J267" s="258"/>
      <c r="K267" s="258"/>
      <c r="L267" s="264"/>
      <c r="M267" s="265"/>
      <c r="N267" s="266"/>
      <c r="O267" s="266"/>
      <c r="P267" s="266"/>
      <c r="Q267" s="266"/>
      <c r="R267" s="266"/>
      <c r="S267" s="266"/>
      <c r="T267" s="26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8" t="s">
        <v>184</v>
      </c>
      <c r="AU267" s="268" t="s">
        <v>88</v>
      </c>
      <c r="AV267" s="13" t="s">
        <v>88</v>
      </c>
      <c r="AW267" s="13" t="s">
        <v>4</v>
      </c>
      <c r="AX267" s="13" t="s">
        <v>86</v>
      </c>
      <c r="AY267" s="268" t="s">
        <v>166</v>
      </c>
    </row>
    <row r="268" spans="1:65" s="2" customFormat="1" ht="44.25" customHeight="1">
      <c r="A268" s="40"/>
      <c r="B268" s="41"/>
      <c r="C268" s="245" t="s">
        <v>398</v>
      </c>
      <c r="D268" s="245" t="s">
        <v>168</v>
      </c>
      <c r="E268" s="246" t="s">
        <v>399</v>
      </c>
      <c r="F268" s="247" t="s">
        <v>400</v>
      </c>
      <c r="G268" s="248" t="s">
        <v>219</v>
      </c>
      <c r="H268" s="249">
        <v>1.489</v>
      </c>
      <c r="I268" s="250"/>
      <c r="J268" s="251">
        <f>ROUND(I268*H268,2)</f>
        <v>0</v>
      </c>
      <c r="K268" s="247" t="s">
        <v>172</v>
      </c>
      <c r="L268" s="43"/>
      <c r="M268" s="252" t="s">
        <v>1</v>
      </c>
      <c r="N268" s="253" t="s">
        <v>43</v>
      </c>
      <c r="O268" s="93"/>
      <c r="P268" s="254">
        <f>O268*H268</f>
        <v>0</v>
      </c>
      <c r="Q268" s="254">
        <v>0</v>
      </c>
      <c r="R268" s="254">
        <f>Q268*H268</f>
        <v>0</v>
      </c>
      <c r="S268" s="254">
        <v>0</v>
      </c>
      <c r="T268" s="255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56" t="s">
        <v>173</v>
      </c>
      <c r="AT268" s="256" t="s">
        <v>168</v>
      </c>
      <c r="AU268" s="256" t="s">
        <v>88</v>
      </c>
      <c r="AY268" s="17" t="s">
        <v>166</v>
      </c>
      <c r="BE268" s="145">
        <f>IF(N268="základní",J268,0)</f>
        <v>0</v>
      </c>
      <c r="BF268" s="145">
        <f>IF(N268="snížená",J268,0)</f>
        <v>0</v>
      </c>
      <c r="BG268" s="145">
        <f>IF(N268="zákl. přenesená",J268,0)</f>
        <v>0</v>
      </c>
      <c r="BH268" s="145">
        <f>IF(N268="sníž. přenesená",J268,0)</f>
        <v>0</v>
      </c>
      <c r="BI268" s="145">
        <f>IF(N268="nulová",J268,0)</f>
        <v>0</v>
      </c>
      <c r="BJ268" s="17" t="s">
        <v>86</v>
      </c>
      <c r="BK268" s="145">
        <f>ROUND(I268*H268,2)</f>
        <v>0</v>
      </c>
      <c r="BL268" s="17" t="s">
        <v>173</v>
      </c>
      <c r="BM268" s="256" t="s">
        <v>401</v>
      </c>
    </row>
    <row r="269" spans="1:51" s="13" customFormat="1" ht="12">
      <c r="A269" s="13"/>
      <c r="B269" s="257"/>
      <c r="C269" s="258"/>
      <c r="D269" s="259" t="s">
        <v>184</v>
      </c>
      <c r="E269" s="258"/>
      <c r="F269" s="261" t="s">
        <v>402</v>
      </c>
      <c r="G269" s="258"/>
      <c r="H269" s="262">
        <v>1.489</v>
      </c>
      <c r="I269" s="263"/>
      <c r="J269" s="258"/>
      <c r="K269" s="258"/>
      <c r="L269" s="264"/>
      <c r="M269" s="265"/>
      <c r="N269" s="266"/>
      <c r="O269" s="266"/>
      <c r="P269" s="266"/>
      <c r="Q269" s="266"/>
      <c r="R269" s="266"/>
      <c r="S269" s="266"/>
      <c r="T269" s="26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8" t="s">
        <v>184</v>
      </c>
      <c r="AU269" s="268" t="s">
        <v>88</v>
      </c>
      <c r="AV269" s="13" t="s">
        <v>88</v>
      </c>
      <c r="AW269" s="13" t="s">
        <v>4</v>
      </c>
      <c r="AX269" s="13" t="s">
        <v>86</v>
      </c>
      <c r="AY269" s="268" t="s">
        <v>166</v>
      </c>
    </row>
    <row r="270" spans="1:63" s="12" customFormat="1" ht="22.8" customHeight="1">
      <c r="A270" s="12"/>
      <c r="B270" s="230"/>
      <c r="C270" s="231"/>
      <c r="D270" s="232" t="s">
        <v>77</v>
      </c>
      <c r="E270" s="243" t="s">
        <v>403</v>
      </c>
      <c r="F270" s="243" t="s">
        <v>404</v>
      </c>
      <c r="G270" s="231"/>
      <c r="H270" s="231"/>
      <c r="I270" s="234"/>
      <c r="J270" s="244">
        <f>BK270</f>
        <v>0</v>
      </c>
      <c r="K270" s="231"/>
      <c r="L270" s="235"/>
      <c r="M270" s="236"/>
      <c r="N270" s="237"/>
      <c r="O270" s="237"/>
      <c r="P270" s="238">
        <f>P271</f>
        <v>0</v>
      </c>
      <c r="Q270" s="237"/>
      <c r="R270" s="238">
        <f>R271</f>
        <v>0</v>
      </c>
      <c r="S270" s="237"/>
      <c r="T270" s="239">
        <f>T271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40" t="s">
        <v>86</v>
      </c>
      <c r="AT270" s="241" t="s">
        <v>77</v>
      </c>
      <c r="AU270" s="241" t="s">
        <v>86</v>
      </c>
      <c r="AY270" s="240" t="s">
        <v>166</v>
      </c>
      <c r="BK270" s="242">
        <f>BK271</f>
        <v>0</v>
      </c>
    </row>
    <row r="271" spans="1:65" s="2" customFormat="1" ht="16.5" customHeight="1">
      <c r="A271" s="40"/>
      <c r="B271" s="41"/>
      <c r="C271" s="245" t="s">
        <v>405</v>
      </c>
      <c r="D271" s="245" t="s">
        <v>168</v>
      </c>
      <c r="E271" s="246" t="s">
        <v>406</v>
      </c>
      <c r="F271" s="247" t="s">
        <v>407</v>
      </c>
      <c r="G271" s="248" t="s">
        <v>219</v>
      </c>
      <c r="H271" s="249">
        <v>22.658</v>
      </c>
      <c r="I271" s="250"/>
      <c r="J271" s="251">
        <f>ROUND(I271*H271,2)</f>
        <v>0</v>
      </c>
      <c r="K271" s="247" t="s">
        <v>182</v>
      </c>
      <c r="L271" s="43"/>
      <c r="M271" s="252" t="s">
        <v>1</v>
      </c>
      <c r="N271" s="253" t="s">
        <v>43</v>
      </c>
      <c r="O271" s="93"/>
      <c r="P271" s="254">
        <f>O271*H271</f>
        <v>0</v>
      </c>
      <c r="Q271" s="254">
        <v>0</v>
      </c>
      <c r="R271" s="254">
        <f>Q271*H271</f>
        <v>0</v>
      </c>
      <c r="S271" s="254">
        <v>0</v>
      </c>
      <c r="T271" s="255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56" t="s">
        <v>173</v>
      </c>
      <c r="AT271" s="256" t="s">
        <v>168</v>
      </c>
      <c r="AU271" s="256" t="s">
        <v>88</v>
      </c>
      <c r="AY271" s="17" t="s">
        <v>166</v>
      </c>
      <c r="BE271" s="145">
        <f>IF(N271="základní",J271,0)</f>
        <v>0</v>
      </c>
      <c r="BF271" s="145">
        <f>IF(N271="snížená",J271,0)</f>
        <v>0</v>
      </c>
      <c r="BG271" s="145">
        <f>IF(N271="zákl. přenesená",J271,0)</f>
        <v>0</v>
      </c>
      <c r="BH271" s="145">
        <f>IF(N271="sníž. přenesená",J271,0)</f>
        <v>0</v>
      </c>
      <c r="BI271" s="145">
        <f>IF(N271="nulová",J271,0)</f>
        <v>0</v>
      </c>
      <c r="BJ271" s="17" t="s">
        <v>86</v>
      </c>
      <c r="BK271" s="145">
        <f>ROUND(I271*H271,2)</f>
        <v>0</v>
      </c>
      <c r="BL271" s="17" t="s">
        <v>173</v>
      </c>
      <c r="BM271" s="256" t="s">
        <v>408</v>
      </c>
    </row>
    <row r="272" spans="1:63" s="12" customFormat="1" ht="25.9" customHeight="1">
      <c r="A272" s="12"/>
      <c r="B272" s="230"/>
      <c r="C272" s="231"/>
      <c r="D272" s="232" t="s">
        <v>77</v>
      </c>
      <c r="E272" s="233" t="s">
        <v>409</v>
      </c>
      <c r="F272" s="233" t="s">
        <v>410</v>
      </c>
      <c r="G272" s="231"/>
      <c r="H272" s="231"/>
      <c r="I272" s="234"/>
      <c r="J272" s="210">
        <f>BK272</f>
        <v>0</v>
      </c>
      <c r="K272" s="231"/>
      <c r="L272" s="235"/>
      <c r="M272" s="236"/>
      <c r="N272" s="237"/>
      <c r="O272" s="237"/>
      <c r="P272" s="238">
        <f>P273+P284+P304+P314+P350+P357+P383+P427+P469+P476</f>
        <v>0</v>
      </c>
      <c r="Q272" s="237"/>
      <c r="R272" s="238">
        <f>R273+R284+R304+R314+R350+R357+R383+R427+R469+R476</f>
        <v>9.894472039999998</v>
      </c>
      <c r="S272" s="237"/>
      <c r="T272" s="239">
        <f>T273+T284+T304+T314+T350+T357+T383+T427+T469+T476</f>
        <v>6.7552126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40" t="s">
        <v>88</v>
      </c>
      <c r="AT272" s="241" t="s">
        <v>77</v>
      </c>
      <c r="AU272" s="241" t="s">
        <v>78</v>
      </c>
      <c r="AY272" s="240" t="s">
        <v>166</v>
      </c>
      <c r="BK272" s="242">
        <f>BK273+BK284+BK304+BK314+BK350+BK357+BK383+BK427+BK469+BK476</f>
        <v>0</v>
      </c>
    </row>
    <row r="273" spans="1:63" s="12" customFormat="1" ht="22.8" customHeight="1">
      <c r="A273" s="12"/>
      <c r="B273" s="230"/>
      <c r="C273" s="231"/>
      <c r="D273" s="232" t="s">
        <v>77</v>
      </c>
      <c r="E273" s="243" t="s">
        <v>411</v>
      </c>
      <c r="F273" s="243" t="s">
        <v>412</v>
      </c>
      <c r="G273" s="231"/>
      <c r="H273" s="231"/>
      <c r="I273" s="234"/>
      <c r="J273" s="244">
        <f>BK273</f>
        <v>0</v>
      </c>
      <c r="K273" s="231"/>
      <c r="L273" s="235"/>
      <c r="M273" s="236"/>
      <c r="N273" s="237"/>
      <c r="O273" s="237"/>
      <c r="P273" s="238">
        <f>SUM(P274:P283)</f>
        <v>0</v>
      </c>
      <c r="Q273" s="237"/>
      <c r="R273" s="238">
        <f>SUM(R274:R283)</f>
        <v>0.2200658</v>
      </c>
      <c r="S273" s="237"/>
      <c r="T273" s="239">
        <f>SUM(T274:T283)</f>
        <v>0.12712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40" t="s">
        <v>88</v>
      </c>
      <c r="AT273" s="241" t="s">
        <v>77</v>
      </c>
      <c r="AU273" s="241" t="s">
        <v>86</v>
      </c>
      <c r="AY273" s="240" t="s">
        <v>166</v>
      </c>
      <c r="BK273" s="242">
        <f>SUM(BK274:BK283)</f>
        <v>0</v>
      </c>
    </row>
    <row r="274" spans="1:65" s="2" customFormat="1" ht="24.15" customHeight="1">
      <c r="A274" s="40"/>
      <c r="B274" s="41"/>
      <c r="C274" s="245" t="s">
        <v>413</v>
      </c>
      <c r="D274" s="245" t="s">
        <v>168</v>
      </c>
      <c r="E274" s="246" t="s">
        <v>414</v>
      </c>
      <c r="F274" s="247" t="s">
        <v>415</v>
      </c>
      <c r="G274" s="248" t="s">
        <v>171</v>
      </c>
      <c r="H274" s="249">
        <v>31.78</v>
      </c>
      <c r="I274" s="250"/>
      <c r="J274" s="251">
        <f>ROUND(I274*H274,2)</f>
        <v>0</v>
      </c>
      <c r="K274" s="247" t="s">
        <v>172</v>
      </c>
      <c r="L274" s="43"/>
      <c r="M274" s="252" t="s">
        <v>1</v>
      </c>
      <c r="N274" s="253" t="s">
        <v>43</v>
      </c>
      <c r="O274" s="93"/>
      <c r="P274" s="254">
        <f>O274*H274</f>
        <v>0</v>
      </c>
      <c r="Q274" s="254">
        <v>0</v>
      </c>
      <c r="R274" s="254">
        <f>Q274*H274</f>
        <v>0</v>
      </c>
      <c r="S274" s="254">
        <v>0</v>
      </c>
      <c r="T274" s="255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56" t="s">
        <v>255</v>
      </c>
      <c r="AT274" s="256" t="s">
        <v>168</v>
      </c>
      <c r="AU274" s="256" t="s">
        <v>88</v>
      </c>
      <c r="AY274" s="17" t="s">
        <v>166</v>
      </c>
      <c r="BE274" s="145">
        <f>IF(N274="základní",J274,0)</f>
        <v>0</v>
      </c>
      <c r="BF274" s="145">
        <f>IF(N274="snížená",J274,0)</f>
        <v>0</v>
      </c>
      <c r="BG274" s="145">
        <f>IF(N274="zákl. přenesená",J274,0)</f>
        <v>0</v>
      </c>
      <c r="BH274" s="145">
        <f>IF(N274="sníž. přenesená",J274,0)</f>
        <v>0</v>
      </c>
      <c r="BI274" s="145">
        <f>IF(N274="nulová",J274,0)</f>
        <v>0</v>
      </c>
      <c r="BJ274" s="17" t="s">
        <v>86</v>
      </c>
      <c r="BK274" s="145">
        <f>ROUND(I274*H274,2)</f>
        <v>0</v>
      </c>
      <c r="BL274" s="17" t="s">
        <v>255</v>
      </c>
      <c r="BM274" s="256" t="s">
        <v>416</v>
      </c>
    </row>
    <row r="275" spans="1:51" s="13" customFormat="1" ht="12">
      <c r="A275" s="13"/>
      <c r="B275" s="257"/>
      <c r="C275" s="258"/>
      <c r="D275" s="259" t="s">
        <v>184</v>
      </c>
      <c r="E275" s="260" t="s">
        <v>1</v>
      </c>
      <c r="F275" s="261" t="s">
        <v>417</v>
      </c>
      <c r="G275" s="258"/>
      <c r="H275" s="262">
        <v>31.78</v>
      </c>
      <c r="I275" s="263"/>
      <c r="J275" s="258"/>
      <c r="K275" s="258"/>
      <c r="L275" s="264"/>
      <c r="M275" s="265"/>
      <c r="N275" s="266"/>
      <c r="O275" s="266"/>
      <c r="P275" s="266"/>
      <c r="Q275" s="266"/>
      <c r="R275" s="266"/>
      <c r="S275" s="266"/>
      <c r="T275" s="26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8" t="s">
        <v>184</v>
      </c>
      <c r="AU275" s="268" t="s">
        <v>88</v>
      </c>
      <c r="AV275" s="13" t="s">
        <v>88</v>
      </c>
      <c r="AW275" s="13" t="s">
        <v>32</v>
      </c>
      <c r="AX275" s="13" t="s">
        <v>86</v>
      </c>
      <c r="AY275" s="268" t="s">
        <v>166</v>
      </c>
    </row>
    <row r="276" spans="1:65" s="2" customFormat="1" ht="16.5" customHeight="1">
      <c r="A276" s="40"/>
      <c r="B276" s="41"/>
      <c r="C276" s="290" t="s">
        <v>418</v>
      </c>
      <c r="D276" s="290" t="s">
        <v>236</v>
      </c>
      <c r="E276" s="291" t="s">
        <v>419</v>
      </c>
      <c r="F276" s="292" t="s">
        <v>420</v>
      </c>
      <c r="G276" s="293" t="s">
        <v>219</v>
      </c>
      <c r="H276" s="294">
        <v>0.01</v>
      </c>
      <c r="I276" s="295"/>
      <c r="J276" s="296">
        <f>ROUND(I276*H276,2)</f>
        <v>0</v>
      </c>
      <c r="K276" s="292" t="s">
        <v>172</v>
      </c>
      <c r="L276" s="297"/>
      <c r="M276" s="298" t="s">
        <v>1</v>
      </c>
      <c r="N276" s="299" t="s">
        <v>43</v>
      </c>
      <c r="O276" s="93"/>
      <c r="P276" s="254">
        <f>O276*H276</f>
        <v>0</v>
      </c>
      <c r="Q276" s="254">
        <v>1</v>
      </c>
      <c r="R276" s="254">
        <f>Q276*H276</f>
        <v>0.01</v>
      </c>
      <c r="S276" s="254">
        <v>0</v>
      </c>
      <c r="T276" s="255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56" t="s">
        <v>344</v>
      </c>
      <c r="AT276" s="256" t="s">
        <v>236</v>
      </c>
      <c r="AU276" s="256" t="s">
        <v>88</v>
      </c>
      <c r="AY276" s="17" t="s">
        <v>166</v>
      </c>
      <c r="BE276" s="145">
        <f>IF(N276="základní",J276,0)</f>
        <v>0</v>
      </c>
      <c r="BF276" s="145">
        <f>IF(N276="snížená",J276,0)</f>
        <v>0</v>
      </c>
      <c r="BG276" s="145">
        <f>IF(N276="zákl. přenesená",J276,0)</f>
        <v>0</v>
      </c>
      <c r="BH276" s="145">
        <f>IF(N276="sníž. přenesená",J276,0)</f>
        <v>0</v>
      </c>
      <c r="BI276" s="145">
        <f>IF(N276="nulová",J276,0)</f>
        <v>0</v>
      </c>
      <c r="BJ276" s="17" t="s">
        <v>86</v>
      </c>
      <c r="BK276" s="145">
        <f>ROUND(I276*H276,2)</f>
        <v>0</v>
      </c>
      <c r="BL276" s="17" t="s">
        <v>255</v>
      </c>
      <c r="BM276" s="256" t="s">
        <v>421</v>
      </c>
    </row>
    <row r="277" spans="1:51" s="13" customFormat="1" ht="12">
      <c r="A277" s="13"/>
      <c r="B277" s="257"/>
      <c r="C277" s="258"/>
      <c r="D277" s="259" t="s">
        <v>184</v>
      </c>
      <c r="E277" s="258"/>
      <c r="F277" s="261" t="s">
        <v>422</v>
      </c>
      <c r="G277" s="258"/>
      <c r="H277" s="262">
        <v>0.01</v>
      </c>
      <c r="I277" s="263"/>
      <c r="J277" s="258"/>
      <c r="K277" s="258"/>
      <c r="L277" s="264"/>
      <c r="M277" s="265"/>
      <c r="N277" s="266"/>
      <c r="O277" s="266"/>
      <c r="P277" s="266"/>
      <c r="Q277" s="266"/>
      <c r="R277" s="266"/>
      <c r="S277" s="266"/>
      <c r="T277" s="26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8" t="s">
        <v>184</v>
      </c>
      <c r="AU277" s="268" t="s">
        <v>88</v>
      </c>
      <c r="AV277" s="13" t="s">
        <v>88</v>
      </c>
      <c r="AW277" s="13" t="s">
        <v>4</v>
      </c>
      <c r="AX277" s="13" t="s">
        <v>86</v>
      </c>
      <c r="AY277" s="268" t="s">
        <v>166</v>
      </c>
    </row>
    <row r="278" spans="1:65" s="2" customFormat="1" ht="16.5" customHeight="1">
      <c r="A278" s="40"/>
      <c r="B278" s="41"/>
      <c r="C278" s="245" t="s">
        <v>423</v>
      </c>
      <c r="D278" s="245" t="s">
        <v>168</v>
      </c>
      <c r="E278" s="246" t="s">
        <v>424</v>
      </c>
      <c r="F278" s="247" t="s">
        <v>425</v>
      </c>
      <c r="G278" s="248" t="s">
        <v>171</v>
      </c>
      <c r="H278" s="249">
        <v>31.78</v>
      </c>
      <c r="I278" s="250"/>
      <c r="J278" s="251">
        <f>ROUND(I278*H278,2)</f>
        <v>0</v>
      </c>
      <c r="K278" s="247" t="s">
        <v>172</v>
      </c>
      <c r="L278" s="43"/>
      <c r="M278" s="252" t="s">
        <v>1</v>
      </c>
      <c r="N278" s="253" t="s">
        <v>43</v>
      </c>
      <c r="O278" s="93"/>
      <c r="P278" s="254">
        <f>O278*H278</f>
        <v>0</v>
      </c>
      <c r="Q278" s="254">
        <v>0</v>
      </c>
      <c r="R278" s="254">
        <f>Q278*H278</f>
        <v>0</v>
      </c>
      <c r="S278" s="254">
        <v>0.004</v>
      </c>
      <c r="T278" s="255">
        <f>S278*H278</f>
        <v>0.12712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56" t="s">
        <v>255</v>
      </c>
      <c r="AT278" s="256" t="s">
        <v>168</v>
      </c>
      <c r="AU278" s="256" t="s">
        <v>88</v>
      </c>
      <c r="AY278" s="17" t="s">
        <v>166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7" t="s">
        <v>86</v>
      </c>
      <c r="BK278" s="145">
        <f>ROUND(I278*H278,2)</f>
        <v>0</v>
      </c>
      <c r="BL278" s="17" t="s">
        <v>255</v>
      </c>
      <c r="BM278" s="256" t="s">
        <v>426</v>
      </c>
    </row>
    <row r="279" spans="1:65" s="2" customFormat="1" ht="24.15" customHeight="1">
      <c r="A279" s="40"/>
      <c r="B279" s="41"/>
      <c r="C279" s="245" t="s">
        <v>427</v>
      </c>
      <c r="D279" s="245" t="s">
        <v>168</v>
      </c>
      <c r="E279" s="246" t="s">
        <v>428</v>
      </c>
      <c r="F279" s="247" t="s">
        <v>429</v>
      </c>
      <c r="G279" s="248" t="s">
        <v>171</v>
      </c>
      <c r="H279" s="249">
        <v>31.78</v>
      </c>
      <c r="I279" s="250"/>
      <c r="J279" s="251">
        <f>ROUND(I279*H279,2)</f>
        <v>0</v>
      </c>
      <c r="K279" s="247" t="s">
        <v>172</v>
      </c>
      <c r="L279" s="43"/>
      <c r="M279" s="252" t="s">
        <v>1</v>
      </c>
      <c r="N279" s="253" t="s">
        <v>43</v>
      </c>
      <c r="O279" s="93"/>
      <c r="P279" s="254">
        <f>O279*H279</f>
        <v>0</v>
      </c>
      <c r="Q279" s="254">
        <v>0.0004</v>
      </c>
      <c r="R279" s="254">
        <f>Q279*H279</f>
        <v>0.012712000000000001</v>
      </c>
      <c r="S279" s="254">
        <v>0</v>
      </c>
      <c r="T279" s="25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56" t="s">
        <v>255</v>
      </c>
      <c r="AT279" s="256" t="s">
        <v>168</v>
      </c>
      <c r="AU279" s="256" t="s">
        <v>88</v>
      </c>
      <c r="AY279" s="17" t="s">
        <v>166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7" t="s">
        <v>86</v>
      </c>
      <c r="BK279" s="145">
        <f>ROUND(I279*H279,2)</f>
        <v>0</v>
      </c>
      <c r="BL279" s="17" t="s">
        <v>255</v>
      </c>
      <c r="BM279" s="256" t="s">
        <v>430</v>
      </c>
    </row>
    <row r="280" spans="1:65" s="2" customFormat="1" ht="24.15" customHeight="1">
      <c r="A280" s="40"/>
      <c r="B280" s="41"/>
      <c r="C280" s="290" t="s">
        <v>431</v>
      </c>
      <c r="D280" s="290" t="s">
        <v>236</v>
      </c>
      <c r="E280" s="291" t="s">
        <v>432</v>
      </c>
      <c r="F280" s="292" t="s">
        <v>433</v>
      </c>
      <c r="G280" s="293" t="s">
        <v>171</v>
      </c>
      <c r="H280" s="294">
        <v>36.547</v>
      </c>
      <c r="I280" s="295"/>
      <c r="J280" s="296">
        <f>ROUND(I280*H280,2)</f>
        <v>0</v>
      </c>
      <c r="K280" s="292" t="s">
        <v>1</v>
      </c>
      <c r="L280" s="297"/>
      <c r="M280" s="298" t="s">
        <v>1</v>
      </c>
      <c r="N280" s="299" t="s">
        <v>43</v>
      </c>
      <c r="O280" s="93"/>
      <c r="P280" s="254">
        <f>O280*H280</f>
        <v>0</v>
      </c>
      <c r="Q280" s="254">
        <v>0.0054</v>
      </c>
      <c r="R280" s="254">
        <f>Q280*H280</f>
        <v>0.1973538</v>
      </c>
      <c r="S280" s="254">
        <v>0</v>
      </c>
      <c r="T280" s="255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56" t="s">
        <v>344</v>
      </c>
      <c r="AT280" s="256" t="s">
        <v>236</v>
      </c>
      <c r="AU280" s="256" t="s">
        <v>88</v>
      </c>
      <c r="AY280" s="17" t="s">
        <v>166</v>
      </c>
      <c r="BE280" s="145">
        <f>IF(N280="základní",J280,0)</f>
        <v>0</v>
      </c>
      <c r="BF280" s="145">
        <f>IF(N280="snížená",J280,0)</f>
        <v>0</v>
      </c>
      <c r="BG280" s="145">
        <f>IF(N280="zákl. přenesená",J280,0)</f>
        <v>0</v>
      </c>
      <c r="BH280" s="145">
        <f>IF(N280="sníž. přenesená",J280,0)</f>
        <v>0</v>
      </c>
      <c r="BI280" s="145">
        <f>IF(N280="nulová",J280,0)</f>
        <v>0</v>
      </c>
      <c r="BJ280" s="17" t="s">
        <v>86</v>
      </c>
      <c r="BK280" s="145">
        <f>ROUND(I280*H280,2)</f>
        <v>0</v>
      </c>
      <c r="BL280" s="17" t="s">
        <v>255</v>
      </c>
      <c r="BM280" s="256" t="s">
        <v>434</v>
      </c>
    </row>
    <row r="281" spans="1:51" s="13" customFormat="1" ht="12">
      <c r="A281" s="13"/>
      <c r="B281" s="257"/>
      <c r="C281" s="258"/>
      <c r="D281" s="259" t="s">
        <v>184</v>
      </c>
      <c r="E281" s="258"/>
      <c r="F281" s="261" t="s">
        <v>435</v>
      </c>
      <c r="G281" s="258"/>
      <c r="H281" s="262">
        <v>36.547</v>
      </c>
      <c r="I281" s="263"/>
      <c r="J281" s="258"/>
      <c r="K281" s="258"/>
      <c r="L281" s="264"/>
      <c r="M281" s="265"/>
      <c r="N281" s="266"/>
      <c r="O281" s="266"/>
      <c r="P281" s="266"/>
      <c r="Q281" s="266"/>
      <c r="R281" s="266"/>
      <c r="S281" s="266"/>
      <c r="T281" s="26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8" t="s">
        <v>184</v>
      </c>
      <c r="AU281" s="268" t="s">
        <v>88</v>
      </c>
      <c r="AV281" s="13" t="s">
        <v>88</v>
      </c>
      <c r="AW281" s="13" t="s">
        <v>4</v>
      </c>
      <c r="AX281" s="13" t="s">
        <v>86</v>
      </c>
      <c r="AY281" s="268" t="s">
        <v>166</v>
      </c>
    </row>
    <row r="282" spans="1:65" s="2" customFormat="1" ht="24.15" customHeight="1">
      <c r="A282" s="40"/>
      <c r="B282" s="41"/>
      <c r="C282" s="245" t="s">
        <v>436</v>
      </c>
      <c r="D282" s="245" t="s">
        <v>168</v>
      </c>
      <c r="E282" s="246" t="s">
        <v>437</v>
      </c>
      <c r="F282" s="247" t="s">
        <v>438</v>
      </c>
      <c r="G282" s="248" t="s">
        <v>219</v>
      </c>
      <c r="H282" s="249">
        <v>0.22</v>
      </c>
      <c r="I282" s="250"/>
      <c r="J282" s="251">
        <f>ROUND(I282*H282,2)</f>
        <v>0</v>
      </c>
      <c r="K282" s="247" t="s">
        <v>172</v>
      </c>
      <c r="L282" s="43"/>
      <c r="M282" s="252" t="s">
        <v>1</v>
      </c>
      <c r="N282" s="253" t="s">
        <v>43</v>
      </c>
      <c r="O282" s="93"/>
      <c r="P282" s="254">
        <f>O282*H282</f>
        <v>0</v>
      </c>
      <c r="Q282" s="254">
        <v>0</v>
      </c>
      <c r="R282" s="254">
        <f>Q282*H282</f>
        <v>0</v>
      </c>
      <c r="S282" s="254">
        <v>0</v>
      </c>
      <c r="T282" s="255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56" t="s">
        <v>255</v>
      </c>
      <c r="AT282" s="256" t="s">
        <v>168</v>
      </c>
      <c r="AU282" s="256" t="s">
        <v>88</v>
      </c>
      <c r="AY282" s="17" t="s">
        <v>166</v>
      </c>
      <c r="BE282" s="145">
        <f>IF(N282="základní",J282,0)</f>
        <v>0</v>
      </c>
      <c r="BF282" s="145">
        <f>IF(N282="snížená",J282,0)</f>
        <v>0</v>
      </c>
      <c r="BG282" s="145">
        <f>IF(N282="zákl. přenesená",J282,0)</f>
        <v>0</v>
      </c>
      <c r="BH282" s="145">
        <f>IF(N282="sníž. přenesená",J282,0)</f>
        <v>0</v>
      </c>
      <c r="BI282" s="145">
        <f>IF(N282="nulová",J282,0)</f>
        <v>0</v>
      </c>
      <c r="BJ282" s="17" t="s">
        <v>86</v>
      </c>
      <c r="BK282" s="145">
        <f>ROUND(I282*H282,2)</f>
        <v>0</v>
      </c>
      <c r="BL282" s="17" t="s">
        <v>255</v>
      </c>
      <c r="BM282" s="256" t="s">
        <v>439</v>
      </c>
    </row>
    <row r="283" spans="1:65" s="2" customFormat="1" ht="24.15" customHeight="1">
      <c r="A283" s="40"/>
      <c r="B283" s="41"/>
      <c r="C283" s="245" t="s">
        <v>440</v>
      </c>
      <c r="D283" s="245" t="s">
        <v>168</v>
      </c>
      <c r="E283" s="246" t="s">
        <v>441</v>
      </c>
      <c r="F283" s="247" t="s">
        <v>442</v>
      </c>
      <c r="G283" s="248" t="s">
        <v>219</v>
      </c>
      <c r="H283" s="249">
        <v>0.22</v>
      </c>
      <c r="I283" s="250"/>
      <c r="J283" s="251">
        <f>ROUND(I283*H283,2)</f>
        <v>0</v>
      </c>
      <c r="K283" s="247" t="s">
        <v>172</v>
      </c>
      <c r="L283" s="43"/>
      <c r="M283" s="252" t="s">
        <v>1</v>
      </c>
      <c r="N283" s="253" t="s">
        <v>43</v>
      </c>
      <c r="O283" s="93"/>
      <c r="P283" s="254">
        <f>O283*H283</f>
        <v>0</v>
      </c>
      <c r="Q283" s="254">
        <v>0</v>
      </c>
      <c r="R283" s="254">
        <f>Q283*H283</f>
        <v>0</v>
      </c>
      <c r="S283" s="254">
        <v>0</v>
      </c>
      <c r="T283" s="255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56" t="s">
        <v>255</v>
      </c>
      <c r="AT283" s="256" t="s">
        <v>168</v>
      </c>
      <c r="AU283" s="256" t="s">
        <v>88</v>
      </c>
      <c r="AY283" s="17" t="s">
        <v>166</v>
      </c>
      <c r="BE283" s="145">
        <f>IF(N283="základní",J283,0)</f>
        <v>0</v>
      </c>
      <c r="BF283" s="145">
        <f>IF(N283="snížená",J283,0)</f>
        <v>0</v>
      </c>
      <c r="BG283" s="145">
        <f>IF(N283="zákl. přenesená",J283,0)</f>
        <v>0</v>
      </c>
      <c r="BH283" s="145">
        <f>IF(N283="sníž. přenesená",J283,0)</f>
        <v>0</v>
      </c>
      <c r="BI283" s="145">
        <f>IF(N283="nulová",J283,0)</f>
        <v>0</v>
      </c>
      <c r="BJ283" s="17" t="s">
        <v>86</v>
      </c>
      <c r="BK283" s="145">
        <f>ROUND(I283*H283,2)</f>
        <v>0</v>
      </c>
      <c r="BL283" s="17" t="s">
        <v>255</v>
      </c>
      <c r="BM283" s="256" t="s">
        <v>443</v>
      </c>
    </row>
    <row r="284" spans="1:63" s="12" customFormat="1" ht="22.8" customHeight="1">
      <c r="A284" s="12"/>
      <c r="B284" s="230"/>
      <c r="C284" s="231"/>
      <c r="D284" s="232" t="s">
        <v>77</v>
      </c>
      <c r="E284" s="243" t="s">
        <v>444</v>
      </c>
      <c r="F284" s="243" t="s">
        <v>445</v>
      </c>
      <c r="G284" s="231"/>
      <c r="H284" s="231"/>
      <c r="I284" s="234"/>
      <c r="J284" s="244">
        <f>BK284</f>
        <v>0</v>
      </c>
      <c r="K284" s="231"/>
      <c r="L284" s="235"/>
      <c r="M284" s="236"/>
      <c r="N284" s="237"/>
      <c r="O284" s="237"/>
      <c r="P284" s="238">
        <f>SUM(P285:P303)</f>
        <v>0</v>
      </c>
      <c r="Q284" s="237"/>
      <c r="R284" s="238">
        <f>SUM(R285:R303)</f>
        <v>0.40433875999999996</v>
      </c>
      <c r="S284" s="237"/>
      <c r="T284" s="239">
        <f>SUM(T285:T303)</f>
        <v>0.013347600000000001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40" t="s">
        <v>88</v>
      </c>
      <c r="AT284" s="241" t="s">
        <v>77</v>
      </c>
      <c r="AU284" s="241" t="s">
        <v>86</v>
      </c>
      <c r="AY284" s="240" t="s">
        <v>166</v>
      </c>
      <c r="BK284" s="242">
        <f>SUM(BK285:BK303)</f>
        <v>0</v>
      </c>
    </row>
    <row r="285" spans="1:65" s="2" customFormat="1" ht="24.15" customHeight="1">
      <c r="A285" s="40"/>
      <c r="B285" s="41"/>
      <c r="C285" s="245" t="s">
        <v>446</v>
      </c>
      <c r="D285" s="245" t="s">
        <v>168</v>
      </c>
      <c r="E285" s="246" t="s">
        <v>447</v>
      </c>
      <c r="F285" s="247" t="s">
        <v>448</v>
      </c>
      <c r="G285" s="248" t="s">
        <v>171</v>
      </c>
      <c r="H285" s="249">
        <v>56.42</v>
      </c>
      <c r="I285" s="250"/>
      <c r="J285" s="251">
        <f>ROUND(I285*H285,2)</f>
        <v>0</v>
      </c>
      <c r="K285" s="247" t="s">
        <v>172</v>
      </c>
      <c r="L285" s="43"/>
      <c r="M285" s="252" t="s">
        <v>1</v>
      </c>
      <c r="N285" s="253" t="s">
        <v>43</v>
      </c>
      <c r="O285" s="93"/>
      <c r="P285" s="254">
        <f>O285*H285</f>
        <v>0</v>
      </c>
      <c r="Q285" s="254">
        <v>0.0003</v>
      </c>
      <c r="R285" s="254">
        <f>Q285*H285</f>
        <v>0.016926</v>
      </c>
      <c r="S285" s="254">
        <v>0</v>
      </c>
      <c r="T285" s="255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56" t="s">
        <v>255</v>
      </c>
      <c r="AT285" s="256" t="s">
        <v>168</v>
      </c>
      <c r="AU285" s="256" t="s">
        <v>88</v>
      </c>
      <c r="AY285" s="17" t="s">
        <v>166</v>
      </c>
      <c r="BE285" s="145">
        <f>IF(N285="základní",J285,0)</f>
        <v>0</v>
      </c>
      <c r="BF285" s="145">
        <f>IF(N285="snížená",J285,0)</f>
        <v>0</v>
      </c>
      <c r="BG285" s="145">
        <f>IF(N285="zákl. přenesená",J285,0)</f>
        <v>0</v>
      </c>
      <c r="BH285" s="145">
        <f>IF(N285="sníž. přenesená",J285,0)</f>
        <v>0</v>
      </c>
      <c r="BI285" s="145">
        <f>IF(N285="nulová",J285,0)</f>
        <v>0</v>
      </c>
      <c r="BJ285" s="17" t="s">
        <v>86</v>
      </c>
      <c r="BK285" s="145">
        <f>ROUND(I285*H285,2)</f>
        <v>0</v>
      </c>
      <c r="BL285" s="17" t="s">
        <v>255</v>
      </c>
      <c r="BM285" s="256" t="s">
        <v>449</v>
      </c>
    </row>
    <row r="286" spans="1:51" s="13" customFormat="1" ht="12">
      <c r="A286" s="13"/>
      <c r="B286" s="257"/>
      <c r="C286" s="258"/>
      <c r="D286" s="259" t="s">
        <v>184</v>
      </c>
      <c r="E286" s="260" t="s">
        <v>1</v>
      </c>
      <c r="F286" s="261" t="s">
        <v>450</v>
      </c>
      <c r="G286" s="258"/>
      <c r="H286" s="262">
        <v>56.42</v>
      </c>
      <c r="I286" s="263"/>
      <c r="J286" s="258"/>
      <c r="K286" s="258"/>
      <c r="L286" s="264"/>
      <c r="M286" s="265"/>
      <c r="N286" s="266"/>
      <c r="O286" s="266"/>
      <c r="P286" s="266"/>
      <c r="Q286" s="266"/>
      <c r="R286" s="266"/>
      <c r="S286" s="266"/>
      <c r="T286" s="26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8" t="s">
        <v>184</v>
      </c>
      <c r="AU286" s="268" t="s">
        <v>88</v>
      </c>
      <c r="AV286" s="13" t="s">
        <v>88</v>
      </c>
      <c r="AW286" s="13" t="s">
        <v>32</v>
      </c>
      <c r="AX286" s="13" t="s">
        <v>86</v>
      </c>
      <c r="AY286" s="268" t="s">
        <v>166</v>
      </c>
    </row>
    <row r="287" spans="1:65" s="2" customFormat="1" ht="24.15" customHeight="1">
      <c r="A287" s="40"/>
      <c r="B287" s="41"/>
      <c r="C287" s="290" t="s">
        <v>451</v>
      </c>
      <c r="D287" s="290" t="s">
        <v>236</v>
      </c>
      <c r="E287" s="291" t="s">
        <v>452</v>
      </c>
      <c r="F287" s="292" t="s">
        <v>453</v>
      </c>
      <c r="G287" s="293" t="s">
        <v>171</v>
      </c>
      <c r="H287" s="294">
        <v>31.031</v>
      </c>
      <c r="I287" s="295"/>
      <c r="J287" s="296">
        <f>ROUND(I287*H287,2)</f>
        <v>0</v>
      </c>
      <c r="K287" s="292" t="s">
        <v>172</v>
      </c>
      <c r="L287" s="297"/>
      <c r="M287" s="298" t="s">
        <v>1</v>
      </c>
      <c r="N287" s="299" t="s">
        <v>43</v>
      </c>
      <c r="O287" s="93"/>
      <c r="P287" s="254">
        <f>O287*H287</f>
        <v>0</v>
      </c>
      <c r="Q287" s="254">
        <v>0.006</v>
      </c>
      <c r="R287" s="254">
        <f>Q287*H287</f>
        <v>0.186186</v>
      </c>
      <c r="S287" s="254">
        <v>0</v>
      </c>
      <c r="T287" s="255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56" t="s">
        <v>344</v>
      </c>
      <c r="AT287" s="256" t="s">
        <v>236</v>
      </c>
      <c r="AU287" s="256" t="s">
        <v>88</v>
      </c>
      <c r="AY287" s="17" t="s">
        <v>166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17" t="s">
        <v>86</v>
      </c>
      <c r="BK287" s="145">
        <f>ROUND(I287*H287,2)</f>
        <v>0</v>
      </c>
      <c r="BL287" s="17" t="s">
        <v>255</v>
      </c>
      <c r="BM287" s="256" t="s">
        <v>454</v>
      </c>
    </row>
    <row r="288" spans="1:51" s="13" customFormat="1" ht="12">
      <c r="A288" s="13"/>
      <c r="B288" s="257"/>
      <c r="C288" s="258"/>
      <c r="D288" s="259" t="s">
        <v>184</v>
      </c>
      <c r="E288" s="260" t="s">
        <v>1</v>
      </c>
      <c r="F288" s="261" t="s">
        <v>455</v>
      </c>
      <c r="G288" s="258"/>
      <c r="H288" s="262">
        <v>28.21</v>
      </c>
      <c r="I288" s="263"/>
      <c r="J288" s="258"/>
      <c r="K288" s="258"/>
      <c r="L288" s="264"/>
      <c r="M288" s="265"/>
      <c r="N288" s="266"/>
      <c r="O288" s="266"/>
      <c r="P288" s="266"/>
      <c r="Q288" s="266"/>
      <c r="R288" s="266"/>
      <c r="S288" s="266"/>
      <c r="T288" s="26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8" t="s">
        <v>184</v>
      </c>
      <c r="AU288" s="268" t="s">
        <v>88</v>
      </c>
      <c r="AV288" s="13" t="s">
        <v>88</v>
      </c>
      <c r="AW288" s="13" t="s">
        <v>32</v>
      </c>
      <c r="AX288" s="13" t="s">
        <v>86</v>
      </c>
      <c r="AY288" s="268" t="s">
        <v>166</v>
      </c>
    </row>
    <row r="289" spans="1:51" s="13" customFormat="1" ht="12">
      <c r="A289" s="13"/>
      <c r="B289" s="257"/>
      <c r="C289" s="258"/>
      <c r="D289" s="259" t="s">
        <v>184</v>
      </c>
      <c r="E289" s="258"/>
      <c r="F289" s="261" t="s">
        <v>456</v>
      </c>
      <c r="G289" s="258"/>
      <c r="H289" s="262">
        <v>31.031</v>
      </c>
      <c r="I289" s="263"/>
      <c r="J289" s="258"/>
      <c r="K289" s="258"/>
      <c r="L289" s="264"/>
      <c r="M289" s="265"/>
      <c r="N289" s="266"/>
      <c r="O289" s="266"/>
      <c r="P289" s="266"/>
      <c r="Q289" s="266"/>
      <c r="R289" s="266"/>
      <c r="S289" s="266"/>
      <c r="T289" s="26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8" t="s">
        <v>184</v>
      </c>
      <c r="AU289" s="268" t="s">
        <v>88</v>
      </c>
      <c r="AV289" s="13" t="s">
        <v>88</v>
      </c>
      <c r="AW289" s="13" t="s">
        <v>4</v>
      </c>
      <c r="AX289" s="13" t="s">
        <v>86</v>
      </c>
      <c r="AY289" s="268" t="s">
        <v>166</v>
      </c>
    </row>
    <row r="290" spans="1:65" s="2" customFormat="1" ht="24.15" customHeight="1">
      <c r="A290" s="40"/>
      <c r="B290" s="41"/>
      <c r="C290" s="290" t="s">
        <v>457</v>
      </c>
      <c r="D290" s="290" t="s">
        <v>236</v>
      </c>
      <c r="E290" s="291" t="s">
        <v>458</v>
      </c>
      <c r="F290" s="292" t="s">
        <v>459</v>
      </c>
      <c r="G290" s="293" t="s">
        <v>171</v>
      </c>
      <c r="H290" s="294">
        <v>31.031</v>
      </c>
      <c r="I290" s="295"/>
      <c r="J290" s="296">
        <f>ROUND(I290*H290,2)</f>
        <v>0</v>
      </c>
      <c r="K290" s="292" t="s">
        <v>172</v>
      </c>
      <c r="L290" s="297"/>
      <c r="M290" s="298" t="s">
        <v>1</v>
      </c>
      <c r="N290" s="299" t="s">
        <v>43</v>
      </c>
      <c r="O290" s="93"/>
      <c r="P290" s="254">
        <f>O290*H290</f>
        <v>0</v>
      </c>
      <c r="Q290" s="254">
        <v>0.0028</v>
      </c>
      <c r="R290" s="254">
        <f>Q290*H290</f>
        <v>0.0868868</v>
      </c>
      <c r="S290" s="254">
        <v>0</v>
      </c>
      <c r="T290" s="255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56" t="s">
        <v>344</v>
      </c>
      <c r="AT290" s="256" t="s">
        <v>236</v>
      </c>
      <c r="AU290" s="256" t="s">
        <v>88</v>
      </c>
      <c r="AY290" s="17" t="s">
        <v>166</v>
      </c>
      <c r="BE290" s="145">
        <f>IF(N290="základní",J290,0)</f>
        <v>0</v>
      </c>
      <c r="BF290" s="145">
        <f>IF(N290="snížená",J290,0)</f>
        <v>0</v>
      </c>
      <c r="BG290" s="145">
        <f>IF(N290="zákl. přenesená",J290,0)</f>
        <v>0</v>
      </c>
      <c r="BH290" s="145">
        <f>IF(N290="sníž. přenesená",J290,0)</f>
        <v>0</v>
      </c>
      <c r="BI290" s="145">
        <f>IF(N290="nulová",J290,0)</f>
        <v>0</v>
      </c>
      <c r="BJ290" s="17" t="s">
        <v>86</v>
      </c>
      <c r="BK290" s="145">
        <f>ROUND(I290*H290,2)</f>
        <v>0</v>
      </c>
      <c r="BL290" s="17" t="s">
        <v>255</v>
      </c>
      <c r="BM290" s="256" t="s">
        <v>460</v>
      </c>
    </row>
    <row r="291" spans="1:51" s="13" customFormat="1" ht="12">
      <c r="A291" s="13"/>
      <c r="B291" s="257"/>
      <c r="C291" s="258"/>
      <c r="D291" s="259" t="s">
        <v>184</v>
      </c>
      <c r="E291" s="258"/>
      <c r="F291" s="261" t="s">
        <v>456</v>
      </c>
      <c r="G291" s="258"/>
      <c r="H291" s="262">
        <v>31.031</v>
      </c>
      <c r="I291" s="263"/>
      <c r="J291" s="258"/>
      <c r="K291" s="258"/>
      <c r="L291" s="264"/>
      <c r="M291" s="265"/>
      <c r="N291" s="266"/>
      <c r="O291" s="266"/>
      <c r="P291" s="266"/>
      <c r="Q291" s="266"/>
      <c r="R291" s="266"/>
      <c r="S291" s="266"/>
      <c r="T291" s="26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8" t="s">
        <v>184</v>
      </c>
      <c r="AU291" s="268" t="s">
        <v>88</v>
      </c>
      <c r="AV291" s="13" t="s">
        <v>88</v>
      </c>
      <c r="AW291" s="13" t="s">
        <v>4</v>
      </c>
      <c r="AX291" s="13" t="s">
        <v>86</v>
      </c>
      <c r="AY291" s="268" t="s">
        <v>166</v>
      </c>
    </row>
    <row r="292" spans="1:65" s="2" customFormat="1" ht="24.15" customHeight="1">
      <c r="A292" s="40"/>
      <c r="B292" s="41"/>
      <c r="C292" s="245" t="s">
        <v>461</v>
      </c>
      <c r="D292" s="245" t="s">
        <v>168</v>
      </c>
      <c r="E292" s="246" t="s">
        <v>462</v>
      </c>
      <c r="F292" s="247" t="s">
        <v>463</v>
      </c>
      <c r="G292" s="248" t="s">
        <v>171</v>
      </c>
      <c r="H292" s="249">
        <v>31.78</v>
      </c>
      <c r="I292" s="250"/>
      <c r="J292" s="251">
        <f>ROUND(I292*H292,2)</f>
        <v>0</v>
      </c>
      <c r="K292" s="247" t="s">
        <v>172</v>
      </c>
      <c r="L292" s="43"/>
      <c r="M292" s="252" t="s">
        <v>1</v>
      </c>
      <c r="N292" s="253" t="s">
        <v>43</v>
      </c>
      <c r="O292" s="93"/>
      <c r="P292" s="254">
        <f>O292*H292</f>
        <v>0</v>
      </c>
      <c r="Q292" s="254">
        <v>0</v>
      </c>
      <c r="R292" s="254">
        <f>Q292*H292</f>
        <v>0</v>
      </c>
      <c r="S292" s="254">
        <v>0.00042</v>
      </c>
      <c r="T292" s="255">
        <f>S292*H292</f>
        <v>0.013347600000000001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56" t="s">
        <v>255</v>
      </c>
      <c r="AT292" s="256" t="s">
        <v>168</v>
      </c>
      <c r="AU292" s="256" t="s">
        <v>88</v>
      </c>
      <c r="AY292" s="17" t="s">
        <v>166</v>
      </c>
      <c r="BE292" s="145">
        <f>IF(N292="základní",J292,0)</f>
        <v>0</v>
      </c>
      <c r="BF292" s="145">
        <f>IF(N292="snížená",J292,0)</f>
        <v>0</v>
      </c>
      <c r="BG292" s="145">
        <f>IF(N292="zákl. přenesená",J292,0)</f>
        <v>0</v>
      </c>
      <c r="BH292" s="145">
        <f>IF(N292="sníž. přenesená",J292,0)</f>
        <v>0</v>
      </c>
      <c r="BI292" s="145">
        <f>IF(N292="nulová",J292,0)</f>
        <v>0</v>
      </c>
      <c r="BJ292" s="17" t="s">
        <v>86</v>
      </c>
      <c r="BK292" s="145">
        <f>ROUND(I292*H292,2)</f>
        <v>0</v>
      </c>
      <c r="BL292" s="17" t="s">
        <v>255</v>
      </c>
      <c r="BM292" s="256" t="s">
        <v>464</v>
      </c>
    </row>
    <row r="293" spans="1:65" s="2" customFormat="1" ht="24.15" customHeight="1">
      <c r="A293" s="40"/>
      <c r="B293" s="41"/>
      <c r="C293" s="245" t="s">
        <v>465</v>
      </c>
      <c r="D293" s="245" t="s">
        <v>168</v>
      </c>
      <c r="E293" s="246" t="s">
        <v>466</v>
      </c>
      <c r="F293" s="247" t="s">
        <v>467</v>
      </c>
      <c r="G293" s="248" t="s">
        <v>171</v>
      </c>
      <c r="H293" s="249">
        <v>28.21</v>
      </c>
      <c r="I293" s="250"/>
      <c r="J293" s="251">
        <f>ROUND(I293*H293,2)</f>
        <v>0</v>
      </c>
      <c r="K293" s="247" t="s">
        <v>172</v>
      </c>
      <c r="L293" s="43"/>
      <c r="M293" s="252" t="s">
        <v>1</v>
      </c>
      <c r="N293" s="253" t="s">
        <v>43</v>
      </c>
      <c r="O293" s="93"/>
      <c r="P293" s="254">
        <f>O293*H293</f>
        <v>0</v>
      </c>
      <c r="Q293" s="254">
        <v>0</v>
      </c>
      <c r="R293" s="254">
        <f>Q293*H293</f>
        <v>0</v>
      </c>
      <c r="S293" s="254">
        <v>0</v>
      </c>
      <c r="T293" s="255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56" t="s">
        <v>255</v>
      </c>
      <c r="AT293" s="256" t="s">
        <v>168</v>
      </c>
      <c r="AU293" s="256" t="s">
        <v>88</v>
      </c>
      <c r="AY293" s="17" t="s">
        <v>166</v>
      </c>
      <c r="BE293" s="145">
        <f>IF(N293="základní",J293,0)</f>
        <v>0</v>
      </c>
      <c r="BF293" s="145">
        <f>IF(N293="snížená",J293,0)</f>
        <v>0</v>
      </c>
      <c r="BG293" s="145">
        <f>IF(N293="zákl. přenesená",J293,0)</f>
        <v>0</v>
      </c>
      <c r="BH293" s="145">
        <f>IF(N293="sníž. přenesená",J293,0)</f>
        <v>0</v>
      </c>
      <c r="BI293" s="145">
        <f>IF(N293="nulová",J293,0)</f>
        <v>0</v>
      </c>
      <c r="BJ293" s="17" t="s">
        <v>86</v>
      </c>
      <c r="BK293" s="145">
        <f>ROUND(I293*H293,2)</f>
        <v>0</v>
      </c>
      <c r="BL293" s="17" t="s">
        <v>255</v>
      </c>
      <c r="BM293" s="256" t="s">
        <v>468</v>
      </c>
    </row>
    <row r="294" spans="1:51" s="13" customFormat="1" ht="12">
      <c r="A294" s="13"/>
      <c r="B294" s="257"/>
      <c r="C294" s="258"/>
      <c r="D294" s="259" t="s">
        <v>184</v>
      </c>
      <c r="E294" s="260" t="s">
        <v>1</v>
      </c>
      <c r="F294" s="261" t="s">
        <v>469</v>
      </c>
      <c r="G294" s="258"/>
      <c r="H294" s="262">
        <v>17.55</v>
      </c>
      <c r="I294" s="263"/>
      <c r="J294" s="258"/>
      <c r="K294" s="258"/>
      <c r="L294" s="264"/>
      <c r="M294" s="265"/>
      <c r="N294" s="266"/>
      <c r="O294" s="266"/>
      <c r="P294" s="266"/>
      <c r="Q294" s="266"/>
      <c r="R294" s="266"/>
      <c r="S294" s="266"/>
      <c r="T294" s="26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8" t="s">
        <v>184</v>
      </c>
      <c r="AU294" s="268" t="s">
        <v>88</v>
      </c>
      <c r="AV294" s="13" t="s">
        <v>88</v>
      </c>
      <c r="AW294" s="13" t="s">
        <v>32</v>
      </c>
      <c r="AX294" s="13" t="s">
        <v>78</v>
      </c>
      <c r="AY294" s="268" t="s">
        <v>166</v>
      </c>
    </row>
    <row r="295" spans="1:51" s="13" customFormat="1" ht="12">
      <c r="A295" s="13"/>
      <c r="B295" s="257"/>
      <c r="C295" s="258"/>
      <c r="D295" s="259" t="s">
        <v>184</v>
      </c>
      <c r="E295" s="260" t="s">
        <v>1</v>
      </c>
      <c r="F295" s="261" t="s">
        <v>470</v>
      </c>
      <c r="G295" s="258"/>
      <c r="H295" s="262">
        <v>10.66</v>
      </c>
      <c r="I295" s="263"/>
      <c r="J295" s="258"/>
      <c r="K295" s="258"/>
      <c r="L295" s="264"/>
      <c r="M295" s="265"/>
      <c r="N295" s="266"/>
      <c r="O295" s="266"/>
      <c r="P295" s="266"/>
      <c r="Q295" s="266"/>
      <c r="R295" s="266"/>
      <c r="S295" s="266"/>
      <c r="T295" s="26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8" t="s">
        <v>184</v>
      </c>
      <c r="AU295" s="268" t="s">
        <v>88</v>
      </c>
      <c r="AV295" s="13" t="s">
        <v>88</v>
      </c>
      <c r="AW295" s="13" t="s">
        <v>32</v>
      </c>
      <c r="AX295" s="13" t="s">
        <v>78</v>
      </c>
      <c r="AY295" s="268" t="s">
        <v>166</v>
      </c>
    </row>
    <row r="296" spans="1:51" s="14" customFormat="1" ht="12">
      <c r="A296" s="14"/>
      <c r="B296" s="269"/>
      <c r="C296" s="270"/>
      <c r="D296" s="259" t="s">
        <v>184</v>
      </c>
      <c r="E296" s="271" t="s">
        <v>1</v>
      </c>
      <c r="F296" s="272" t="s">
        <v>190</v>
      </c>
      <c r="G296" s="270"/>
      <c r="H296" s="273">
        <v>28.21</v>
      </c>
      <c r="I296" s="274"/>
      <c r="J296" s="270"/>
      <c r="K296" s="270"/>
      <c r="L296" s="275"/>
      <c r="M296" s="276"/>
      <c r="N296" s="277"/>
      <c r="O296" s="277"/>
      <c r="P296" s="277"/>
      <c r="Q296" s="277"/>
      <c r="R296" s="277"/>
      <c r="S296" s="277"/>
      <c r="T296" s="27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9" t="s">
        <v>184</v>
      </c>
      <c r="AU296" s="279" t="s">
        <v>88</v>
      </c>
      <c r="AV296" s="14" t="s">
        <v>173</v>
      </c>
      <c r="AW296" s="14" t="s">
        <v>32</v>
      </c>
      <c r="AX296" s="14" t="s">
        <v>86</v>
      </c>
      <c r="AY296" s="279" t="s">
        <v>166</v>
      </c>
    </row>
    <row r="297" spans="1:65" s="2" customFormat="1" ht="24.15" customHeight="1">
      <c r="A297" s="40"/>
      <c r="B297" s="41"/>
      <c r="C297" s="290" t="s">
        <v>471</v>
      </c>
      <c r="D297" s="290" t="s">
        <v>236</v>
      </c>
      <c r="E297" s="291" t="s">
        <v>472</v>
      </c>
      <c r="F297" s="292" t="s">
        <v>473</v>
      </c>
      <c r="G297" s="293" t="s">
        <v>171</v>
      </c>
      <c r="H297" s="294">
        <v>31.031</v>
      </c>
      <c r="I297" s="295"/>
      <c r="J297" s="296">
        <f>ROUND(I297*H297,2)</f>
        <v>0</v>
      </c>
      <c r="K297" s="292" t="s">
        <v>172</v>
      </c>
      <c r="L297" s="297"/>
      <c r="M297" s="298" t="s">
        <v>1</v>
      </c>
      <c r="N297" s="299" t="s">
        <v>43</v>
      </c>
      <c r="O297" s="93"/>
      <c r="P297" s="254">
        <f>O297*H297</f>
        <v>0</v>
      </c>
      <c r="Q297" s="254">
        <v>0.0035</v>
      </c>
      <c r="R297" s="254">
        <f>Q297*H297</f>
        <v>0.1086085</v>
      </c>
      <c r="S297" s="254">
        <v>0</v>
      </c>
      <c r="T297" s="255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56" t="s">
        <v>344</v>
      </c>
      <c r="AT297" s="256" t="s">
        <v>236</v>
      </c>
      <c r="AU297" s="256" t="s">
        <v>88</v>
      </c>
      <c r="AY297" s="17" t="s">
        <v>166</v>
      </c>
      <c r="BE297" s="145">
        <f>IF(N297="základní",J297,0)</f>
        <v>0</v>
      </c>
      <c r="BF297" s="145">
        <f>IF(N297="snížená",J297,0)</f>
        <v>0</v>
      </c>
      <c r="BG297" s="145">
        <f>IF(N297="zákl. přenesená",J297,0)</f>
        <v>0</v>
      </c>
      <c r="BH297" s="145">
        <f>IF(N297="sníž. přenesená",J297,0)</f>
        <v>0</v>
      </c>
      <c r="BI297" s="145">
        <f>IF(N297="nulová",J297,0)</f>
        <v>0</v>
      </c>
      <c r="BJ297" s="17" t="s">
        <v>86</v>
      </c>
      <c r="BK297" s="145">
        <f>ROUND(I297*H297,2)</f>
        <v>0</v>
      </c>
      <c r="BL297" s="17" t="s">
        <v>255</v>
      </c>
      <c r="BM297" s="256" t="s">
        <v>474</v>
      </c>
    </row>
    <row r="298" spans="1:51" s="13" customFormat="1" ht="12">
      <c r="A298" s="13"/>
      <c r="B298" s="257"/>
      <c r="C298" s="258"/>
      <c r="D298" s="259" t="s">
        <v>184</v>
      </c>
      <c r="E298" s="258"/>
      <c r="F298" s="261" t="s">
        <v>456</v>
      </c>
      <c r="G298" s="258"/>
      <c r="H298" s="262">
        <v>31.031</v>
      </c>
      <c r="I298" s="263"/>
      <c r="J298" s="258"/>
      <c r="K298" s="258"/>
      <c r="L298" s="264"/>
      <c r="M298" s="265"/>
      <c r="N298" s="266"/>
      <c r="O298" s="266"/>
      <c r="P298" s="266"/>
      <c r="Q298" s="266"/>
      <c r="R298" s="266"/>
      <c r="S298" s="266"/>
      <c r="T298" s="26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8" t="s">
        <v>184</v>
      </c>
      <c r="AU298" s="268" t="s">
        <v>88</v>
      </c>
      <c r="AV298" s="13" t="s">
        <v>88</v>
      </c>
      <c r="AW298" s="13" t="s">
        <v>4</v>
      </c>
      <c r="AX298" s="13" t="s">
        <v>86</v>
      </c>
      <c r="AY298" s="268" t="s">
        <v>166</v>
      </c>
    </row>
    <row r="299" spans="1:65" s="2" customFormat="1" ht="24.15" customHeight="1">
      <c r="A299" s="40"/>
      <c r="B299" s="41"/>
      <c r="C299" s="245" t="s">
        <v>475</v>
      </c>
      <c r="D299" s="245" t="s">
        <v>168</v>
      </c>
      <c r="E299" s="246" t="s">
        <v>476</v>
      </c>
      <c r="F299" s="247" t="s">
        <v>477</v>
      </c>
      <c r="G299" s="248" t="s">
        <v>171</v>
      </c>
      <c r="H299" s="249">
        <v>28.21</v>
      </c>
      <c r="I299" s="250"/>
      <c r="J299" s="251">
        <f>ROUND(I299*H299,2)</f>
        <v>0</v>
      </c>
      <c r="K299" s="247" t="s">
        <v>172</v>
      </c>
      <c r="L299" s="43"/>
      <c r="M299" s="252" t="s">
        <v>1</v>
      </c>
      <c r="N299" s="253" t="s">
        <v>43</v>
      </c>
      <c r="O299" s="93"/>
      <c r="P299" s="254">
        <f>O299*H299</f>
        <v>0</v>
      </c>
      <c r="Q299" s="254">
        <v>4E-05</v>
      </c>
      <c r="R299" s="254">
        <f>Q299*H299</f>
        <v>0.0011284</v>
      </c>
      <c r="S299" s="254">
        <v>0</v>
      </c>
      <c r="T299" s="255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56" t="s">
        <v>255</v>
      </c>
      <c r="AT299" s="256" t="s">
        <v>168</v>
      </c>
      <c r="AU299" s="256" t="s">
        <v>88</v>
      </c>
      <c r="AY299" s="17" t="s">
        <v>166</v>
      </c>
      <c r="BE299" s="145">
        <f>IF(N299="základní",J299,0)</f>
        <v>0</v>
      </c>
      <c r="BF299" s="145">
        <f>IF(N299="snížená",J299,0)</f>
        <v>0</v>
      </c>
      <c r="BG299" s="145">
        <f>IF(N299="zákl. přenesená",J299,0)</f>
        <v>0</v>
      </c>
      <c r="BH299" s="145">
        <f>IF(N299="sníž. přenesená",J299,0)</f>
        <v>0</v>
      </c>
      <c r="BI299" s="145">
        <f>IF(N299="nulová",J299,0)</f>
        <v>0</v>
      </c>
      <c r="BJ299" s="17" t="s">
        <v>86</v>
      </c>
      <c r="BK299" s="145">
        <f>ROUND(I299*H299,2)</f>
        <v>0</v>
      </c>
      <c r="BL299" s="17" t="s">
        <v>255</v>
      </c>
      <c r="BM299" s="256" t="s">
        <v>478</v>
      </c>
    </row>
    <row r="300" spans="1:65" s="2" customFormat="1" ht="24.15" customHeight="1">
      <c r="A300" s="40"/>
      <c r="B300" s="41"/>
      <c r="C300" s="290" t="s">
        <v>479</v>
      </c>
      <c r="D300" s="290" t="s">
        <v>236</v>
      </c>
      <c r="E300" s="291" t="s">
        <v>480</v>
      </c>
      <c r="F300" s="292" t="s">
        <v>481</v>
      </c>
      <c r="G300" s="293" t="s">
        <v>171</v>
      </c>
      <c r="H300" s="294">
        <v>32.879</v>
      </c>
      <c r="I300" s="295"/>
      <c r="J300" s="296">
        <f>ROUND(I300*H300,2)</f>
        <v>0</v>
      </c>
      <c r="K300" s="292" t="s">
        <v>172</v>
      </c>
      <c r="L300" s="297"/>
      <c r="M300" s="298" t="s">
        <v>1</v>
      </c>
      <c r="N300" s="299" t="s">
        <v>43</v>
      </c>
      <c r="O300" s="93"/>
      <c r="P300" s="254">
        <f>O300*H300</f>
        <v>0</v>
      </c>
      <c r="Q300" s="254">
        <v>0.00014</v>
      </c>
      <c r="R300" s="254">
        <f>Q300*H300</f>
        <v>0.004603059999999999</v>
      </c>
      <c r="S300" s="254">
        <v>0</v>
      </c>
      <c r="T300" s="255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56" t="s">
        <v>344</v>
      </c>
      <c r="AT300" s="256" t="s">
        <v>236</v>
      </c>
      <c r="AU300" s="256" t="s">
        <v>88</v>
      </c>
      <c r="AY300" s="17" t="s">
        <v>166</v>
      </c>
      <c r="BE300" s="145">
        <f>IF(N300="základní",J300,0)</f>
        <v>0</v>
      </c>
      <c r="BF300" s="145">
        <f>IF(N300="snížená",J300,0)</f>
        <v>0</v>
      </c>
      <c r="BG300" s="145">
        <f>IF(N300="zákl. přenesená",J300,0)</f>
        <v>0</v>
      </c>
      <c r="BH300" s="145">
        <f>IF(N300="sníž. přenesená",J300,0)</f>
        <v>0</v>
      </c>
      <c r="BI300" s="145">
        <f>IF(N300="nulová",J300,0)</f>
        <v>0</v>
      </c>
      <c r="BJ300" s="17" t="s">
        <v>86</v>
      </c>
      <c r="BK300" s="145">
        <f>ROUND(I300*H300,2)</f>
        <v>0</v>
      </c>
      <c r="BL300" s="17" t="s">
        <v>255</v>
      </c>
      <c r="BM300" s="256" t="s">
        <v>482</v>
      </c>
    </row>
    <row r="301" spans="1:51" s="13" customFormat="1" ht="12">
      <c r="A301" s="13"/>
      <c r="B301" s="257"/>
      <c r="C301" s="258"/>
      <c r="D301" s="259" t="s">
        <v>184</v>
      </c>
      <c r="E301" s="258"/>
      <c r="F301" s="261" t="s">
        <v>483</v>
      </c>
      <c r="G301" s="258"/>
      <c r="H301" s="262">
        <v>32.879</v>
      </c>
      <c r="I301" s="263"/>
      <c r="J301" s="258"/>
      <c r="K301" s="258"/>
      <c r="L301" s="264"/>
      <c r="M301" s="265"/>
      <c r="N301" s="266"/>
      <c r="O301" s="266"/>
      <c r="P301" s="266"/>
      <c r="Q301" s="266"/>
      <c r="R301" s="266"/>
      <c r="S301" s="266"/>
      <c r="T301" s="26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8" t="s">
        <v>184</v>
      </c>
      <c r="AU301" s="268" t="s">
        <v>88</v>
      </c>
      <c r="AV301" s="13" t="s">
        <v>88</v>
      </c>
      <c r="AW301" s="13" t="s">
        <v>4</v>
      </c>
      <c r="AX301" s="13" t="s">
        <v>86</v>
      </c>
      <c r="AY301" s="268" t="s">
        <v>166</v>
      </c>
    </row>
    <row r="302" spans="1:65" s="2" customFormat="1" ht="24.15" customHeight="1">
      <c r="A302" s="40"/>
      <c r="B302" s="41"/>
      <c r="C302" s="245" t="s">
        <v>484</v>
      </c>
      <c r="D302" s="245" t="s">
        <v>168</v>
      </c>
      <c r="E302" s="246" t="s">
        <v>485</v>
      </c>
      <c r="F302" s="247" t="s">
        <v>486</v>
      </c>
      <c r="G302" s="248" t="s">
        <v>219</v>
      </c>
      <c r="H302" s="249">
        <v>0.404</v>
      </c>
      <c r="I302" s="250"/>
      <c r="J302" s="251">
        <f>ROUND(I302*H302,2)</f>
        <v>0</v>
      </c>
      <c r="K302" s="247" t="s">
        <v>172</v>
      </c>
      <c r="L302" s="43"/>
      <c r="M302" s="252" t="s">
        <v>1</v>
      </c>
      <c r="N302" s="253" t="s">
        <v>43</v>
      </c>
      <c r="O302" s="93"/>
      <c r="P302" s="254">
        <f>O302*H302</f>
        <v>0</v>
      </c>
      <c r="Q302" s="254">
        <v>0</v>
      </c>
      <c r="R302" s="254">
        <f>Q302*H302</f>
        <v>0</v>
      </c>
      <c r="S302" s="254">
        <v>0</v>
      </c>
      <c r="T302" s="255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56" t="s">
        <v>255</v>
      </c>
      <c r="AT302" s="256" t="s">
        <v>168</v>
      </c>
      <c r="AU302" s="256" t="s">
        <v>88</v>
      </c>
      <c r="AY302" s="17" t="s">
        <v>166</v>
      </c>
      <c r="BE302" s="145">
        <f>IF(N302="základní",J302,0)</f>
        <v>0</v>
      </c>
      <c r="BF302" s="145">
        <f>IF(N302="snížená",J302,0)</f>
        <v>0</v>
      </c>
      <c r="BG302" s="145">
        <f>IF(N302="zákl. přenesená",J302,0)</f>
        <v>0</v>
      </c>
      <c r="BH302" s="145">
        <f>IF(N302="sníž. přenesená",J302,0)</f>
        <v>0</v>
      </c>
      <c r="BI302" s="145">
        <f>IF(N302="nulová",J302,0)</f>
        <v>0</v>
      </c>
      <c r="BJ302" s="17" t="s">
        <v>86</v>
      </c>
      <c r="BK302" s="145">
        <f>ROUND(I302*H302,2)</f>
        <v>0</v>
      </c>
      <c r="BL302" s="17" t="s">
        <v>255</v>
      </c>
      <c r="BM302" s="256" t="s">
        <v>487</v>
      </c>
    </row>
    <row r="303" spans="1:65" s="2" customFormat="1" ht="24.15" customHeight="1">
      <c r="A303" s="40"/>
      <c r="B303" s="41"/>
      <c r="C303" s="245" t="s">
        <v>488</v>
      </c>
      <c r="D303" s="245" t="s">
        <v>168</v>
      </c>
      <c r="E303" s="246" t="s">
        <v>489</v>
      </c>
      <c r="F303" s="247" t="s">
        <v>490</v>
      </c>
      <c r="G303" s="248" t="s">
        <v>219</v>
      </c>
      <c r="H303" s="249">
        <v>0.404</v>
      </c>
      <c r="I303" s="250"/>
      <c r="J303" s="251">
        <f>ROUND(I303*H303,2)</f>
        <v>0</v>
      </c>
      <c r="K303" s="247" t="s">
        <v>172</v>
      </c>
      <c r="L303" s="43"/>
      <c r="M303" s="252" t="s">
        <v>1</v>
      </c>
      <c r="N303" s="253" t="s">
        <v>43</v>
      </c>
      <c r="O303" s="93"/>
      <c r="P303" s="254">
        <f>O303*H303</f>
        <v>0</v>
      </c>
      <c r="Q303" s="254">
        <v>0</v>
      </c>
      <c r="R303" s="254">
        <f>Q303*H303</f>
        <v>0</v>
      </c>
      <c r="S303" s="254">
        <v>0</v>
      </c>
      <c r="T303" s="255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56" t="s">
        <v>255</v>
      </c>
      <c r="AT303" s="256" t="s">
        <v>168</v>
      </c>
      <c r="AU303" s="256" t="s">
        <v>88</v>
      </c>
      <c r="AY303" s="17" t="s">
        <v>166</v>
      </c>
      <c r="BE303" s="145">
        <f>IF(N303="základní",J303,0)</f>
        <v>0</v>
      </c>
      <c r="BF303" s="145">
        <f>IF(N303="snížená",J303,0)</f>
        <v>0</v>
      </c>
      <c r="BG303" s="145">
        <f>IF(N303="zákl. přenesená",J303,0)</f>
        <v>0</v>
      </c>
      <c r="BH303" s="145">
        <f>IF(N303="sníž. přenesená",J303,0)</f>
        <v>0</v>
      </c>
      <c r="BI303" s="145">
        <f>IF(N303="nulová",J303,0)</f>
        <v>0</v>
      </c>
      <c r="BJ303" s="17" t="s">
        <v>86</v>
      </c>
      <c r="BK303" s="145">
        <f>ROUND(I303*H303,2)</f>
        <v>0</v>
      </c>
      <c r="BL303" s="17" t="s">
        <v>255</v>
      </c>
      <c r="BM303" s="256" t="s">
        <v>491</v>
      </c>
    </row>
    <row r="304" spans="1:63" s="12" customFormat="1" ht="22.8" customHeight="1">
      <c r="A304" s="12"/>
      <c r="B304" s="230"/>
      <c r="C304" s="231"/>
      <c r="D304" s="232" t="s">
        <v>77</v>
      </c>
      <c r="E304" s="243" t="s">
        <v>492</v>
      </c>
      <c r="F304" s="243" t="s">
        <v>493</v>
      </c>
      <c r="G304" s="231"/>
      <c r="H304" s="231"/>
      <c r="I304" s="234"/>
      <c r="J304" s="244">
        <f>BK304</f>
        <v>0</v>
      </c>
      <c r="K304" s="231"/>
      <c r="L304" s="235"/>
      <c r="M304" s="236"/>
      <c r="N304" s="237"/>
      <c r="O304" s="237"/>
      <c r="P304" s="238">
        <f>SUM(P305:P313)</f>
        <v>0</v>
      </c>
      <c r="Q304" s="237"/>
      <c r="R304" s="238">
        <f>SUM(R305:R313)</f>
        <v>0</v>
      </c>
      <c r="S304" s="237"/>
      <c r="T304" s="239">
        <f>SUM(T305:T313)</f>
        <v>0.51078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40" t="s">
        <v>88</v>
      </c>
      <c r="AT304" s="241" t="s">
        <v>77</v>
      </c>
      <c r="AU304" s="241" t="s">
        <v>86</v>
      </c>
      <c r="AY304" s="240" t="s">
        <v>166</v>
      </c>
      <c r="BK304" s="242">
        <f>SUM(BK305:BK313)</f>
        <v>0</v>
      </c>
    </row>
    <row r="305" spans="1:65" s="2" customFormat="1" ht="16.5" customHeight="1">
      <c r="A305" s="40"/>
      <c r="B305" s="41"/>
      <c r="C305" s="245" t="s">
        <v>494</v>
      </c>
      <c r="D305" s="245" t="s">
        <v>168</v>
      </c>
      <c r="E305" s="246" t="s">
        <v>495</v>
      </c>
      <c r="F305" s="247" t="s">
        <v>496</v>
      </c>
      <c r="G305" s="248" t="s">
        <v>497</v>
      </c>
      <c r="H305" s="249">
        <v>5</v>
      </c>
      <c r="I305" s="250"/>
      <c r="J305" s="251">
        <f>ROUND(I305*H305,2)</f>
        <v>0</v>
      </c>
      <c r="K305" s="247" t="s">
        <v>172</v>
      </c>
      <c r="L305" s="43"/>
      <c r="M305" s="252" t="s">
        <v>1</v>
      </c>
      <c r="N305" s="253" t="s">
        <v>43</v>
      </c>
      <c r="O305" s="93"/>
      <c r="P305" s="254">
        <f>O305*H305</f>
        <v>0</v>
      </c>
      <c r="Q305" s="254">
        <v>0</v>
      </c>
      <c r="R305" s="254">
        <f>Q305*H305</f>
        <v>0</v>
      </c>
      <c r="S305" s="254">
        <v>0.01933</v>
      </c>
      <c r="T305" s="255">
        <f>S305*H305</f>
        <v>0.09665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56" t="s">
        <v>255</v>
      </c>
      <c r="AT305" s="256" t="s">
        <v>168</v>
      </c>
      <c r="AU305" s="256" t="s">
        <v>88</v>
      </c>
      <c r="AY305" s="17" t="s">
        <v>166</v>
      </c>
      <c r="BE305" s="145">
        <f>IF(N305="základní",J305,0)</f>
        <v>0</v>
      </c>
      <c r="BF305" s="145">
        <f>IF(N305="snížená",J305,0)</f>
        <v>0</v>
      </c>
      <c r="BG305" s="145">
        <f>IF(N305="zákl. přenesená",J305,0)</f>
        <v>0</v>
      </c>
      <c r="BH305" s="145">
        <f>IF(N305="sníž. přenesená",J305,0)</f>
        <v>0</v>
      </c>
      <c r="BI305" s="145">
        <f>IF(N305="nulová",J305,0)</f>
        <v>0</v>
      </c>
      <c r="BJ305" s="17" t="s">
        <v>86</v>
      </c>
      <c r="BK305" s="145">
        <f>ROUND(I305*H305,2)</f>
        <v>0</v>
      </c>
      <c r="BL305" s="17" t="s">
        <v>255</v>
      </c>
      <c r="BM305" s="256" t="s">
        <v>498</v>
      </c>
    </row>
    <row r="306" spans="1:65" s="2" customFormat="1" ht="24.15" customHeight="1">
      <c r="A306" s="40"/>
      <c r="B306" s="41"/>
      <c r="C306" s="245" t="s">
        <v>499</v>
      </c>
      <c r="D306" s="245" t="s">
        <v>168</v>
      </c>
      <c r="E306" s="246" t="s">
        <v>500</v>
      </c>
      <c r="F306" s="247" t="s">
        <v>501</v>
      </c>
      <c r="G306" s="248" t="s">
        <v>497</v>
      </c>
      <c r="H306" s="249">
        <v>7</v>
      </c>
      <c r="I306" s="250"/>
      <c r="J306" s="251">
        <f>ROUND(I306*H306,2)</f>
        <v>0</v>
      </c>
      <c r="K306" s="247" t="s">
        <v>172</v>
      </c>
      <c r="L306" s="43"/>
      <c r="M306" s="252" t="s">
        <v>1</v>
      </c>
      <c r="N306" s="253" t="s">
        <v>43</v>
      </c>
      <c r="O306" s="93"/>
      <c r="P306" s="254">
        <f>O306*H306</f>
        <v>0</v>
      </c>
      <c r="Q306" s="254">
        <v>0</v>
      </c>
      <c r="R306" s="254">
        <f>Q306*H306</f>
        <v>0</v>
      </c>
      <c r="S306" s="254">
        <v>0.0172</v>
      </c>
      <c r="T306" s="255">
        <f>S306*H306</f>
        <v>0.12040000000000001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56" t="s">
        <v>255</v>
      </c>
      <c r="AT306" s="256" t="s">
        <v>168</v>
      </c>
      <c r="AU306" s="256" t="s">
        <v>88</v>
      </c>
      <c r="AY306" s="17" t="s">
        <v>166</v>
      </c>
      <c r="BE306" s="145">
        <f>IF(N306="základní",J306,0)</f>
        <v>0</v>
      </c>
      <c r="BF306" s="145">
        <f>IF(N306="snížená",J306,0)</f>
        <v>0</v>
      </c>
      <c r="BG306" s="145">
        <f>IF(N306="zákl. přenesená",J306,0)</f>
        <v>0</v>
      </c>
      <c r="BH306" s="145">
        <f>IF(N306="sníž. přenesená",J306,0)</f>
        <v>0</v>
      </c>
      <c r="BI306" s="145">
        <f>IF(N306="nulová",J306,0)</f>
        <v>0</v>
      </c>
      <c r="BJ306" s="17" t="s">
        <v>86</v>
      </c>
      <c r="BK306" s="145">
        <f>ROUND(I306*H306,2)</f>
        <v>0</v>
      </c>
      <c r="BL306" s="17" t="s">
        <v>255</v>
      </c>
      <c r="BM306" s="256" t="s">
        <v>502</v>
      </c>
    </row>
    <row r="307" spans="1:65" s="2" customFormat="1" ht="16.5" customHeight="1">
      <c r="A307" s="40"/>
      <c r="B307" s="41"/>
      <c r="C307" s="245" t="s">
        <v>503</v>
      </c>
      <c r="D307" s="245" t="s">
        <v>168</v>
      </c>
      <c r="E307" s="246" t="s">
        <v>504</v>
      </c>
      <c r="F307" s="247" t="s">
        <v>505</v>
      </c>
      <c r="G307" s="248" t="s">
        <v>497</v>
      </c>
      <c r="H307" s="249">
        <v>1</v>
      </c>
      <c r="I307" s="250"/>
      <c r="J307" s="251">
        <f>ROUND(I307*H307,2)</f>
        <v>0</v>
      </c>
      <c r="K307" s="247" t="s">
        <v>172</v>
      </c>
      <c r="L307" s="43"/>
      <c r="M307" s="252" t="s">
        <v>1</v>
      </c>
      <c r="N307" s="253" t="s">
        <v>43</v>
      </c>
      <c r="O307" s="93"/>
      <c r="P307" s="254">
        <f>O307*H307</f>
        <v>0</v>
      </c>
      <c r="Q307" s="254">
        <v>0</v>
      </c>
      <c r="R307" s="254">
        <f>Q307*H307</f>
        <v>0</v>
      </c>
      <c r="S307" s="254">
        <v>0.01946</v>
      </c>
      <c r="T307" s="255">
        <f>S307*H307</f>
        <v>0.01946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56" t="s">
        <v>255</v>
      </c>
      <c r="AT307" s="256" t="s">
        <v>168</v>
      </c>
      <c r="AU307" s="256" t="s">
        <v>88</v>
      </c>
      <c r="AY307" s="17" t="s">
        <v>166</v>
      </c>
      <c r="BE307" s="145">
        <f>IF(N307="základní",J307,0)</f>
        <v>0</v>
      </c>
      <c r="BF307" s="145">
        <f>IF(N307="snížená",J307,0)</f>
        <v>0</v>
      </c>
      <c r="BG307" s="145">
        <f>IF(N307="zákl. přenesená",J307,0)</f>
        <v>0</v>
      </c>
      <c r="BH307" s="145">
        <f>IF(N307="sníž. přenesená",J307,0)</f>
        <v>0</v>
      </c>
      <c r="BI307" s="145">
        <f>IF(N307="nulová",J307,0)</f>
        <v>0</v>
      </c>
      <c r="BJ307" s="17" t="s">
        <v>86</v>
      </c>
      <c r="BK307" s="145">
        <f>ROUND(I307*H307,2)</f>
        <v>0</v>
      </c>
      <c r="BL307" s="17" t="s">
        <v>255</v>
      </c>
      <c r="BM307" s="256" t="s">
        <v>506</v>
      </c>
    </row>
    <row r="308" spans="1:65" s="2" customFormat="1" ht="16.5" customHeight="1">
      <c r="A308" s="40"/>
      <c r="B308" s="41"/>
      <c r="C308" s="245" t="s">
        <v>507</v>
      </c>
      <c r="D308" s="245" t="s">
        <v>168</v>
      </c>
      <c r="E308" s="246" t="s">
        <v>508</v>
      </c>
      <c r="F308" s="247" t="s">
        <v>509</v>
      </c>
      <c r="G308" s="248" t="s">
        <v>245</v>
      </c>
      <c r="H308" s="249">
        <v>5.925</v>
      </c>
      <c r="I308" s="250"/>
      <c r="J308" s="251">
        <f>ROUND(I308*H308,2)</f>
        <v>0</v>
      </c>
      <c r="K308" s="247" t="s">
        <v>1</v>
      </c>
      <c r="L308" s="43"/>
      <c r="M308" s="252" t="s">
        <v>1</v>
      </c>
      <c r="N308" s="253" t="s">
        <v>43</v>
      </c>
      <c r="O308" s="93"/>
      <c r="P308" s="254">
        <f>O308*H308</f>
        <v>0</v>
      </c>
      <c r="Q308" s="254">
        <v>0</v>
      </c>
      <c r="R308" s="254">
        <f>Q308*H308</f>
        <v>0</v>
      </c>
      <c r="S308" s="254">
        <v>0.046</v>
      </c>
      <c r="T308" s="255">
        <f>S308*H308</f>
        <v>0.27255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56" t="s">
        <v>255</v>
      </c>
      <c r="AT308" s="256" t="s">
        <v>168</v>
      </c>
      <c r="AU308" s="256" t="s">
        <v>88</v>
      </c>
      <c r="AY308" s="17" t="s">
        <v>166</v>
      </c>
      <c r="BE308" s="145">
        <f>IF(N308="základní",J308,0)</f>
        <v>0</v>
      </c>
      <c r="BF308" s="145">
        <f>IF(N308="snížená",J308,0)</f>
        <v>0</v>
      </c>
      <c r="BG308" s="145">
        <f>IF(N308="zákl. přenesená",J308,0)</f>
        <v>0</v>
      </c>
      <c r="BH308" s="145">
        <f>IF(N308="sníž. přenesená",J308,0)</f>
        <v>0</v>
      </c>
      <c r="BI308" s="145">
        <f>IF(N308="nulová",J308,0)</f>
        <v>0</v>
      </c>
      <c r="BJ308" s="17" t="s">
        <v>86</v>
      </c>
      <c r="BK308" s="145">
        <f>ROUND(I308*H308,2)</f>
        <v>0</v>
      </c>
      <c r="BL308" s="17" t="s">
        <v>255</v>
      </c>
      <c r="BM308" s="256" t="s">
        <v>510</v>
      </c>
    </row>
    <row r="309" spans="1:51" s="13" customFormat="1" ht="12">
      <c r="A309" s="13"/>
      <c r="B309" s="257"/>
      <c r="C309" s="258"/>
      <c r="D309" s="259" t="s">
        <v>184</v>
      </c>
      <c r="E309" s="260" t="s">
        <v>1</v>
      </c>
      <c r="F309" s="261" t="s">
        <v>511</v>
      </c>
      <c r="G309" s="258"/>
      <c r="H309" s="262">
        <v>5.925</v>
      </c>
      <c r="I309" s="263"/>
      <c r="J309" s="258"/>
      <c r="K309" s="258"/>
      <c r="L309" s="264"/>
      <c r="M309" s="265"/>
      <c r="N309" s="266"/>
      <c r="O309" s="266"/>
      <c r="P309" s="266"/>
      <c r="Q309" s="266"/>
      <c r="R309" s="266"/>
      <c r="S309" s="266"/>
      <c r="T309" s="26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8" t="s">
        <v>184</v>
      </c>
      <c r="AU309" s="268" t="s">
        <v>88</v>
      </c>
      <c r="AV309" s="13" t="s">
        <v>88</v>
      </c>
      <c r="AW309" s="13" t="s">
        <v>32</v>
      </c>
      <c r="AX309" s="13" t="s">
        <v>86</v>
      </c>
      <c r="AY309" s="268" t="s">
        <v>166</v>
      </c>
    </row>
    <row r="310" spans="1:65" s="2" customFormat="1" ht="24.15" customHeight="1">
      <c r="A310" s="40"/>
      <c r="B310" s="41"/>
      <c r="C310" s="245" t="s">
        <v>512</v>
      </c>
      <c r="D310" s="245" t="s">
        <v>168</v>
      </c>
      <c r="E310" s="246" t="s">
        <v>513</v>
      </c>
      <c r="F310" s="247" t="s">
        <v>514</v>
      </c>
      <c r="G310" s="248" t="s">
        <v>497</v>
      </c>
      <c r="H310" s="249">
        <v>1</v>
      </c>
      <c r="I310" s="250"/>
      <c r="J310" s="251">
        <f>ROUND(I310*H310,2)</f>
        <v>0</v>
      </c>
      <c r="K310" s="247" t="s">
        <v>1</v>
      </c>
      <c r="L310" s="43"/>
      <c r="M310" s="252" t="s">
        <v>1</v>
      </c>
      <c r="N310" s="253" t="s">
        <v>43</v>
      </c>
      <c r="O310" s="93"/>
      <c r="P310" s="254">
        <f>O310*H310</f>
        <v>0</v>
      </c>
      <c r="Q310" s="254">
        <v>0</v>
      </c>
      <c r="R310" s="254">
        <f>Q310*H310</f>
        <v>0</v>
      </c>
      <c r="S310" s="254">
        <v>0.00086</v>
      </c>
      <c r="T310" s="255">
        <f>S310*H310</f>
        <v>0.00086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56" t="s">
        <v>255</v>
      </c>
      <c r="AT310" s="256" t="s">
        <v>168</v>
      </c>
      <c r="AU310" s="256" t="s">
        <v>88</v>
      </c>
      <c r="AY310" s="17" t="s">
        <v>166</v>
      </c>
      <c r="BE310" s="145">
        <f>IF(N310="základní",J310,0)</f>
        <v>0</v>
      </c>
      <c r="BF310" s="145">
        <f>IF(N310="snížená",J310,0)</f>
        <v>0</v>
      </c>
      <c r="BG310" s="145">
        <f>IF(N310="zákl. přenesená",J310,0)</f>
        <v>0</v>
      </c>
      <c r="BH310" s="145">
        <f>IF(N310="sníž. přenesená",J310,0)</f>
        <v>0</v>
      </c>
      <c r="BI310" s="145">
        <f>IF(N310="nulová",J310,0)</f>
        <v>0</v>
      </c>
      <c r="BJ310" s="17" t="s">
        <v>86</v>
      </c>
      <c r="BK310" s="145">
        <f>ROUND(I310*H310,2)</f>
        <v>0</v>
      </c>
      <c r="BL310" s="17" t="s">
        <v>255</v>
      </c>
      <c r="BM310" s="256" t="s">
        <v>515</v>
      </c>
    </row>
    <row r="311" spans="1:65" s="2" customFormat="1" ht="16.5" customHeight="1">
      <c r="A311" s="40"/>
      <c r="B311" s="41"/>
      <c r="C311" s="245" t="s">
        <v>516</v>
      </c>
      <c r="D311" s="245" t="s">
        <v>168</v>
      </c>
      <c r="E311" s="246" t="s">
        <v>517</v>
      </c>
      <c r="F311" s="247" t="s">
        <v>518</v>
      </c>
      <c r="G311" s="248" t="s">
        <v>497</v>
      </c>
      <c r="H311" s="249">
        <v>1</v>
      </c>
      <c r="I311" s="250"/>
      <c r="J311" s="251">
        <f>ROUND(I311*H311,2)</f>
        <v>0</v>
      </c>
      <c r="K311" s="247" t="s">
        <v>172</v>
      </c>
      <c r="L311" s="43"/>
      <c r="M311" s="252" t="s">
        <v>1</v>
      </c>
      <c r="N311" s="253" t="s">
        <v>43</v>
      </c>
      <c r="O311" s="93"/>
      <c r="P311" s="254">
        <f>O311*H311</f>
        <v>0</v>
      </c>
      <c r="Q311" s="254">
        <v>0</v>
      </c>
      <c r="R311" s="254">
        <f>Q311*H311</f>
        <v>0</v>
      </c>
      <c r="S311" s="254">
        <v>0.00086</v>
      </c>
      <c r="T311" s="255">
        <f>S311*H311</f>
        <v>0.00086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56" t="s">
        <v>255</v>
      </c>
      <c r="AT311" s="256" t="s">
        <v>168</v>
      </c>
      <c r="AU311" s="256" t="s">
        <v>88</v>
      </c>
      <c r="AY311" s="17" t="s">
        <v>166</v>
      </c>
      <c r="BE311" s="145">
        <f>IF(N311="základní",J311,0)</f>
        <v>0</v>
      </c>
      <c r="BF311" s="145">
        <f>IF(N311="snížená",J311,0)</f>
        <v>0</v>
      </c>
      <c r="BG311" s="145">
        <f>IF(N311="zákl. přenesená",J311,0)</f>
        <v>0</v>
      </c>
      <c r="BH311" s="145">
        <f>IF(N311="sníž. přenesená",J311,0)</f>
        <v>0</v>
      </c>
      <c r="BI311" s="145">
        <f>IF(N311="nulová",J311,0)</f>
        <v>0</v>
      </c>
      <c r="BJ311" s="17" t="s">
        <v>86</v>
      </c>
      <c r="BK311" s="145">
        <f>ROUND(I311*H311,2)</f>
        <v>0</v>
      </c>
      <c r="BL311" s="17" t="s">
        <v>255</v>
      </c>
      <c r="BM311" s="256" t="s">
        <v>519</v>
      </c>
    </row>
    <row r="312" spans="1:65" s="2" customFormat="1" ht="24.15" customHeight="1">
      <c r="A312" s="40"/>
      <c r="B312" s="41"/>
      <c r="C312" s="245" t="s">
        <v>520</v>
      </c>
      <c r="D312" s="245" t="s">
        <v>168</v>
      </c>
      <c r="E312" s="246" t="s">
        <v>521</v>
      </c>
      <c r="F312" s="247" t="s">
        <v>522</v>
      </c>
      <c r="G312" s="248" t="s">
        <v>219</v>
      </c>
      <c r="H312" s="249">
        <v>0.511</v>
      </c>
      <c r="I312" s="250"/>
      <c r="J312" s="251">
        <f>ROUND(I312*H312,2)</f>
        <v>0</v>
      </c>
      <c r="K312" s="247" t="s">
        <v>172</v>
      </c>
      <c r="L312" s="43"/>
      <c r="M312" s="252" t="s">
        <v>1</v>
      </c>
      <c r="N312" s="253" t="s">
        <v>43</v>
      </c>
      <c r="O312" s="93"/>
      <c r="P312" s="254">
        <f>O312*H312</f>
        <v>0</v>
      </c>
      <c r="Q312" s="254">
        <v>0</v>
      </c>
      <c r="R312" s="254">
        <f>Q312*H312</f>
        <v>0</v>
      </c>
      <c r="S312" s="254">
        <v>0</v>
      </c>
      <c r="T312" s="255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56" t="s">
        <v>255</v>
      </c>
      <c r="AT312" s="256" t="s">
        <v>168</v>
      </c>
      <c r="AU312" s="256" t="s">
        <v>88</v>
      </c>
      <c r="AY312" s="17" t="s">
        <v>166</v>
      </c>
      <c r="BE312" s="145">
        <f>IF(N312="základní",J312,0)</f>
        <v>0</v>
      </c>
      <c r="BF312" s="145">
        <f>IF(N312="snížená",J312,0)</f>
        <v>0</v>
      </c>
      <c r="BG312" s="145">
        <f>IF(N312="zákl. přenesená",J312,0)</f>
        <v>0</v>
      </c>
      <c r="BH312" s="145">
        <f>IF(N312="sníž. přenesená",J312,0)</f>
        <v>0</v>
      </c>
      <c r="BI312" s="145">
        <f>IF(N312="nulová",J312,0)</f>
        <v>0</v>
      </c>
      <c r="BJ312" s="17" t="s">
        <v>86</v>
      </c>
      <c r="BK312" s="145">
        <f>ROUND(I312*H312,2)</f>
        <v>0</v>
      </c>
      <c r="BL312" s="17" t="s">
        <v>255</v>
      </c>
      <c r="BM312" s="256" t="s">
        <v>523</v>
      </c>
    </row>
    <row r="313" spans="1:65" s="2" customFormat="1" ht="24.15" customHeight="1">
      <c r="A313" s="40"/>
      <c r="B313" s="41"/>
      <c r="C313" s="245" t="s">
        <v>524</v>
      </c>
      <c r="D313" s="245" t="s">
        <v>168</v>
      </c>
      <c r="E313" s="246" t="s">
        <v>525</v>
      </c>
      <c r="F313" s="247" t="s">
        <v>526</v>
      </c>
      <c r="G313" s="248" t="s">
        <v>219</v>
      </c>
      <c r="H313" s="249">
        <v>0.511</v>
      </c>
      <c r="I313" s="250"/>
      <c r="J313" s="251">
        <f>ROUND(I313*H313,2)</f>
        <v>0</v>
      </c>
      <c r="K313" s="247" t="s">
        <v>172</v>
      </c>
      <c r="L313" s="43"/>
      <c r="M313" s="252" t="s">
        <v>1</v>
      </c>
      <c r="N313" s="253" t="s">
        <v>43</v>
      </c>
      <c r="O313" s="93"/>
      <c r="P313" s="254">
        <f>O313*H313</f>
        <v>0</v>
      </c>
      <c r="Q313" s="254">
        <v>0</v>
      </c>
      <c r="R313" s="254">
        <f>Q313*H313</f>
        <v>0</v>
      </c>
      <c r="S313" s="254">
        <v>0</v>
      </c>
      <c r="T313" s="255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56" t="s">
        <v>255</v>
      </c>
      <c r="AT313" s="256" t="s">
        <v>168</v>
      </c>
      <c r="AU313" s="256" t="s">
        <v>88</v>
      </c>
      <c r="AY313" s="17" t="s">
        <v>166</v>
      </c>
      <c r="BE313" s="145">
        <f>IF(N313="základní",J313,0)</f>
        <v>0</v>
      </c>
      <c r="BF313" s="145">
        <f>IF(N313="snížená",J313,0)</f>
        <v>0</v>
      </c>
      <c r="BG313" s="145">
        <f>IF(N313="zákl. přenesená",J313,0)</f>
        <v>0</v>
      </c>
      <c r="BH313" s="145">
        <f>IF(N313="sníž. přenesená",J313,0)</f>
        <v>0</v>
      </c>
      <c r="BI313" s="145">
        <f>IF(N313="nulová",J313,0)</f>
        <v>0</v>
      </c>
      <c r="BJ313" s="17" t="s">
        <v>86</v>
      </c>
      <c r="BK313" s="145">
        <f>ROUND(I313*H313,2)</f>
        <v>0</v>
      </c>
      <c r="BL313" s="17" t="s">
        <v>255</v>
      </c>
      <c r="BM313" s="256" t="s">
        <v>527</v>
      </c>
    </row>
    <row r="314" spans="1:63" s="12" customFormat="1" ht="22.8" customHeight="1">
      <c r="A314" s="12"/>
      <c r="B314" s="230"/>
      <c r="C314" s="231"/>
      <c r="D314" s="232" t="s">
        <v>77</v>
      </c>
      <c r="E314" s="243" t="s">
        <v>528</v>
      </c>
      <c r="F314" s="243" t="s">
        <v>529</v>
      </c>
      <c r="G314" s="231"/>
      <c r="H314" s="231"/>
      <c r="I314" s="234"/>
      <c r="J314" s="244">
        <f>BK314</f>
        <v>0</v>
      </c>
      <c r="K314" s="231"/>
      <c r="L314" s="235"/>
      <c r="M314" s="236"/>
      <c r="N314" s="237"/>
      <c r="O314" s="237"/>
      <c r="P314" s="238">
        <f>SUM(P315:P349)</f>
        <v>0</v>
      </c>
      <c r="Q314" s="237"/>
      <c r="R314" s="238">
        <f>SUM(R315:R349)</f>
        <v>3.0719777899999996</v>
      </c>
      <c r="S314" s="237"/>
      <c r="T314" s="239">
        <f>SUM(T315:T349)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40" t="s">
        <v>88</v>
      </c>
      <c r="AT314" s="241" t="s">
        <v>77</v>
      </c>
      <c r="AU314" s="241" t="s">
        <v>86</v>
      </c>
      <c r="AY314" s="240" t="s">
        <v>166</v>
      </c>
      <c r="BK314" s="242">
        <f>SUM(BK315:BK349)</f>
        <v>0</v>
      </c>
    </row>
    <row r="315" spans="1:65" s="2" customFormat="1" ht="24.15" customHeight="1">
      <c r="A315" s="40"/>
      <c r="B315" s="41"/>
      <c r="C315" s="245" t="s">
        <v>530</v>
      </c>
      <c r="D315" s="245" t="s">
        <v>168</v>
      </c>
      <c r="E315" s="246" t="s">
        <v>531</v>
      </c>
      <c r="F315" s="247" t="s">
        <v>532</v>
      </c>
      <c r="G315" s="248" t="s">
        <v>171</v>
      </c>
      <c r="H315" s="249">
        <v>4.274</v>
      </c>
      <c r="I315" s="250"/>
      <c r="J315" s="251">
        <f>ROUND(I315*H315,2)</f>
        <v>0</v>
      </c>
      <c r="K315" s="247" t="s">
        <v>172</v>
      </c>
      <c r="L315" s="43"/>
      <c r="M315" s="252" t="s">
        <v>1</v>
      </c>
      <c r="N315" s="253" t="s">
        <v>43</v>
      </c>
      <c r="O315" s="93"/>
      <c r="P315" s="254">
        <f>O315*H315</f>
        <v>0</v>
      </c>
      <c r="Q315" s="254">
        <v>0.02614</v>
      </c>
      <c r="R315" s="254">
        <f>Q315*H315</f>
        <v>0.11172236</v>
      </c>
      <c r="S315" s="254">
        <v>0</v>
      </c>
      <c r="T315" s="255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56" t="s">
        <v>255</v>
      </c>
      <c r="AT315" s="256" t="s">
        <v>168</v>
      </c>
      <c r="AU315" s="256" t="s">
        <v>88</v>
      </c>
      <c r="AY315" s="17" t="s">
        <v>166</v>
      </c>
      <c r="BE315" s="145">
        <f>IF(N315="základní",J315,0)</f>
        <v>0</v>
      </c>
      <c r="BF315" s="145">
        <f>IF(N315="snížená",J315,0)</f>
        <v>0</v>
      </c>
      <c r="BG315" s="145">
        <f>IF(N315="zákl. přenesená",J315,0)</f>
        <v>0</v>
      </c>
      <c r="BH315" s="145">
        <f>IF(N315="sníž. přenesená",J315,0)</f>
        <v>0</v>
      </c>
      <c r="BI315" s="145">
        <f>IF(N315="nulová",J315,0)</f>
        <v>0</v>
      </c>
      <c r="BJ315" s="17" t="s">
        <v>86</v>
      </c>
      <c r="BK315" s="145">
        <f>ROUND(I315*H315,2)</f>
        <v>0</v>
      </c>
      <c r="BL315" s="17" t="s">
        <v>255</v>
      </c>
      <c r="BM315" s="256" t="s">
        <v>533</v>
      </c>
    </row>
    <row r="316" spans="1:51" s="13" customFormat="1" ht="12">
      <c r="A316" s="13"/>
      <c r="B316" s="257"/>
      <c r="C316" s="258"/>
      <c r="D316" s="259" t="s">
        <v>184</v>
      </c>
      <c r="E316" s="260" t="s">
        <v>1</v>
      </c>
      <c r="F316" s="261" t="s">
        <v>534</v>
      </c>
      <c r="G316" s="258"/>
      <c r="H316" s="262">
        <v>4.274</v>
      </c>
      <c r="I316" s="263"/>
      <c r="J316" s="258"/>
      <c r="K316" s="258"/>
      <c r="L316" s="264"/>
      <c r="M316" s="265"/>
      <c r="N316" s="266"/>
      <c r="O316" s="266"/>
      <c r="P316" s="266"/>
      <c r="Q316" s="266"/>
      <c r="R316" s="266"/>
      <c r="S316" s="266"/>
      <c r="T316" s="26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8" t="s">
        <v>184</v>
      </c>
      <c r="AU316" s="268" t="s">
        <v>88</v>
      </c>
      <c r="AV316" s="13" t="s">
        <v>88</v>
      </c>
      <c r="AW316" s="13" t="s">
        <v>32</v>
      </c>
      <c r="AX316" s="13" t="s">
        <v>86</v>
      </c>
      <c r="AY316" s="268" t="s">
        <v>166</v>
      </c>
    </row>
    <row r="317" spans="1:65" s="2" customFormat="1" ht="24.15" customHeight="1">
      <c r="A317" s="40"/>
      <c r="B317" s="41"/>
      <c r="C317" s="245" t="s">
        <v>535</v>
      </c>
      <c r="D317" s="245" t="s">
        <v>168</v>
      </c>
      <c r="E317" s="246" t="s">
        <v>536</v>
      </c>
      <c r="F317" s="247" t="s">
        <v>537</v>
      </c>
      <c r="G317" s="248" t="s">
        <v>171</v>
      </c>
      <c r="H317" s="249">
        <v>53.724</v>
      </c>
      <c r="I317" s="250"/>
      <c r="J317" s="251">
        <f>ROUND(I317*H317,2)</f>
        <v>0</v>
      </c>
      <c r="K317" s="247" t="s">
        <v>172</v>
      </c>
      <c r="L317" s="43"/>
      <c r="M317" s="252" t="s">
        <v>1</v>
      </c>
      <c r="N317" s="253" t="s">
        <v>43</v>
      </c>
      <c r="O317" s="93"/>
      <c r="P317" s="254">
        <f>O317*H317</f>
        <v>0</v>
      </c>
      <c r="Q317" s="254">
        <v>0.02681</v>
      </c>
      <c r="R317" s="254">
        <f>Q317*H317</f>
        <v>1.44034044</v>
      </c>
      <c r="S317" s="254">
        <v>0</v>
      </c>
      <c r="T317" s="255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56" t="s">
        <v>255</v>
      </c>
      <c r="AT317" s="256" t="s">
        <v>168</v>
      </c>
      <c r="AU317" s="256" t="s">
        <v>88</v>
      </c>
      <c r="AY317" s="17" t="s">
        <v>166</v>
      </c>
      <c r="BE317" s="145">
        <f>IF(N317="základní",J317,0)</f>
        <v>0</v>
      </c>
      <c r="BF317" s="145">
        <f>IF(N317="snížená",J317,0)</f>
        <v>0</v>
      </c>
      <c r="BG317" s="145">
        <f>IF(N317="zákl. přenesená",J317,0)</f>
        <v>0</v>
      </c>
      <c r="BH317" s="145">
        <f>IF(N317="sníž. přenesená",J317,0)</f>
        <v>0</v>
      </c>
      <c r="BI317" s="145">
        <f>IF(N317="nulová",J317,0)</f>
        <v>0</v>
      </c>
      <c r="BJ317" s="17" t="s">
        <v>86</v>
      </c>
      <c r="BK317" s="145">
        <f>ROUND(I317*H317,2)</f>
        <v>0</v>
      </c>
      <c r="BL317" s="17" t="s">
        <v>255</v>
      </c>
      <c r="BM317" s="256" t="s">
        <v>538</v>
      </c>
    </row>
    <row r="318" spans="1:51" s="13" customFormat="1" ht="12">
      <c r="A318" s="13"/>
      <c r="B318" s="257"/>
      <c r="C318" s="258"/>
      <c r="D318" s="259" t="s">
        <v>184</v>
      </c>
      <c r="E318" s="260" t="s">
        <v>1</v>
      </c>
      <c r="F318" s="261" t="s">
        <v>539</v>
      </c>
      <c r="G318" s="258"/>
      <c r="H318" s="262">
        <v>16.201</v>
      </c>
      <c r="I318" s="263"/>
      <c r="J318" s="258"/>
      <c r="K318" s="258"/>
      <c r="L318" s="264"/>
      <c r="M318" s="265"/>
      <c r="N318" s="266"/>
      <c r="O318" s="266"/>
      <c r="P318" s="266"/>
      <c r="Q318" s="266"/>
      <c r="R318" s="266"/>
      <c r="S318" s="266"/>
      <c r="T318" s="26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8" t="s">
        <v>184</v>
      </c>
      <c r="AU318" s="268" t="s">
        <v>88</v>
      </c>
      <c r="AV318" s="13" t="s">
        <v>88</v>
      </c>
      <c r="AW318" s="13" t="s">
        <v>32</v>
      </c>
      <c r="AX318" s="13" t="s">
        <v>78</v>
      </c>
      <c r="AY318" s="268" t="s">
        <v>166</v>
      </c>
    </row>
    <row r="319" spans="1:51" s="13" customFormat="1" ht="12">
      <c r="A319" s="13"/>
      <c r="B319" s="257"/>
      <c r="C319" s="258"/>
      <c r="D319" s="259" t="s">
        <v>184</v>
      </c>
      <c r="E319" s="260" t="s">
        <v>1</v>
      </c>
      <c r="F319" s="261" t="s">
        <v>540</v>
      </c>
      <c r="G319" s="258"/>
      <c r="H319" s="262">
        <v>11.889</v>
      </c>
      <c r="I319" s="263"/>
      <c r="J319" s="258"/>
      <c r="K319" s="258"/>
      <c r="L319" s="264"/>
      <c r="M319" s="265"/>
      <c r="N319" s="266"/>
      <c r="O319" s="266"/>
      <c r="P319" s="266"/>
      <c r="Q319" s="266"/>
      <c r="R319" s="266"/>
      <c r="S319" s="266"/>
      <c r="T319" s="26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8" t="s">
        <v>184</v>
      </c>
      <c r="AU319" s="268" t="s">
        <v>88</v>
      </c>
      <c r="AV319" s="13" t="s">
        <v>88</v>
      </c>
      <c r="AW319" s="13" t="s">
        <v>32</v>
      </c>
      <c r="AX319" s="13" t="s">
        <v>78</v>
      </c>
      <c r="AY319" s="268" t="s">
        <v>166</v>
      </c>
    </row>
    <row r="320" spans="1:51" s="13" customFormat="1" ht="12">
      <c r="A320" s="13"/>
      <c r="B320" s="257"/>
      <c r="C320" s="258"/>
      <c r="D320" s="259" t="s">
        <v>184</v>
      </c>
      <c r="E320" s="260" t="s">
        <v>1</v>
      </c>
      <c r="F320" s="261" t="s">
        <v>541</v>
      </c>
      <c r="G320" s="258"/>
      <c r="H320" s="262">
        <v>12.648</v>
      </c>
      <c r="I320" s="263"/>
      <c r="J320" s="258"/>
      <c r="K320" s="258"/>
      <c r="L320" s="264"/>
      <c r="M320" s="265"/>
      <c r="N320" s="266"/>
      <c r="O320" s="266"/>
      <c r="P320" s="266"/>
      <c r="Q320" s="266"/>
      <c r="R320" s="266"/>
      <c r="S320" s="266"/>
      <c r="T320" s="26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8" t="s">
        <v>184</v>
      </c>
      <c r="AU320" s="268" t="s">
        <v>88</v>
      </c>
      <c r="AV320" s="13" t="s">
        <v>88</v>
      </c>
      <c r="AW320" s="13" t="s">
        <v>32</v>
      </c>
      <c r="AX320" s="13" t="s">
        <v>78</v>
      </c>
      <c r="AY320" s="268" t="s">
        <v>166</v>
      </c>
    </row>
    <row r="321" spans="1:51" s="13" customFormat="1" ht="12">
      <c r="A321" s="13"/>
      <c r="B321" s="257"/>
      <c r="C321" s="258"/>
      <c r="D321" s="259" t="s">
        <v>184</v>
      </c>
      <c r="E321" s="260" t="s">
        <v>1</v>
      </c>
      <c r="F321" s="261" t="s">
        <v>542</v>
      </c>
      <c r="G321" s="258"/>
      <c r="H321" s="262">
        <v>6.633</v>
      </c>
      <c r="I321" s="263"/>
      <c r="J321" s="258"/>
      <c r="K321" s="258"/>
      <c r="L321" s="264"/>
      <c r="M321" s="265"/>
      <c r="N321" s="266"/>
      <c r="O321" s="266"/>
      <c r="P321" s="266"/>
      <c r="Q321" s="266"/>
      <c r="R321" s="266"/>
      <c r="S321" s="266"/>
      <c r="T321" s="26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8" t="s">
        <v>184</v>
      </c>
      <c r="AU321" s="268" t="s">
        <v>88</v>
      </c>
      <c r="AV321" s="13" t="s">
        <v>88</v>
      </c>
      <c r="AW321" s="13" t="s">
        <v>32</v>
      </c>
      <c r="AX321" s="13" t="s">
        <v>78</v>
      </c>
      <c r="AY321" s="268" t="s">
        <v>166</v>
      </c>
    </row>
    <row r="322" spans="1:51" s="13" customFormat="1" ht="12">
      <c r="A322" s="13"/>
      <c r="B322" s="257"/>
      <c r="C322" s="258"/>
      <c r="D322" s="259" t="s">
        <v>184</v>
      </c>
      <c r="E322" s="260" t="s">
        <v>1</v>
      </c>
      <c r="F322" s="261" t="s">
        <v>543</v>
      </c>
      <c r="G322" s="258"/>
      <c r="H322" s="262">
        <v>6.353</v>
      </c>
      <c r="I322" s="263"/>
      <c r="J322" s="258"/>
      <c r="K322" s="258"/>
      <c r="L322" s="264"/>
      <c r="M322" s="265"/>
      <c r="N322" s="266"/>
      <c r="O322" s="266"/>
      <c r="P322" s="266"/>
      <c r="Q322" s="266"/>
      <c r="R322" s="266"/>
      <c r="S322" s="266"/>
      <c r="T322" s="26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8" t="s">
        <v>184</v>
      </c>
      <c r="AU322" s="268" t="s">
        <v>88</v>
      </c>
      <c r="AV322" s="13" t="s">
        <v>88</v>
      </c>
      <c r="AW322" s="13" t="s">
        <v>32</v>
      </c>
      <c r="AX322" s="13" t="s">
        <v>78</v>
      </c>
      <c r="AY322" s="268" t="s">
        <v>166</v>
      </c>
    </row>
    <row r="323" spans="1:51" s="14" customFormat="1" ht="12">
      <c r="A323" s="14"/>
      <c r="B323" s="269"/>
      <c r="C323" s="270"/>
      <c r="D323" s="259" t="s">
        <v>184</v>
      </c>
      <c r="E323" s="271" t="s">
        <v>1</v>
      </c>
      <c r="F323" s="272" t="s">
        <v>190</v>
      </c>
      <c r="G323" s="270"/>
      <c r="H323" s="273">
        <v>53.724000000000004</v>
      </c>
      <c r="I323" s="274"/>
      <c r="J323" s="270"/>
      <c r="K323" s="270"/>
      <c r="L323" s="275"/>
      <c r="M323" s="276"/>
      <c r="N323" s="277"/>
      <c r="O323" s="277"/>
      <c r="P323" s="277"/>
      <c r="Q323" s="277"/>
      <c r="R323" s="277"/>
      <c r="S323" s="277"/>
      <c r="T323" s="27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9" t="s">
        <v>184</v>
      </c>
      <c r="AU323" s="279" t="s">
        <v>88</v>
      </c>
      <c r="AV323" s="14" t="s">
        <v>173</v>
      </c>
      <c r="AW323" s="14" t="s">
        <v>32</v>
      </c>
      <c r="AX323" s="14" t="s">
        <v>86</v>
      </c>
      <c r="AY323" s="279" t="s">
        <v>166</v>
      </c>
    </row>
    <row r="324" spans="1:65" s="2" customFormat="1" ht="37.8" customHeight="1">
      <c r="A324" s="40"/>
      <c r="B324" s="41"/>
      <c r="C324" s="245" t="s">
        <v>544</v>
      </c>
      <c r="D324" s="245" t="s">
        <v>168</v>
      </c>
      <c r="E324" s="246" t="s">
        <v>545</v>
      </c>
      <c r="F324" s="247" t="s">
        <v>546</v>
      </c>
      <c r="G324" s="248" t="s">
        <v>171</v>
      </c>
      <c r="H324" s="249">
        <v>18.101</v>
      </c>
      <c r="I324" s="250"/>
      <c r="J324" s="251">
        <f>ROUND(I324*H324,2)</f>
        <v>0</v>
      </c>
      <c r="K324" s="247" t="s">
        <v>172</v>
      </c>
      <c r="L324" s="43"/>
      <c r="M324" s="252" t="s">
        <v>1</v>
      </c>
      <c r="N324" s="253" t="s">
        <v>43</v>
      </c>
      <c r="O324" s="93"/>
      <c r="P324" s="254">
        <f>O324*H324</f>
        <v>0</v>
      </c>
      <c r="Q324" s="254">
        <v>0.04985</v>
      </c>
      <c r="R324" s="254">
        <f>Q324*H324</f>
        <v>0.9023348499999999</v>
      </c>
      <c r="S324" s="254">
        <v>0</v>
      </c>
      <c r="T324" s="255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56" t="s">
        <v>255</v>
      </c>
      <c r="AT324" s="256" t="s">
        <v>168</v>
      </c>
      <c r="AU324" s="256" t="s">
        <v>88</v>
      </c>
      <c r="AY324" s="17" t="s">
        <v>166</v>
      </c>
      <c r="BE324" s="145">
        <f>IF(N324="základní",J324,0)</f>
        <v>0</v>
      </c>
      <c r="BF324" s="145">
        <f>IF(N324="snížená",J324,0)</f>
        <v>0</v>
      </c>
      <c r="BG324" s="145">
        <f>IF(N324="zákl. přenesená",J324,0)</f>
        <v>0</v>
      </c>
      <c r="BH324" s="145">
        <f>IF(N324="sníž. přenesená",J324,0)</f>
        <v>0</v>
      </c>
      <c r="BI324" s="145">
        <f>IF(N324="nulová",J324,0)</f>
        <v>0</v>
      </c>
      <c r="BJ324" s="17" t="s">
        <v>86</v>
      </c>
      <c r="BK324" s="145">
        <f>ROUND(I324*H324,2)</f>
        <v>0</v>
      </c>
      <c r="BL324" s="17" t="s">
        <v>255</v>
      </c>
      <c r="BM324" s="256" t="s">
        <v>547</v>
      </c>
    </row>
    <row r="325" spans="1:51" s="13" customFormat="1" ht="12">
      <c r="A325" s="13"/>
      <c r="B325" s="257"/>
      <c r="C325" s="258"/>
      <c r="D325" s="259" t="s">
        <v>184</v>
      </c>
      <c r="E325" s="260" t="s">
        <v>1</v>
      </c>
      <c r="F325" s="261" t="s">
        <v>548</v>
      </c>
      <c r="G325" s="258"/>
      <c r="H325" s="262">
        <v>4.274</v>
      </c>
      <c r="I325" s="263"/>
      <c r="J325" s="258"/>
      <c r="K325" s="258"/>
      <c r="L325" s="264"/>
      <c r="M325" s="265"/>
      <c r="N325" s="266"/>
      <c r="O325" s="266"/>
      <c r="P325" s="266"/>
      <c r="Q325" s="266"/>
      <c r="R325" s="266"/>
      <c r="S325" s="266"/>
      <c r="T325" s="26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8" t="s">
        <v>184</v>
      </c>
      <c r="AU325" s="268" t="s">
        <v>88</v>
      </c>
      <c r="AV325" s="13" t="s">
        <v>88</v>
      </c>
      <c r="AW325" s="13" t="s">
        <v>32</v>
      </c>
      <c r="AX325" s="13" t="s">
        <v>78</v>
      </c>
      <c r="AY325" s="268" t="s">
        <v>166</v>
      </c>
    </row>
    <row r="326" spans="1:51" s="13" customFormat="1" ht="12">
      <c r="A326" s="13"/>
      <c r="B326" s="257"/>
      <c r="C326" s="258"/>
      <c r="D326" s="259" t="s">
        <v>184</v>
      </c>
      <c r="E326" s="260" t="s">
        <v>1</v>
      </c>
      <c r="F326" s="261" t="s">
        <v>549</v>
      </c>
      <c r="G326" s="258"/>
      <c r="H326" s="262">
        <v>7.029</v>
      </c>
      <c r="I326" s="263"/>
      <c r="J326" s="258"/>
      <c r="K326" s="258"/>
      <c r="L326" s="264"/>
      <c r="M326" s="265"/>
      <c r="N326" s="266"/>
      <c r="O326" s="266"/>
      <c r="P326" s="266"/>
      <c r="Q326" s="266"/>
      <c r="R326" s="266"/>
      <c r="S326" s="266"/>
      <c r="T326" s="26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8" t="s">
        <v>184</v>
      </c>
      <c r="AU326" s="268" t="s">
        <v>88</v>
      </c>
      <c r="AV326" s="13" t="s">
        <v>88</v>
      </c>
      <c r="AW326" s="13" t="s">
        <v>32</v>
      </c>
      <c r="AX326" s="13" t="s">
        <v>78</v>
      </c>
      <c r="AY326" s="268" t="s">
        <v>166</v>
      </c>
    </row>
    <row r="327" spans="1:51" s="13" customFormat="1" ht="12">
      <c r="A327" s="13"/>
      <c r="B327" s="257"/>
      <c r="C327" s="258"/>
      <c r="D327" s="259" t="s">
        <v>184</v>
      </c>
      <c r="E327" s="260" t="s">
        <v>1</v>
      </c>
      <c r="F327" s="261" t="s">
        <v>550</v>
      </c>
      <c r="G327" s="258"/>
      <c r="H327" s="262">
        <v>6.798</v>
      </c>
      <c r="I327" s="263"/>
      <c r="J327" s="258"/>
      <c r="K327" s="258"/>
      <c r="L327" s="264"/>
      <c r="M327" s="265"/>
      <c r="N327" s="266"/>
      <c r="O327" s="266"/>
      <c r="P327" s="266"/>
      <c r="Q327" s="266"/>
      <c r="R327" s="266"/>
      <c r="S327" s="266"/>
      <c r="T327" s="26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8" t="s">
        <v>184</v>
      </c>
      <c r="AU327" s="268" t="s">
        <v>88</v>
      </c>
      <c r="AV327" s="13" t="s">
        <v>88</v>
      </c>
      <c r="AW327" s="13" t="s">
        <v>32</v>
      </c>
      <c r="AX327" s="13" t="s">
        <v>78</v>
      </c>
      <c r="AY327" s="268" t="s">
        <v>166</v>
      </c>
    </row>
    <row r="328" spans="1:51" s="14" customFormat="1" ht="12">
      <c r="A328" s="14"/>
      <c r="B328" s="269"/>
      <c r="C328" s="270"/>
      <c r="D328" s="259" t="s">
        <v>184</v>
      </c>
      <c r="E328" s="271" t="s">
        <v>1</v>
      </c>
      <c r="F328" s="272" t="s">
        <v>190</v>
      </c>
      <c r="G328" s="270"/>
      <c r="H328" s="273">
        <v>18.101</v>
      </c>
      <c r="I328" s="274"/>
      <c r="J328" s="270"/>
      <c r="K328" s="270"/>
      <c r="L328" s="275"/>
      <c r="M328" s="276"/>
      <c r="N328" s="277"/>
      <c r="O328" s="277"/>
      <c r="P328" s="277"/>
      <c r="Q328" s="277"/>
      <c r="R328" s="277"/>
      <c r="S328" s="277"/>
      <c r="T328" s="278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9" t="s">
        <v>184</v>
      </c>
      <c r="AU328" s="279" t="s">
        <v>88</v>
      </c>
      <c r="AV328" s="14" t="s">
        <v>173</v>
      </c>
      <c r="AW328" s="14" t="s">
        <v>32</v>
      </c>
      <c r="AX328" s="14" t="s">
        <v>86</v>
      </c>
      <c r="AY328" s="279" t="s">
        <v>166</v>
      </c>
    </row>
    <row r="329" spans="1:65" s="2" customFormat="1" ht="37.8" customHeight="1">
      <c r="A329" s="40"/>
      <c r="B329" s="41"/>
      <c r="C329" s="245" t="s">
        <v>551</v>
      </c>
      <c r="D329" s="245" t="s">
        <v>168</v>
      </c>
      <c r="E329" s="246" t="s">
        <v>552</v>
      </c>
      <c r="F329" s="247" t="s">
        <v>553</v>
      </c>
      <c r="G329" s="248" t="s">
        <v>171</v>
      </c>
      <c r="H329" s="249">
        <v>8.548</v>
      </c>
      <c r="I329" s="250"/>
      <c r="J329" s="251">
        <f>ROUND(I329*H329,2)</f>
        <v>0</v>
      </c>
      <c r="K329" s="247" t="s">
        <v>172</v>
      </c>
      <c r="L329" s="43"/>
      <c r="M329" s="252" t="s">
        <v>1</v>
      </c>
      <c r="N329" s="253" t="s">
        <v>43</v>
      </c>
      <c r="O329" s="93"/>
      <c r="P329" s="254">
        <f>O329*H329</f>
        <v>0</v>
      </c>
      <c r="Q329" s="254">
        <v>0.02963</v>
      </c>
      <c r="R329" s="254">
        <f>Q329*H329</f>
        <v>0.25327724</v>
      </c>
      <c r="S329" s="254">
        <v>0</v>
      </c>
      <c r="T329" s="255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56" t="s">
        <v>255</v>
      </c>
      <c r="AT329" s="256" t="s">
        <v>168</v>
      </c>
      <c r="AU329" s="256" t="s">
        <v>88</v>
      </c>
      <c r="AY329" s="17" t="s">
        <v>166</v>
      </c>
      <c r="BE329" s="145">
        <f>IF(N329="základní",J329,0)</f>
        <v>0</v>
      </c>
      <c r="BF329" s="145">
        <f>IF(N329="snížená",J329,0)</f>
        <v>0</v>
      </c>
      <c r="BG329" s="145">
        <f>IF(N329="zákl. přenesená",J329,0)</f>
        <v>0</v>
      </c>
      <c r="BH329" s="145">
        <f>IF(N329="sníž. přenesená",J329,0)</f>
        <v>0</v>
      </c>
      <c r="BI329" s="145">
        <f>IF(N329="nulová",J329,0)</f>
        <v>0</v>
      </c>
      <c r="BJ329" s="17" t="s">
        <v>86</v>
      </c>
      <c r="BK329" s="145">
        <f>ROUND(I329*H329,2)</f>
        <v>0</v>
      </c>
      <c r="BL329" s="17" t="s">
        <v>255</v>
      </c>
      <c r="BM329" s="256" t="s">
        <v>554</v>
      </c>
    </row>
    <row r="330" spans="1:51" s="13" customFormat="1" ht="12">
      <c r="A330" s="13"/>
      <c r="B330" s="257"/>
      <c r="C330" s="258"/>
      <c r="D330" s="259" t="s">
        <v>184</v>
      </c>
      <c r="E330" s="260" t="s">
        <v>1</v>
      </c>
      <c r="F330" s="261" t="s">
        <v>555</v>
      </c>
      <c r="G330" s="258"/>
      <c r="H330" s="262">
        <v>4.274</v>
      </c>
      <c r="I330" s="263"/>
      <c r="J330" s="258"/>
      <c r="K330" s="258"/>
      <c r="L330" s="264"/>
      <c r="M330" s="265"/>
      <c r="N330" s="266"/>
      <c r="O330" s="266"/>
      <c r="P330" s="266"/>
      <c r="Q330" s="266"/>
      <c r="R330" s="266"/>
      <c r="S330" s="266"/>
      <c r="T330" s="26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8" t="s">
        <v>184</v>
      </c>
      <c r="AU330" s="268" t="s">
        <v>88</v>
      </c>
      <c r="AV330" s="13" t="s">
        <v>88</v>
      </c>
      <c r="AW330" s="13" t="s">
        <v>32</v>
      </c>
      <c r="AX330" s="13" t="s">
        <v>78</v>
      </c>
      <c r="AY330" s="268" t="s">
        <v>166</v>
      </c>
    </row>
    <row r="331" spans="1:51" s="13" customFormat="1" ht="12">
      <c r="A331" s="13"/>
      <c r="B331" s="257"/>
      <c r="C331" s="258"/>
      <c r="D331" s="259" t="s">
        <v>184</v>
      </c>
      <c r="E331" s="260" t="s">
        <v>1</v>
      </c>
      <c r="F331" s="261" t="s">
        <v>556</v>
      </c>
      <c r="G331" s="258"/>
      <c r="H331" s="262">
        <v>4.274</v>
      </c>
      <c r="I331" s="263"/>
      <c r="J331" s="258"/>
      <c r="K331" s="258"/>
      <c r="L331" s="264"/>
      <c r="M331" s="265"/>
      <c r="N331" s="266"/>
      <c r="O331" s="266"/>
      <c r="P331" s="266"/>
      <c r="Q331" s="266"/>
      <c r="R331" s="266"/>
      <c r="S331" s="266"/>
      <c r="T331" s="26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8" t="s">
        <v>184</v>
      </c>
      <c r="AU331" s="268" t="s">
        <v>88</v>
      </c>
      <c r="AV331" s="13" t="s">
        <v>88</v>
      </c>
      <c r="AW331" s="13" t="s">
        <v>32</v>
      </c>
      <c r="AX331" s="13" t="s">
        <v>78</v>
      </c>
      <c r="AY331" s="268" t="s">
        <v>166</v>
      </c>
    </row>
    <row r="332" spans="1:51" s="14" customFormat="1" ht="12">
      <c r="A332" s="14"/>
      <c r="B332" s="269"/>
      <c r="C332" s="270"/>
      <c r="D332" s="259" t="s">
        <v>184</v>
      </c>
      <c r="E332" s="271" t="s">
        <v>1</v>
      </c>
      <c r="F332" s="272" t="s">
        <v>190</v>
      </c>
      <c r="G332" s="270"/>
      <c r="H332" s="273">
        <v>8.548</v>
      </c>
      <c r="I332" s="274"/>
      <c r="J332" s="270"/>
      <c r="K332" s="270"/>
      <c r="L332" s="275"/>
      <c r="M332" s="276"/>
      <c r="N332" s="277"/>
      <c r="O332" s="277"/>
      <c r="P332" s="277"/>
      <c r="Q332" s="277"/>
      <c r="R332" s="277"/>
      <c r="S332" s="277"/>
      <c r="T332" s="27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9" t="s">
        <v>184</v>
      </c>
      <c r="AU332" s="279" t="s">
        <v>88</v>
      </c>
      <c r="AV332" s="14" t="s">
        <v>173</v>
      </c>
      <c r="AW332" s="14" t="s">
        <v>32</v>
      </c>
      <c r="AX332" s="14" t="s">
        <v>86</v>
      </c>
      <c r="AY332" s="279" t="s">
        <v>166</v>
      </c>
    </row>
    <row r="333" spans="1:65" s="2" customFormat="1" ht="24.15" customHeight="1">
      <c r="A333" s="40"/>
      <c r="B333" s="41"/>
      <c r="C333" s="245" t="s">
        <v>557</v>
      </c>
      <c r="D333" s="245" t="s">
        <v>168</v>
      </c>
      <c r="E333" s="246" t="s">
        <v>558</v>
      </c>
      <c r="F333" s="247" t="s">
        <v>559</v>
      </c>
      <c r="G333" s="248" t="s">
        <v>171</v>
      </c>
      <c r="H333" s="249">
        <v>5.7</v>
      </c>
      <c r="I333" s="250"/>
      <c r="J333" s="251">
        <f>ROUND(I333*H333,2)</f>
        <v>0</v>
      </c>
      <c r="K333" s="247" t="s">
        <v>172</v>
      </c>
      <c r="L333" s="43"/>
      <c r="M333" s="252" t="s">
        <v>1</v>
      </c>
      <c r="N333" s="253" t="s">
        <v>43</v>
      </c>
      <c r="O333" s="93"/>
      <c r="P333" s="254">
        <f>O333*H333</f>
        <v>0</v>
      </c>
      <c r="Q333" s="254">
        <v>0.0122</v>
      </c>
      <c r="R333" s="254">
        <f>Q333*H333</f>
        <v>0.06954</v>
      </c>
      <c r="S333" s="254">
        <v>0</v>
      </c>
      <c r="T333" s="255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56" t="s">
        <v>255</v>
      </c>
      <c r="AT333" s="256" t="s">
        <v>168</v>
      </c>
      <c r="AU333" s="256" t="s">
        <v>88</v>
      </c>
      <c r="AY333" s="17" t="s">
        <v>166</v>
      </c>
      <c r="BE333" s="145">
        <f>IF(N333="základní",J333,0)</f>
        <v>0</v>
      </c>
      <c r="BF333" s="145">
        <f>IF(N333="snížená",J333,0)</f>
        <v>0</v>
      </c>
      <c r="BG333" s="145">
        <f>IF(N333="zákl. přenesená",J333,0)</f>
        <v>0</v>
      </c>
      <c r="BH333" s="145">
        <f>IF(N333="sníž. přenesená",J333,0)</f>
        <v>0</v>
      </c>
      <c r="BI333" s="145">
        <f>IF(N333="nulová",J333,0)</f>
        <v>0</v>
      </c>
      <c r="BJ333" s="17" t="s">
        <v>86</v>
      </c>
      <c r="BK333" s="145">
        <f>ROUND(I333*H333,2)</f>
        <v>0</v>
      </c>
      <c r="BL333" s="17" t="s">
        <v>255</v>
      </c>
      <c r="BM333" s="256" t="s">
        <v>560</v>
      </c>
    </row>
    <row r="334" spans="1:51" s="13" customFormat="1" ht="12">
      <c r="A334" s="13"/>
      <c r="B334" s="257"/>
      <c r="C334" s="258"/>
      <c r="D334" s="259" t="s">
        <v>184</v>
      </c>
      <c r="E334" s="260" t="s">
        <v>1</v>
      </c>
      <c r="F334" s="261" t="s">
        <v>561</v>
      </c>
      <c r="G334" s="258"/>
      <c r="H334" s="262">
        <v>5.7</v>
      </c>
      <c r="I334" s="263"/>
      <c r="J334" s="258"/>
      <c r="K334" s="258"/>
      <c r="L334" s="264"/>
      <c r="M334" s="265"/>
      <c r="N334" s="266"/>
      <c r="O334" s="266"/>
      <c r="P334" s="266"/>
      <c r="Q334" s="266"/>
      <c r="R334" s="266"/>
      <c r="S334" s="266"/>
      <c r="T334" s="26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8" t="s">
        <v>184</v>
      </c>
      <c r="AU334" s="268" t="s">
        <v>88</v>
      </c>
      <c r="AV334" s="13" t="s">
        <v>88</v>
      </c>
      <c r="AW334" s="13" t="s">
        <v>32</v>
      </c>
      <c r="AX334" s="13" t="s">
        <v>86</v>
      </c>
      <c r="AY334" s="268" t="s">
        <v>166</v>
      </c>
    </row>
    <row r="335" spans="1:65" s="2" customFormat="1" ht="24.15" customHeight="1">
      <c r="A335" s="40"/>
      <c r="B335" s="41"/>
      <c r="C335" s="245" t="s">
        <v>562</v>
      </c>
      <c r="D335" s="245" t="s">
        <v>168</v>
      </c>
      <c r="E335" s="246" t="s">
        <v>563</v>
      </c>
      <c r="F335" s="247" t="s">
        <v>564</v>
      </c>
      <c r="G335" s="248" t="s">
        <v>171</v>
      </c>
      <c r="H335" s="249">
        <v>22.51</v>
      </c>
      <c r="I335" s="250"/>
      <c r="J335" s="251">
        <f>ROUND(I335*H335,2)</f>
        <v>0</v>
      </c>
      <c r="K335" s="247" t="s">
        <v>172</v>
      </c>
      <c r="L335" s="43"/>
      <c r="M335" s="252" t="s">
        <v>1</v>
      </c>
      <c r="N335" s="253" t="s">
        <v>43</v>
      </c>
      <c r="O335" s="93"/>
      <c r="P335" s="254">
        <f>O335*H335</f>
        <v>0</v>
      </c>
      <c r="Q335" s="254">
        <v>0.01259</v>
      </c>
      <c r="R335" s="254">
        <f>Q335*H335</f>
        <v>0.2834009</v>
      </c>
      <c r="S335" s="254">
        <v>0</v>
      </c>
      <c r="T335" s="255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56" t="s">
        <v>255</v>
      </c>
      <c r="AT335" s="256" t="s">
        <v>168</v>
      </c>
      <c r="AU335" s="256" t="s">
        <v>88</v>
      </c>
      <c r="AY335" s="17" t="s">
        <v>166</v>
      </c>
      <c r="BE335" s="145">
        <f>IF(N335="základní",J335,0)</f>
        <v>0</v>
      </c>
      <c r="BF335" s="145">
        <f>IF(N335="snížená",J335,0)</f>
        <v>0</v>
      </c>
      <c r="BG335" s="145">
        <f>IF(N335="zákl. přenesená",J335,0)</f>
        <v>0</v>
      </c>
      <c r="BH335" s="145">
        <f>IF(N335="sníž. přenesená",J335,0)</f>
        <v>0</v>
      </c>
      <c r="BI335" s="145">
        <f>IF(N335="nulová",J335,0)</f>
        <v>0</v>
      </c>
      <c r="BJ335" s="17" t="s">
        <v>86</v>
      </c>
      <c r="BK335" s="145">
        <f>ROUND(I335*H335,2)</f>
        <v>0</v>
      </c>
      <c r="BL335" s="17" t="s">
        <v>255</v>
      </c>
      <c r="BM335" s="256" t="s">
        <v>565</v>
      </c>
    </row>
    <row r="336" spans="1:51" s="13" customFormat="1" ht="12">
      <c r="A336" s="13"/>
      <c r="B336" s="257"/>
      <c r="C336" s="258"/>
      <c r="D336" s="259" t="s">
        <v>184</v>
      </c>
      <c r="E336" s="260" t="s">
        <v>1</v>
      </c>
      <c r="F336" s="261" t="s">
        <v>566</v>
      </c>
      <c r="G336" s="258"/>
      <c r="H336" s="262">
        <v>11.85</v>
      </c>
      <c r="I336" s="263"/>
      <c r="J336" s="258"/>
      <c r="K336" s="258"/>
      <c r="L336" s="264"/>
      <c r="M336" s="265"/>
      <c r="N336" s="266"/>
      <c r="O336" s="266"/>
      <c r="P336" s="266"/>
      <c r="Q336" s="266"/>
      <c r="R336" s="266"/>
      <c r="S336" s="266"/>
      <c r="T336" s="26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8" t="s">
        <v>184</v>
      </c>
      <c r="AU336" s="268" t="s">
        <v>88</v>
      </c>
      <c r="AV336" s="13" t="s">
        <v>88</v>
      </c>
      <c r="AW336" s="13" t="s">
        <v>32</v>
      </c>
      <c r="AX336" s="13" t="s">
        <v>78</v>
      </c>
      <c r="AY336" s="268" t="s">
        <v>166</v>
      </c>
    </row>
    <row r="337" spans="1:51" s="13" customFormat="1" ht="12">
      <c r="A337" s="13"/>
      <c r="B337" s="257"/>
      <c r="C337" s="258"/>
      <c r="D337" s="259" t="s">
        <v>184</v>
      </c>
      <c r="E337" s="260" t="s">
        <v>1</v>
      </c>
      <c r="F337" s="261" t="s">
        <v>470</v>
      </c>
      <c r="G337" s="258"/>
      <c r="H337" s="262">
        <v>10.66</v>
      </c>
      <c r="I337" s="263"/>
      <c r="J337" s="258"/>
      <c r="K337" s="258"/>
      <c r="L337" s="264"/>
      <c r="M337" s="265"/>
      <c r="N337" s="266"/>
      <c r="O337" s="266"/>
      <c r="P337" s="266"/>
      <c r="Q337" s="266"/>
      <c r="R337" s="266"/>
      <c r="S337" s="266"/>
      <c r="T337" s="26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8" t="s">
        <v>184</v>
      </c>
      <c r="AU337" s="268" t="s">
        <v>88</v>
      </c>
      <c r="AV337" s="13" t="s">
        <v>88</v>
      </c>
      <c r="AW337" s="13" t="s">
        <v>32</v>
      </c>
      <c r="AX337" s="13" t="s">
        <v>78</v>
      </c>
      <c r="AY337" s="268" t="s">
        <v>166</v>
      </c>
    </row>
    <row r="338" spans="1:51" s="14" customFormat="1" ht="12">
      <c r="A338" s="14"/>
      <c r="B338" s="269"/>
      <c r="C338" s="270"/>
      <c r="D338" s="259" t="s">
        <v>184</v>
      </c>
      <c r="E338" s="271" t="s">
        <v>1</v>
      </c>
      <c r="F338" s="272" t="s">
        <v>190</v>
      </c>
      <c r="G338" s="270"/>
      <c r="H338" s="273">
        <v>22.509999999999998</v>
      </c>
      <c r="I338" s="274"/>
      <c r="J338" s="270"/>
      <c r="K338" s="270"/>
      <c r="L338" s="275"/>
      <c r="M338" s="276"/>
      <c r="N338" s="277"/>
      <c r="O338" s="277"/>
      <c r="P338" s="277"/>
      <c r="Q338" s="277"/>
      <c r="R338" s="277"/>
      <c r="S338" s="277"/>
      <c r="T338" s="27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9" t="s">
        <v>184</v>
      </c>
      <c r="AU338" s="279" t="s">
        <v>88</v>
      </c>
      <c r="AV338" s="14" t="s">
        <v>173</v>
      </c>
      <c r="AW338" s="14" t="s">
        <v>32</v>
      </c>
      <c r="AX338" s="14" t="s">
        <v>86</v>
      </c>
      <c r="AY338" s="279" t="s">
        <v>166</v>
      </c>
    </row>
    <row r="339" spans="1:65" s="2" customFormat="1" ht="16.5" customHeight="1">
      <c r="A339" s="40"/>
      <c r="B339" s="41"/>
      <c r="C339" s="245" t="s">
        <v>567</v>
      </c>
      <c r="D339" s="245" t="s">
        <v>168</v>
      </c>
      <c r="E339" s="246" t="s">
        <v>568</v>
      </c>
      <c r="F339" s="247" t="s">
        <v>569</v>
      </c>
      <c r="G339" s="248" t="s">
        <v>171</v>
      </c>
      <c r="H339" s="249">
        <v>28.21</v>
      </c>
      <c r="I339" s="250"/>
      <c r="J339" s="251">
        <f>ROUND(I339*H339,2)</f>
        <v>0</v>
      </c>
      <c r="K339" s="247" t="s">
        <v>172</v>
      </c>
      <c r="L339" s="43"/>
      <c r="M339" s="252" t="s">
        <v>1</v>
      </c>
      <c r="N339" s="253" t="s">
        <v>43</v>
      </c>
      <c r="O339" s="93"/>
      <c r="P339" s="254">
        <f>O339*H339</f>
        <v>0</v>
      </c>
      <c r="Q339" s="254">
        <v>0.0001</v>
      </c>
      <c r="R339" s="254">
        <f>Q339*H339</f>
        <v>0.002821</v>
      </c>
      <c r="S339" s="254">
        <v>0</v>
      </c>
      <c r="T339" s="255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56" t="s">
        <v>255</v>
      </c>
      <c r="AT339" s="256" t="s">
        <v>168</v>
      </c>
      <c r="AU339" s="256" t="s">
        <v>88</v>
      </c>
      <c r="AY339" s="17" t="s">
        <v>166</v>
      </c>
      <c r="BE339" s="145">
        <f>IF(N339="základní",J339,0)</f>
        <v>0</v>
      </c>
      <c r="BF339" s="145">
        <f>IF(N339="snížená",J339,0)</f>
        <v>0</v>
      </c>
      <c r="BG339" s="145">
        <f>IF(N339="zákl. přenesená",J339,0)</f>
        <v>0</v>
      </c>
      <c r="BH339" s="145">
        <f>IF(N339="sníž. přenesená",J339,0)</f>
        <v>0</v>
      </c>
      <c r="BI339" s="145">
        <f>IF(N339="nulová",J339,0)</f>
        <v>0</v>
      </c>
      <c r="BJ339" s="17" t="s">
        <v>86</v>
      </c>
      <c r="BK339" s="145">
        <f>ROUND(I339*H339,2)</f>
        <v>0</v>
      </c>
      <c r="BL339" s="17" t="s">
        <v>255</v>
      </c>
      <c r="BM339" s="256" t="s">
        <v>570</v>
      </c>
    </row>
    <row r="340" spans="1:51" s="13" customFormat="1" ht="12">
      <c r="A340" s="13"/>
      <c r="B340" s="257"/>
      <c r="C340" s="258"/>
      <c r="D340" s="259" t="s">
        <v>184</v>
      </c>
      <c r="E340" s="260" t="s">
        <v>1</v>
      </c>
      <c r="F340" s="261" t="s">
        <v>561</v>
      </c>
      <c r="G340" s="258"/>
      <c r="H340" s="262">
        <v>5.7</v>
      </c>
      <c r="I340" s="263"/>
      <c r="J340" s="258"/>
      <c r="K340" s="258"/>
      <c r="L340" s="264"/>
      <c r="M340" s="265"/>
      <c r="N340" s="266"/>
      <c r="O340" s="266"/>
      <c r="P340" s="266"/>
      <c r="Q340" s="266"/>
      <c r="R340" s="266"/>
      <c r="S340" s="266"/>
      <c r="T340" s="26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8" t="s">
        <v>184</v>
      </c>
      <c r="AU340" s="268" t="s">
        <v>88</v>
      </c>
      <c r="AV340" s="13" t="s">
        <v>88</v>
      </c>
      <c r="AW340" s="13" t="s">
        <v>32</v>
      </c>
      <c r="AX340" s="13" t="s">
        <v>78</v>
      </c>
      <c r="AY340" s="268" t="s">
        <v>166</v>
      </c>
    </row>
    <row r="341" spans="1:51" s="13" customFormat="1" ht="12">
      <c r="A341" s="13"/>
      <c r="B341" s="257"/>
      <c r="C341" s="258"/>
      <c r="D341" s="259" t="s">
        <v>184</v>
      </c>
      <c r="E341" s="260" t="s">
        <v>1</v>
      </c>
      <c r="F341" s="261" t="s">
        <v>571</v>
      </c>
      <c r="G341" s="258"/>
      <c r="H341" s="262">
        <v>22.51</v>
      </c>
      <c r="I341" s="263"/>
      <c r="J341" s="258"/>
      <c r="K341" s="258"/>
      <c r="L341" s="264"/>
      <c r="M341" s="265"/>
      <c r="N341" s="266"/>
      <c r="O341" s="266"/>
      <c r="P341" s="266"/>
      <c r="Q341" s="266"/>
      <c r="R341" s="266"/>
      <c r="S341" s="266"/>
      <c r="T341" s="26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8" t="s">
        <v>184</v>
      </c>
      <c r="AU341" s="268" t="s">
        <v>88</v>
      </c>
      <c r="AV341" s="13" t="s">
        <v>88</v>
      </c>
      <c r="AW341" s="13" t="s">
        <v>32</v>
      </c>
      <c r="AX341" s="13" t="s">
        <v>78</v>
      </c>
      <c r="AY341" s="268" t="s">
        <v>166</v>
      </c>
    </row>
    <row r="342" spans="1:51" s="14" customFormat="1" ht="12">
      <c r="A342" s="14"/>
      <c r="B342" s="269"/>
      <c r="C342" s="270"/>
      <c r="D342" s="259" t="s">
        <v>184</v>
      </c>
      <c r="E342" s="271" t="s">
        <v>1</v>
      </c>
      <c r="F342" s="272" t="s">
        <v>190</v>
      </c>
      <c r="G342" s="270"/>
      <c r="H342" s="273">
        <v>28.21</v>
      </c>
      <c r="I342" s="274"/>
      <c r="J342" s="270"/>
      <c r="K342" s="270"/>
      <c r="L342" s="275"/>
      <c r="M342" s="276"/>
      <c r="N342" s="277"/>
      <c r="O342" s="277"/>
      <c r="P342" s="277"/>
      <c r="Q342" s="277"/>
      <c r="R342" s="277"/>
      <c r="S342" s="277"/>
      <c r="T342" s="27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9" t="s">
        <v>184</v>
      </c>
      <c r="AU342" s="279" t="s">
        <v>88</v>
      </c>
      <c r="AV342" s="14" t="s">
        <v>173</v>
      </c>
      <c r="AW342" s="14" t="s">
        <v>32</v>
      </c>
      <c r="AX342" s="14" t="s">
        <v>86</v>
      </c>
      <c r="AY342" s="279" t="s">
        <v>166</v>
      </c>
    </row>
    <row r="343" spans="1:65" s="2" customFormat="1" ht="21.75" customHeight="1">
      <c r="A343" s="40"/>
      <c r="B343" s="41"/>
      <c r="C343" s="245" t="s">
        <v>572</v>
      </c>
      <c r="D343" s="245" t="s">
        <v>168</v>
      </c>
      <c r="E343" s="246" t="s">
        <v>573</v>
      </c>
      <c r="F343" s="247" t="s">
        <v>574</v>
      </c>
      <c r="G343" s="248" t="s">
        <v>171</v>
      </c>
      <c r="H343" s="249">
        <v>17.73</v>
      </c>
      <c r="I343" s="250"/>
      <c r="J343" s="251">
        <f>ROUND(I343*H343,2)</f>
        <v>0</v>
      </c>
      <c r="K343" s="247" t="s">
        <v>172</v>
      </c>
      <c r="L343" s="43"/>
      <c r="M343" s="252" t="s">
        <v>1</v>
      </c>
      <c r="N343" s="253" t="s">
        <v>43</v>
      </c>
      <c r="O343" s="93"/>
      <c r="P343" s="254">
        <f>O343*H343</f>
        <v>0</v>
      </c>
      <c r="Q343" s="254">
        <v>0</v>
      </c>
      <c r="R343" s="254">
        <f>Q343*H343</f>
        <v>0</v>
      </c>
      <c r="S343" s="254">
        <v>0</v>
      </c>
      <c r="T343" s="255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56" t="s">
        <v>255</v>
      </c>
      <c r="AT343" s="256" t="s">
        <v>168</v>
      </c>
      <c r="AU343" s="256" t="s">
        <v>88</v>
      </c>
      <c r="AY343" s="17" t="s">
        <v>166</v>
      </c>
      <c r="BE343" s="145">
        <f>IF(N343="základní",J343,0)</f>
        <v>0</v>
      </c>
      <c r="BF343" s="145">
        <f>IF(N343="snížená",J343,0)</f>
        <v>0</v>
      </c>
      <c r="BG343" s="145">
        <f>IF(N343="zákl. přenesená",J343,0)</f>
        <v>0</v>
      </c>
      <c r="BH343" s="145">
        <f>IF(N343="sníž. přenesená",J343,0)</f>
        <v>0</v>
      </c>
      <c r="BI343" s="145">
        <f>IF(N343="nulová",J343,0)</f>
        <v>0</v>
      </c>
      <c r="BJ343" s="17" t="s">
        <v>86</v>
      </c>
      <c r="BK343" s="145">
        <f>ROUND(I343*H343,2)</f>
        <v>0</v>
      </c>
      <c r="BL343" s="17" t="s">
        <v>255</v>
      </c>
      <c r="BM343" s="256" t="s">
        <v>575</v>
      </c>
    </row>
    <row r="344" spans="1:51" s="13" customFormat="1" ht="12">
      <c r="A344" s="13"/>
      <c r="B344" s="257"/>
      <c r="C344" s="258"/>
      <c r="D344" s="259" t="s">
        <v>184</v>
      </c>
      <c r="E344" s="260" t="s">
        <v>1</v>
      </c>
      <c r="F344" s="261" t="s">
        <v>576</v>
      </c>
      <c r="G344" s="258"/>
      <c r="H344" s="262">
        <v>17.73</v>
      </c>
      <c r="I344" s="263"/>
      <c r="J344" s="258"/>
      <c r="K344" s="258"/>
      <c r="L344" s="264"/>
      <c r="M344" s="265"/>
      <c r="N344" s="266"/>
      <c r="O344" s="266"/>
      <c r="P344" s="266"/>
      <c r="Q344" s="266"/>
      <c r="R344" s="266"/>
      <c r="S344" s="266"/>
      <c r="T344" s="26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8" t="s">
        <v>184</v>
      </c>
      <c r="AU344" s="268" t="s">
        <v>88</v>
      </c>
      <c r="AV344" s="13" t="s">
        <v>88</v>
      </c>
      <c r="AW344" s="13" t="s">
        <v>32</v>
      </c>
      <c r="AX344" s="13" t="s">
        <v>86</v>
      </c>
      <c r="AY344" s="268" t="s">
        <v>166</v>
      </c>
    </row>
    <row r="345" spans="1:65" s="2" customFormat="1" ht="24.15" customHeight="1">
      <c r="A345" s="40"/>
      <c r="B345" s="41"/>
      <c r="C345" s="245" t="s">
        <v>577</v>
      </c>
      <c r="D345" s="245" t="s">
        <v>168</v>
      </c>
      <c r="E345" s="246" t="s">
        <v>578</v>
      </c>
      <c r="F345" s="247" t="s">
        <v>579</v>
      </c>
      <c r="G345" s="248" t="s">
        <v>171</v>
      </c>
      <c r="H345" s="249">
        <v>28.21</v>
      </c>
      <c r="I345" s="250"/>
      <c r="J345" s="251">
        <f>ROUND(I345*H345,2)</f>
        <v>0</v>
      </c>
      <c r="K345" s="247" t="s">
        <v>172</v>
      </c>
      <c r="L345" s="43"/>
      <c r="M345" s="252" t="s">
        <v>1</v>
      </c>
      <c r="N345" s="253" t="s">
        <v>43</v>
      </c>
      <c r="O345" s="93"/>
      <c r="P345" s="254">
        <f>O345*H345</f>
        <v>0</v>
      </c>
      <c r="Q345" s="254">
        <v>0.0001</v>
      </c>
      <c r="R345" s="254">
        <f>Q345*H345</f>
        <v>0.002821</v>
      </c>
      <c r="S345" s="254">
        <v>0</v>
      </c>
      <c r="T345" s="255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56" t="s">
        <v>255</v>
      </c>
      <c r="AT345" s="256" t="s">
        <v>168</v>
      </c>
      <c r="AU345" s="256" t="s">
        <v>88</v>
      </c>
      <c r="AY345" s="17" t="s">
        <v>166</v>
      </c>
      <c r="BE345" s="145">
        <f>IF(N345="základní",J345,0)</f>
        <v>0</v>
      </c>
      <c r="BF345" s="145">
        <f>IF(N345="snížená",J345,0)</f>
        <v>0</v>
      </c>
      <c r="BG345" s="145">
        <f>IF(N345="zákl. přenesená",J345,0)</f>
        <v>0</v>
      </c>
      <c r="BH345" s="145">
        <f>IF(N345="sníž. přenesená",J345,0)</f>
        <v>0</v>
      </c>
      <c r="BI345" s="145">
        <f>IF(N345="nulová",J345,0)</f>
        <v>0</v>
      </c>
      <c r="BJ345" s="17" t="s">
        <v>86</v>
      </c>
      <c r="BK345" s="145">
        <f>ROUND(I345*H345,2)</f>
        <v>0</v>
      </c>
      <c r="BL345" s="17" t="s">
        <v>255</v>
      </c>
      <c r="BM345" s="256" t="s">
        <v>580</v>
      </c>
    </row>
    <row r="346" spans="1:65" s="2" customFormat="1" ht="24.15" customHeight="1">
      <c r="A346" s="40"/>
      <c r="B346" s="41"/>
      <c r="C346" s="245" t="s">
        <v>581</v>
      </c>
      <c r="D346" s="245" t="s">
        <v>168</v>
      </c>
      <c r="E346" s="246" t="s">
        <v>582</v>
      </c>
      <c r="F346" s="247" t="s">
        <v>583</v>
      </c>
      <c r="G346" s="248" t="s">
        <v>270</v>
      </c>
      <c r="H346" s="249">
        <v>4</v>
      </c>
      <c r="I346" s="250"/>
      <c r="J346" s="251">
        <f>ROUND(I346*H346,2)</f>
        <v>0</v>
      </c>
      <c r="K346" s="247" t="s">
        <v>172</v>
      </c>
      <c r="L346" s="43"/>
      <c r="M346" s="252" t="s">
        <v>1</v>
      </c>
      <c r="N346" s="253" t="s">
        <v>43</v>
      </c>
      <c r="O346" s="93"/>
      <c r="P346" s="254">
        <f>O346*H346</f>
        <v>0</v>
      </c>
      <c r="Q346" s="254">
        <v>3E-05</v>
      </c>
      <c r="R346" s="254">
        <f>Q346*H346</f>
        <v>0.00012</v>
      </c>
      <c r="S346" s="254">
        <v>0</v>
      </c>
      <c r="T346" s="255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56" t="s">
        <v>255</v>
      </c>
      <c r="AT346" s="256" t="s">
        <v>168</v>
      </c>
      <c r="AU346" s="256" t="s">
        <v>88</v>
      </c>
      <c r="AY346" s="17" t="s">
        <v>166</v>
      </c>
      <c r="BE346" s="145">
        <f>IF(N346="základní",J346,0)</f>
        <v>0</v>
      </c>
      <c r="BF346" s="145">
        <f>IF(N346="snížená",J346,0)</f>
        <v>0</v>
      </c>
      <c r="BG346" s="145">
        <f>IF(N346="zákl. přenesená",J346,0)</f>
        <v>0</v>
      </c>
      <c r="BH346" s="145">
        <f>IF(N346="sníž. přenesená",J346,0)</f>
        <v>0</v>
      </c>
      <c r="BI346" s="145">
        <f>IF(N346="nulová",J346,0)</f>
        <v>0</v>
      </c>
      <c r="BJ346" s="17" t="s">
        <v>86</v>
      </c>
      <c r="BK346" s="145">
        <f>ROUND(I346*H346,2)</f>
        <v>0</v>
      </c>
      <c r="BL346" s="17" t="s">
        <v>255</v>
      </c>
      <c r="BM346" s="256" t="s">
        <v>584</v>
      </c>
    </row>
    <row r="347" spans="1:65" s="2" customFormat="1" ht="24.15" customHeight="1">
      <c r="A347" s="40"/>
      <c r="B347" s="41"/>
      <c r="C347" s="290" t="s">
        <v>585</v>
      </c>
      <c r="D347" s="290" t="s">
        <v>236</v>
      </c>
      <c r="E347" s="291" t="s">
        <v>586</v>
      </c>
      <c r="F347" s="292" t="s">
        <v>587</v>
      </c>
      <c r="G347" s="293" t="s">
        <v>270</v>
      </c>
      <c r="H347" s="294">
        <v>4</v>
      </c>
      <c r="I347" s="295"/>
      <c r="J347" s="296">
        <f>ROUND(I347*H347,2)</f>
        <v>0</v>
      </c>
      <c r="K347" s="292" t="s">
        <v>172</v>
      </c>
      <c r="L347" s="297"/>
      <c r="M347" s="298" t="s">
        <v>1</v>
      </c>
      <c r="N347" s="299" t="s">
        <v>43</v>
      </c>
      <c r="O347" s="93"/>
      <c r="P347" s="254">
        <f>O347*H347</f>
        <v>0</v>
      </c>
      <c r="Q347" s="254">
        <v>0.0014</v>
      </c>
      <c r="R347" s="254">
        <f>Q347*H347</f>
        <v>0.0056</v>
      </c>
      <c r="S347" s="254">
        <v>0</v>
      </c>
      <c r="T347" s="255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56" t="s">
        <v>344</v>
      </c>
      <c r="AT347" s="256" t="s">
        <v>236</v>
      </c>
      <c r="AU347" s="256" t="s">
        <v>88</v>
      </c>
      <c r="AY347" s="17" t="s">
        <v>166</v>
      </c>
      <c r="BE347" s="145">
        <f>IF(N347="základní",J347,0)</f>
        <v>0</v>
      </c>
      <c r="BF347" s="145">
        <f>IF(N347="snížená",J347,0)</f>
        <v>0</v>
      </c>
      <c r="BG347" s="145">
        <f>IF(N347="zákl. přenesená",J347,0)</f>
        <v>0</v>
      </c>
      <c r="BH347" s="145">
        <f>IF(N347="sníž. přenesená",J347,0)</f>
        <v>0</v>
      </c>
      <c r="BI347" s="145">
        <f>IF(N347="nulová",J347,0)</f>
        <v>0</v>
      </c>
      <c r="BJ347" s="17" t="s">
        <v>86</v>
      </c>
      <c r="BK347" s="145">
        <f>ROUND(I347*H347,2)</f>
        <v>0</v>
      </c>
      <c r="BL347" s="17" t="s">
        <v>255</v>
      </c>
      <c r="BM347" s="256" t="s">
        <v>588</v>
      </c>
    </row>
    <row r="348" spans="1:65" s="2" customFormat="1" ht="24.15" customHeight="1">
      <c r="A348" s="40"/>
      <c r="B348" s="41"/>
      <c r="C348" s="245" t="s">
        <v>589</v>
      </c>
      <c r="D348" s="245" t="s">
        <v>168</v>
      </c>
      <c r="E348" s="246" t="s">
        <v>590</v>
      </c>
      <c r="F348" s="247" t="s">
        <v>591</v>
      </c>
      <c r="G348" s="248" t="s">
        <v>219</v>
      </c>
      <c r="H348" s="249">
        <v>3.072</v>
      </c>
      <c r="I348" s="250"/>
      <c r="J348" s="251">
        <f>ROUND(I348*H348,2)</f>
        <v>0</v>
      </c>
      <c r="K348" s="247" t="s">
        <v>172</v>
      </c>
      <c r="L348" s="43"/>
      <c r="M348" s="252" t="s">
        <v>1</v>
      </c>
      <c r="N348" s="253" t="s">
        <v>43</v>
      </c>
      <c r="O348" s="93"/>
      <c r="P348" s="254">
        <f>O348*H348</f>
        <v>0</v>
      </c>
      <c r="Q348" s="254">
        <v>0</v>
      </c>
      <c r="R348" s="254">
        <f>Q348*H348</f>
        <v>0</v>
      </c>
      <c r="S348" s="254">
        <v>0</v>
      </c>
      <c r="T348" s="255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56" t="s">
        <v>255</v>
      </c>
      <c r="AT348" s="256" t="s">
        <v>168</v>
      </c>
      <c r="AU348" s="256" t="s">
        <v>88</v>
      </c>
      <c r="AY348" s="17" t="s">
        <v>166</v>
      </c>
      <c r="BE348" s="145">
        <f>IF(N348="základní",J348,0)</f>
        <v>0</v>
      </c>
      <c r="BF348" s="145">
        <f>IF(N348="snížená",J348,0)</f>
        <v>0</v>
      </c>
      <c r="BG348" s="145">
        <f>IF(N348="zákl. přenesená",J348,0)</f>
        <v>0</v>
      </c>
      <c r="BH348" s="145">
        <f>IF(N348="sníž. přenesená",J348,0)</f>
        <v>0</v>
      </c>
      <c r="BI348" s="145">
        <f>IF(N348="nulová",J348,0)</f>
        <v>0</v>
      </c>
      <c r="BJ348" s="17" t="s">
        <v>86</v>
      </c>
      <c r="BK348" s="145">
        <f>ROUND(I348*H348,2)</f>
        <v>0</v>
      </c>
      <c r="BL348" s="17" t="s">
        <v>255</v>
      </c>
      <c r="BM348" s="256" t="s">
        <v>592</v>
      </c>
    </row>
    <row r="349" spans="1:65" s="2" customFormat="1" ht="24.15" customHeight="1">
      <c r="A349" s="40"/>
      <c r="B349" s="41"/>
      <c r="C349" s="245" t="s">
        <v>593</v>
      </c>
      <c r="D349" s="245" t="s">
        <v>168</v>
      </c>
      <c r="E349" s="246" t="s">
        <v>594</v>
      </c>
      <c r="F349" s="247" t="s">
        <v>595</v>
      </c>
      <c r="G349" s="248" t="s">
        <v>219</v>
      </c>
      <c r="H349" s="249">
        <v>3.072</v>
      </c>
      <c r="I349" s="250"/>
      <c r="J349" s="251">
        <f>ROUND(I349*H349,2)</f>
        <v>0</v>
      </c>
      <c r="K349" s="247" t="s">
        <v>172</v>
      </c>
      <c r="L349" s="43"/>
      <c r="M349" s="252" t="s">
        <v>1</v>
      </c>
      <c r="N349" s="253" t="s">
        <v>43</v>
      </c>
      <c r="O349" s="93"/>
      <c r="P349" s="254">
        <f>O349*H349</f>
        <v>0</v>
      </c>
      <c r="Q349" s="254">
        <v>0</v>
      </c>
      <c r="R349" s="254">
        <f>Q349*H349</f>
        <v>0</v>
      </c>
      <c r="S349" s="254">
        <v>0</v>
      </c>
      <c r="T349" s="255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56" t="s">
        <v>255</v>
      </c>
      <c r="AT349" s="256" t="s">
        <v>168</v>
      </c>
      <c r="AU349" s="256" t="s">
        <v>88</v>
      </c>
      <c r="AY349" s="17" t="s">
        <v>166</v>
      </c>
      <c r="BE349" s="145">
        <f>IF(N349="základní",J349,0)</f>
        <v>0</v>
      </c>
      <c r="BF349" s="145">
        <f>IF(N349="snížená",J349,0)</f>
        <v>0</v>
      </c>
      <c r="BG349" s="145">
        <f>IF(N349="zákl. přenesená",J349,0)</f>
        <v>0</v>
      </c>
      <c r="BH349" s="145">
        <f>IF(N349="sníž. přenesená",J349,0)</f>
        <v>0</v>
      </c>
      <c r="BI349" s="145">
        <f>IF(N349="nulová",J349,0)</f>
        <v>0</v>
      </c>
      <c r="BJ349" s="17" t="s">
        <v>86</v>
      </c>
      <c r="BK349" s="145">
        <f>ROUND(I349*H349,2)</f>
        <v>0</v>
      </c>
      <c r="BL349" s="17" t="s">
        <v>255</v>
      </c>
      <c r="BM349" s="256" t="s">
        <v>596</v>
      </c>
    </row>
    <row r="350" spans="1:63" s="12" customFormat="1" ht="22.8" customHeight="1">
      <c r="A350" s="12"/>
      <c r="B350" s="230"/>
      <c r="C350" s="231"/>
      <c r="D350" s="232" t="s">
        <v>77</v>
      </c>
      <c r="E350" s="243" t="s">
        <v>597</v>
      </c>
      <c r="F350" s="243" t="s">
        <v>598</v>
      </c>
      <c r="G350" s="231"/>
      <c r="H350" s="231"/>
      <c r="I350" s="234"/>
      <c r="J350" s="244">
        <f>BK350</f>
        <v>0</v>
      </c>
      <c r="K350" s="231"/>
      <c r="L350" s="235"/>
      <c r="M350" s="236"/>
      <c r="N350" s="237"/>
      <c r="O350" s="237"/>
      <c r="P350" s="238">
        <f>SUM(P351:P356)</f>
        <v>0</v>
      </c>
      <c r="Q350" s="237"/>
      <c r="R350" s="238">
        <f>SUM(R351:R356)</f>
        <v>0.008415</v>
      </c>
      <c r="S350" s="237"/>
      <c r="T350" s="239">
        <f>SUM(T351:T356)</f>
        <v>0.0070975000000000005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40" t="s">
        <v>88</v>
      </c>
      <c r="AT350" s="241" t="s">
        <v>77</v>
      </c>
      <c r="AU350" s="241" t="s">
        <v>86</v>
      </c>
      <c r="AY350" s="240" t="s">
        <v>166</v>
      </c>
      <c r="BK350" s="242">
        <f>SUM(BK351:BK356)</f>
        <v>0</v>
      </c>
    </row>
    <row r="351" spans="1:65" s="2" customFormat="1" ht="16.5" customHeight="1">
      <c r="A351" s="40"/>
      <c r="B351" s="41"/>
      <c r="C351" s="245" t="s">
        <v>599</v>
      </c>
      <c r="D351" s="245" t="s">
        <v>168</v>
      </c>
      <c r="E351" s="246" t="s">
        <v>600</v>
      </c>
      <c r="F351" s="247" t="s">
        <v>601</v>
      </c>
      <c r="G351" s="248" t="s">
        <v>245</v>
      </c>
      <c r="H351" s="249">
        <v>4.25</v>
      </c>
      <c r="I351" s="250"/>
      <c r="J351" s="251">
        <f>ROUND(I351*H351,2)</f>
        <v>0</v>
      </c>
      <c r="K351" s="247" t="s">
        <v>172</v>
      </c>
      <c r="L351" s="43"/>
      <c r="M351" s="252" t="s">
        <v>1</v>
      </c>
      <c r="N351" s="253" t="s">
        <v>43</v>
      </c>
      <c r="O351" s="93"/>
      <c r="P351" s="254">
        <f>O351*H351</f>
        <v>0</v>
      </c>
      <c r="Q351" s="254">
        <v>0</v>
      </c>
      <c r="R351" s="254">
        <f>Q351*H351</f>
        <v>0</v>
      </c>
      <c r="S351" s="254">
        <v>0.00167</v>
      </c>
      <c r="T351" s="255">
        <f>S351*H351</f>
        <v>0.0070975000000000005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56" t="s">
        <v>255</v>
      </c>
      <c r="AT351" s="256" t="s">
        <v>168</v>
      </c>
      <c r="AU351" s="256" t="s">
        <v>88</v>
      </c>
      <c r="AY351" s="17" t="s">
        <v>166</v>
      </c>
      <c r="BE351" s="145">
        <f>IF(N351="základní",J351,0)</f>
        <v>0</v>
      </c>
      <c r="BF351" s="145">
        <f>IF(N351="snížená",J351,0)</f>
        <v>0</v>
      </c>
      <c r="BG351" s="145">
        <f>IF(N351="zákl. přenesená",J351,0)</f>
        <v>0</v>
      </c>
      <c r="BH351" s="145">
        <f>IF(N351="sníž. přenesená",J351,0)</f>
        <v>0</v>
      </c>
      <c r="BI351" s="145">
        <f>IF(N351="nulová",J351,0)</f>
        <v>0</v>
      </c>
      <c r="BJ351" s="17" t="s">
        <v>86</v>
      </c>
      <c r="BK351" s="145">
        <f>ROUND(I351*H351,2)</f>
        <v>0</v>
      </c>
      <c r="BL351" s="17" t="s">
        <v>255</v>
      </c>
      <c r="BM351" s="256" t="s">
        <v>602</v>
      </c>
    </row>
    <row r="352" spans="1:51" s="13" customFormat="1" ht="12">
      <c r="A352" s="13"/>
      <c r="B352" s="257"/>
      <c r="C352" s="258"/>
      <c r="D352" s="259" t="s">
        <v>184</v>
      </c>
      <c r="E352" s="260" t="s">
        <v>1</v>
      </c>
      <c r="F352" s="261" t="s">
        <v>603</v>
      </c>
      <c r="G352" s="258"/>
      <c r="H352" s="262">
        <v>4.25</v>
      </c>
      <c r="I352" s="263"/>
      <c r="J352" s="258"/>
      <c r="K352" s="258"/>
      <c r="L352" s="264"/>
      <c r="M352" s="265"/>
      <c r="N352" s="266"/>
      <c r="O352" s="266"/>
      <c r="P352" s="266"/>
      <c r="Q352" s="266"/>
      <c r="R352" s="266"/>
      <c r="S352" s="266"/>
      <c r="T352" s="26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8" t="s">
        <v>184</v>
      </c>
      <c r="AU352" s="268" t="s">
        <v>88</v>
      </c>
      <c r="AV352" s="13" t="s">
        <v>88</v>
      </c>
      <c r="AW352" s="13" t="s">
        <v>32</v>
      </c>
      <c r="AX352" s="13" t="s">
        <v>86</v>
      </c>
      <c r="AY352" s="268" t="s">
        <v>166</v>
      </c>
    </row>
    <row r="353" spans="1:65" s="2" customFormat="1" ht="24.15" customHeight="1">
      <c r="A353" s="40"/>
      <c r="B353" s="41"/>
      <c r="C353" s="245" t="s">
        <v>604</v>
      </c>
      <c r="D353" s="245" t="s">
        <v>168</v>
      </c>
      <c r="E353" s="246" t="s">
        <v>605</v>
      </c>
      <c r="F353" s="247" t="s">
        <v>606</v>
      </c>
      <c r="G353" s="248" t="s">
        <v>245</v>
      </c>
      <c r="H353" s="249">
        <v>4.25</v>
      </c>
      <c r="I353" s="250"/>
      <c r="J353" s="251">
        <f>ROUND(I353*H353,2)</f>
        <v>0</v>
      </c>
      <c r="K353" s="247" t="s">
        <v>172</v>
      </c>
      <c r="L353" s="43"/>
      <c r="M353" s="252" t="s">
        <v>1</v>
      </c>
      <c r="N353" s="253" t="s">
        <v>43</v>
      </c>
      <c r="O353" s="93"/>
      <c r="P353" s="254">
        <f>O353*H353</f>
        <v>0</v>
      </c>
      <c r="Q353" s="254">
        <v>0.00198</v>
      </c>
      <c r="R353" s="254">
        <f>Q353*H353</f>
        <v>0.008415</v>
      </c>
      <c r="S353" s="254">
        <v>0</v>
      </c>
      <c r="T353" s="255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56" t="s">
        <v>255</v>
      </c>
      <c r="AT353" s="256" t="s">
        <v>168</v>
      </c>
      <c r="AU353" s="256" t="s">
        <v>88</v>
      </c>
      <c r="AY353" s="17" t="s">
        <v>166</v>
      </c>
      <c r="BE353" s="145">
        <f>IF(N353="základní",J353,0)</f>
        <v>0</v>
      </c>
      <c r="BF353" s="145">
        <f>IF(N353="snížená",J353,0)</f>
        <v>0</v>
      </c>
      <c r="BG353" s="145">
        <f>IF(N353="zákl. přenesená",J353,0)</f>
        <v>0</v>
      </c>
      <c r="BH353" s="145">
        <f>IF(N353="sníž. přenesená",J353,0)</f>
        <v>0</v>
      </c>
      <c r="BI353" s="145">
        <f>IF(N353="nulová",J353,0)</f>
        <v>0</v>
      </c>
      <c r="BJ353" s="17" t="s">
        <v>86</v>
      </c>
      <c r="BK353" s="145">
        <f>ROUND(I353*H353,2)</f>
        <v>0</v>
      </c>
      <c r="BL353" s="17" t="s">
        <v>255</v>
      </c>
      <c r="BM353" s="256" t="s">
        <v>607</v>
      </c>
    </row>
    <row r="354" spans="1:51" s="13" customFormat="1" ht="12">
      <c r="A354" s="13"/>
      <c r="B354" s="257"/>
      <c r="C354" s="258"/>
      <c r="D354" s="259" t="s">
        <v>184</v>
      </c>
      <c r="E354" s="260" t="s">
        <v>1</v>
      </c>
      <c r="F354" s="261" t="s">
        <v>603</v>
      </c>
      <c r="G354" s="258"/>
      <c r="H354" s="262">
        <v>4.25</v>
      </c>
      <c r="I354" s="263"/>
      <c r="J354" s="258"/>
      <c r="K354" s="258"/>
      <c r="L354" s="264"/>
      <c r="M354" s="265"/>
      <c r="N354" s="266"/>
      <c r="O354" s="266"/>
      <c r="P354" s="266"/>
      <c r="Q354" s="266"/>
      <c r="R354" s="266"/>
      <c r="S354" s="266"/>
      <c r="T354" s="26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8" t="s">
        <v>184</v>
      </c>
      <c r="AU354" s="268" t="s">
        <v>88</v>
      </c>
      <c r="AV354" s="13" t="s">
        <v>88</v>
      </c>
      <c r="AW354" s="13" t="s">
        <v>32</v>
      </c>
      <c r="AX354" s="13" t="s">
        <v>86</v>
      </c>
      <c r="AY354" s="268" t="s">
        <v>166</v>
      </c>
    </row>
    <row r="355" spans="1:65" s="2" customFormat="1" ht="24.15" customHeight="1">
      <c r="A355" s="40"/>
      <c r="B355" s="41"/>
      <c r="C355" s="245" t="s">
        <v>608</v>
      </c>
      <c r="D355" s="245" t="s">
        <v>168</v>
      </c>
      <c r="E355" s="246" t="s">
        <v>609</v>
      </c>
      <c r="F355" s="247" t="s">
        <v>610</v>
      </c>
      <c r="G355" s="248" t="s">
        <v>219</v>
      </c>
      <c r="H355" s="249">
        <v>0.008</v>
      </c>
      <c r="I355" s="250"/>
      <c r="J355" s="251">
        <f>ROUND(I355*H355,2)</f>
        <v>0</v>
      </c>
      <c r="K355" s="247" t="s">
        <v>172</v>
      </c>
      <c r="L355" s="43"/>
      <c r="M355" s="252" t="s">
        <v>1</v>
      </c>
      <c r="N355" s="253" t="s">
        <v>43</v>
      </c>
      <c r="O355" s="93"/>
      <c r="P355" s="254">
        <f>O355*H355</f>
        <v>0</v>
      </c>
      <c r="Q355" s="254">
        <v>0</v>
      </c>
      <c r="R355" s="254">
        <f>Q355*H355</f>
        <v>0</v>
      </c>
      <c r="S355" s="254">
        <v>0</v>
      </c>
      <c r="T355" s="255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56" t="s">
        <v>255</v>
      </c>
      <c r="AT355" s="256" t="s">
        <v>168</v>
      </c>
      <c r="AU355" s="256" t="s">
        <v>88</v>
      </c>
      <c r="AY355" s="17" t="s">
        <v>166</v>
      </c>
      <c r="BE355" s="145">
        <f>IF(N355="základní",J355,0)</f>
        <v>0</v>
      </c>
      <c r="BF355" s="145">
        <f>IF(N355="snížená",J355,0)</f>
        <v>0</v>
      </c>
      <c r="BG355" s="145">
        <f>IF(N355="zákl. přenesená",J355,0)</f>
        <v>0</v>
      </c>
      <c r="BH355" s="145">
        <f>IF(N355="sníž. přenesená",J355,0)</f>
        <v>0</v>
      </c>
      <c r="BI355" s="145">
        <f>IF(N355="nulová",J355,0)</f>
        <v>0</v>
      </c>
      <c r="BJ355" s="17" t="s">
        <v>86</v>
      </c>
      <c r="BK355" s="145">
        <f>ROUND(I355*H355,2)</f>
        <v>0</v>
      </c>
      <c r="BL355" s="17" t="s">
        <v>255</v>
      </c>
      <c r="BM355" s="256" t="s">
        <v>611</v>
      </c>
    </row>
    <row r="356" spans="1:65" s="2" customFormat="1" ht="24.15" customHeight="1">
      <c r="A356" s="40"/>
      <c r="B356" s="41"/>
      <c r="C356" s="245" t="s">
        <v>612</v>
      </c>
      <c r="D356" s="245" t="s">
        <v>168</v>
      </c>
      <c r="E356" s="246" t="s">
        <v>613</v>
      </c>
      <c r="F356" s="247" t="s">
        <v>614</v>
      </c>
      <c r="G356" s="248" t="s">
        <v>219</v>
      </c>
      <c r="H356" s="249">
        <v>0.008</v>
      </c>
      <c r="I356" s="250"/>
      <c r="J356" s="251">
        <f>ROUND(I356*H356,2)</f>
        <v>0</v>
      </c>
      <c r="K356" s="247" t="s">
        <v>172</v>
      </c>
      <c r="L356" s="43"/>
      <c r="M356" s="252" t="s">
        <v>1</v>
      </c>
      <c r="N356" s="253" t="s">
        <v>43</v>
      </c>
      <c r="O356" s="93"/>
      <c r="P356" s="254">
        <f>O356*H356</f>
        <v>0</v>
      </c>
      <c r="Q356" s="254">
        <v>0</v>
      </c>
      <c r="R356" s="254">
        <f>Q356*H356</f>
        <v>0</v>
      </c>
      <c r="S356" s="254">
        <v>0</v>
      </c>
      <c r="T356" s="255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56" t="s">
        <v>255</v>
      </c>
      <c r="AT356" s="256" t="s">
        <v>168</v>
      </c>
      <c r="AU356" s="256" t="s">
        <v>88</v>
      </c>
      <c r="AY356" s="17" t="s">
        <v>166</v>
      </c>
      <c r="BE356" s="145">
        <f>IF(N356="základní",J356,0)</f>
        <v>0</v>
      </c>
      <c r="BF356" s="145">
        <f>IF(N356="snížená",J356,0)</f>
        <v>0</v>
      </c>
      <c r="BG356" s="145">
        <f>IF(N356="zákl. přenesená",J356,0)</f>
        <v>0</v>
      </c>
      <c r="BH356" s="145">
        <f>IF(N356="sníž. přenesená",J356,0)</f>
        <v>0</v>
      </c>
      <c r="BI356" s="145">
        <f>IF(N356="nulová",J356,0)</f>
        <v>0</v>
      </c>
      <c r="BJ356" s="17" t="s">
        <v>86</v>
      </c>
      <c r="BK356" s="145">
        <f>ROUND(I356*H356,2)</f>
        <v>0</v>
      </c>
      <c r="BL356" s="17" t="s">
        <v>255</v>
      </c>
      <c r="BM356" s="256" t="s">
        <v>615</v>
      </c>
    </row>
    <row r="357" spans="1:63" s="12" customFormat="1" ht="22.8" customHeight="1">
      <c r="A357" s="12"/>
      <c r="B357" s="230"/>
      <c r="C357" s="231"/>
      <c r="D357" s="232" t="s">
        <v>77</v>
      </c>
      <c r="E357" s="243" t="s">
        <v>616</v>
      </c>
      <c r="F357" s="243" t="s">
        <v>617</v>
      </c>
      <c r="G357" s="231"/>
      <c r="H357" s="231"/>
      <c r="I357" s="234"/>
      <c r="J357" s="244">
        <f>BK357</f>
        <v>0</v>
      </c>
      <c r="K357" s="231"/>
      <c r="L357" s="235"/>
      <c r="M357" s="236"/>
      <c r="N357" s="237"/>
      <c r="O357" s="237"/>
      <c r="P357" s="238">
        <f>SUM(P358:P382)</f>
        <v>0</v>
      </c>
      <c r="Q357" s="237"/>
      <c r="R357" s="238">
        <f>SUM(R358:R382)</f>
        <v>0.27219551000000003</v>
      </c>
      <c r="S357" s="237"/>
      <c r="T357" s="239">
        <f>SUM(T358:T382)</f>
        <v>0.192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40" t="s">
        <v>88</v>
      </c>
      <c r="AT357" s="241" t="s">
        <v>77</v>
      </c>
      <c r="AU357" s="241" t="s">
        <v>86</v>
      </c>
      <c r="AY357" s="240" t="s">
        <v>166</v>
      </c>
      <c r="BK357" s="242">
        <f>SUM(BK358:BK382)</f>
        <v>0</v>
      </c>
    </row>
    <row r="358" spans="1:65" s="2" customFormat="1" ht="37.8" customHeight="1">
      <c r="A358" s="40"/>
      <c r="B358" s="41"/>
      <c r="C358" s="245" t="s">
        <v>618</v>
      </c>
      <c r="D358" s="245" t="s">
        <v>168</v>
      </c>
      <c r="E358" s="246" t="s">
        <v>619</v>
      </c>
      <c r="F358" s="247" t="s">
        <v>620</v>
      </c>
      <c r="G358" s="248" t="s">
        <v>171</v>
      </c>
      <c r="H358" s="249">
        <v>3.613</v>
      </c>
      <c r="I358" s="250"/>
      <c r="J358" s="251">
        <f>ROUND(I358*H358,2)</f>
        <v>0</v>
      </c>
      <c r="K358" s="247" t="s">
        <v>1</v>
      </c>
      <c r="L358" s="43"/>
      <c r="M358" s="252" t="s">
        <v>1</v>
      </c>
      <c r="N358" s="253" t="s">
        <v>43</v>
      </c>
      <c r="O358" s="93"/>
      <c r="P358" s="254">
        <f>O358*H358</f>
        <v>0</v>
      </c>
      <c r="Q358" s="254">
        <v>0.00027</v>
      </c>
      <c r="R358" s="254">
        <f>Q358*H358</f>
        <v>0.00097551</v>
      </c>
      <c r="S358" s="254">
        <v>0</v>
      </c>
      <c r="T358" s="255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56" t="s">
        <v>255</v>
      </c>
      <c r="AT358" s="256" t="s">
        <v>168</v>
      </c>
      <c r="AU358" s="256" t="s">
        <v>88</v>
      </c>
      <c r="AY358" s="17" t="s">
        <v>166</v>
      </c>
      <c r="BE358" s="145">
        <f>IF(N358="základní",J358,0)</f>
        <v>0</v>
      </c>
      <c r="BF358" s="145">
        <f>IF(N358="snížená",J358,0)</f>
        <v>0</v>
      </c>
      <c r="BG358" s="145">
        <f>IF(N358="zákl. přenesená",J358,0)</f>
        <v>0</v>
      </c>
      <c r="BH358" s="145">
        <f>IF(N358="sníž. přenesená",J358,0)</f>
        <v>0</v>
      </c>
      <c r="BI358" s="145">
        <f>IF(N358="nulová",J358,0)</f>
        <v>0</v>
      </c>
      <c r="BJ358" s="17" t="s">
        <v>86</v>
      </c>
      <c r="BK358" s="145">
        <f>ROUND(I358*H358,2)</f>
        <v>0</v>
      </c>
      <c r="BL358" s="17" t="s">
        <v>255</v>
      </c>
      <c r="BM358" s="256" t="s">
        <v>621</v>
      </c>
    </row>
    <row r="359" spans="1:51" s="13" customFormat="1" ht="12">
      <c r="A359" s="13"/>
      <c r="B359" s="257"/>
      <c r="C359" s="258"/>
      <c r="D359" s="259" t="s">
        <v>184</v>
      </c>
      <c r="E359" s="260" t="s">
        <v>1</v>
      </c>
      <c r="F359" s="261" t="s">
        <v>622</v>
      </c>
      <c r="G359" s="258"/>
      <c r="H359" s="262">
        <v>3.613</v>
      </c>
      <c r="I359" s="263"/>
      <c r="J359" s="258"/>
      <c r="K359" s="258"/>
      <c r="L359" s="264"/>
      <c r="M359" s="265"/>
      <c r="N359" s="266"/>
      <c r="O359" s="266"/>
      <c r="P359" s="266"/>
      <c r="Q359" s="266"/>
      <c r="R359" s="266"/>
      <c r="S359" s="266"/>
      <c r="T359" s="26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8" t="s">
        <v>184</v>
      </c>
      <c r="AU359" s="268" t="s">
        <v>88</v>
      </c>
      <c r="AV359" s="13" t="s">
        <v>88</v>
      </c>
      <c r="AW359" s="13" t="s">
        <v>32</v>
      </c>
      <c r="AX359" s="13" t="s">
        <v>86</v>
      </c>
      <c r="AY359" s="268" t="s">
        <v>166</v>
      </c>
    </row>
    <row r="360" spans="1:65" s="2" customFormat="1" ht="24.15" customHeight="1">
      <c r="A360" s="40"/>
      <c r="B360" s="41"/>
      <c r="C360" s="245" t="s">
        <v>623</v>
      </c>
      <c r="D360" s="245" t="s">
        <v>168</v>
      </c>
      <c r="E360" s="246" t="s">
        <v>624</v>
      </c>
      <c r="F360" s="247" t="s">
        <v>625</v>
      </c>
      <c r="G360" s="248" t="s">
        <v>270</v>
      </c>
      <c r="H360" s="249">
        <v>7</v>
      </c>
      <c r="I360" s="250"/>
      <c r="J360" s="251">
        <f>ROUND(I360*H360,2)</f>
        <v>0</v>
      </c>
      <c r="K360" s="247" t="s">
        <v>172</v>
      </c>
      <c r="L360" s="43"/>
      <c r="M360" s="252" t="s">
        <v>1</v>
      </c>
      <c r="N360" s="253" t="s">
        <v>43</v>
      </c>
      <c r="O360" s="93"/>
      <c r="P360" s="254">
        <f>O360*H360</f>
        <v>0</v>
      </c>
      <c r="Q360" s="254">
        <v>0</v>
      </c>
      <c r="R360" s="254">
        <f>Q360*H360</f>
        <v>0</v>
      </c>
      <c r="S360" s="254">
        <v>0</v>
      </c>
      <c r="T360" s="255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56" t="s">
        <v>255</v>
      </c>
      <c r="AT360" s="256" t="s">
        <v>168</v>
      </c>
      <c r="AU360" s="256" t="s">
        <v>88</v>
      </c>
      <c r="AY360" s="17" t="s">
        <v>166</v>
      </c>
      <c r="BE360" s="145">
        <f>IF(N360="základní",J360,0)</f>
        <v>0</v>
      </c>
      <c r="BF360" s="145">
        <f>IF(N360="snížená",J360,0)</f>
        <v>0</v>
      </c>
      <c r="BG360" s="145">
        <f>IF(N360="zákl. přenesená",J360,0)</f>
        <v>0</v>
      </c>
      <c r="BH360" s="145">
        <f>IF(N360="sníž. přenesená",J360,0)</f>
        <v>0</v>
      </c>
      <c r="BI360" s="145">
        <f>IF(N360="nulová",J360,0)</f>
        <v>0</v>
      </c>
      <c r="BJ360" s="17" t="s">
        <v>86</v>
      </c>
      <c r="BK360" s="145">
        <f>ROUND(I360*H360,2)</f>
        <v>0</v>
      </c>
      <c r="BL360" s="17" t="s">
        <v>255</v>
      </c>
      <c r="BM360" s="256" t="s">
        <v>626</v>
      </c>
    </row>
    <row r="361" spans="1:51" s="13" customFormat="1" ht="12">
      <c r="A361" s="13"/>
      <c r="B361" s="257"/>
      <c r="C361" s="258"/>
      <c r="D361" s="259" t="s">
        <v>184</v>
      </c>
      <c r="E361" s="260" t="s">
        <v>1</v>
      </c>
      <c r="F361" s="261" t="s">
        <v>627</v>
      </c>
      <c r="G361" s="258"/>
      <c r="H361" s="262">
        <v>2</v>
      </c>
      <c r="I361" s="263"/>
      <c r="J361" s="258"/>
      <c r="K361" s="258"/>
      <c r="L361" s="264"/>
      <c r="M361" s="265"/>
      <c r="N361" s="266"/>
      <c r="O361" s="266"/>
      <c r="P361" s="266"/>
      <c r="Q361" s="266"/>
      <c r="R361" s="266"/>
      <c r="S361" s="266"/>
      <c r="T361" s="26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8" t="s">
        <v>184</v>
      </c>
      <c r="AU361" s="268" t="s">
        <v>88</v>
      </c>
      <c r="AV361" s="13" t="s">
        <v>88</v>
      </c>
      <c r="AW361" s="13" t="s">
        <v>32</v>
      </c>
      <c r="AX361" s="13" t="s">
        <v>78</v>
      </c>
      <c r="AY361" s="268" t="s">
        <v>166</v>
      </c>
    </row>
    <row r="362" spans="1:51" s="13" customFormat="1" ht="12">
      <c r="A362" s="13"/>
      <c r="B362" s="257"/>
      <c r="C362" s="258"/>
      <c r="D362" s="259" t="s">
        <v>184</v>
      </c>
      <c r="E362" s="260" t="s">
        <v>1</v>
      </c>
      <c r="F362" s="261" t="s">
        <v>628</v>
      </c>
      <c r="G362" s="258"/>
      <c r="H362" s="262">
        <v>5</v>
      </c>
      <c r="I362" s="263"/>
      <c r="J362" s="258"/>
      <c r="K362" s="258"/>
      <c r="L362" s="264"/>
      <c r="M362" s="265"/>
      <c r="N362" s="266"/>
      <c r="O362" s="266"/>
      <c r="P362" s="266"/>
      <c r="Q362" s="266"/>
      <c r="R362" s="266"/>
      <c r="S362" s="266"/>
      <c r="T362" s="26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8" t="s">
        <v>184</v>
      </c>
      <c r="AU362" s="268" t="s">
        <v>88</v>
      </c>
      <c r="AV362" s="13" t="s">
        <v>88</v>
      </c>
      <c r="AW362" s="13" t="s">
        <v>32</v>
      </c>
      <c r="AX362" s="13" t="s">
        <v>78</v>
      </c>
      <c r="AY362" s="268" t="s">
        <v>166</v>
      </c>
    </row>
    <row r="363" spans="1:51" s="14" customFormat="1" ht="12">
      <c r="A363" s="14"/>
      <c r="B363" s="269"/>
      <c r="C363" s="270"/>
      <c r="D363" s="259" t="s">
        <v>184</v>
      </c>
      <c r="E363" s="271" t="s">
        <v>1</v>
      </c>
      <c r="F363" s="272" t="s">
        <v>190</v>
      </c>
      <c r="G363" s="270"/>
      <c r="H363" s="273">
        <v>7</v>
      </c>
      <c r="I363" s="274"/>
      <c r="J363" s="270"/>
      <c r="K363" s="270"/>
      <c r="L363" s="275"/>
      <c r="M363" s="276"/>
      <c r="N363" s="277"/>
      <c r="O363" s="277"/>
      <c r="P363" s="277"/>
      <c r="Q363" s="277"/>
      <c r="R363" s="277"/>
      <c r="S363" s="277"/>
      <c r="T363" s="27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9" t="s">
        <v>184</v>
      </c>
      <c r="AU363" s="279" t="s">
        <v>88</v>
      </c>
      <c r="AV363" s="14" t="s">
        <v>173</v>
      </c>
      <c r="AW363" s="14" t="s">
        <v>32</v>
      </c>
      <c r="AX363" s="14" t="s">
        <v>86</v>
      </c>
      <c r="AY363" s="279" t="s">
        <v>166</v>
      </c>
    </row>
    <row r="364" spans="1:65" s="2" customFormat="1" ht="33" customHeight="1">
      <c r="A364" s="40"/>
      <c r="B364" s="41"/>
      <c r="C364" s="290" t="s">
        <v>629</v>
      </c>
      <c r="D364" s="290" t="s">
        <v>236</v>
      </c>
      <c r="E364" s="291" t="s">
        <v>630</v>
      </c>
      <c r="F364" s="292" t="s">
        <v>631</v>
      </c>
      <c r="G364" s="293" t="s">
        <v>270</v>
      </c>
      <c r="H364" s="294">
        <v>5</v>
      </c>
      <c r="I364" s="295"/>
      <c r="J364" s="296">
        <f>ROUND(I364*H364,2)</f>
        <v>0</v>
      </c>
      <c r="K364" s="292" t="s">
        <v>1</v>
      </c>
      <c r="L364" s="297"/>
      <c r="M364" s="298" t="s">
        <v>1</v>
      </c>
      <c r="N364" s="299" t="s">
        <v>43</v>
      </c>
      <c r="O364" s="93"/>
      <c r="P364" s="254">
        <f>O364*H364</f>
        <v>0</v>
      </c>
      <c r="Q364" s="254">
        <v>0.0145</v>
      </c>
      <c r="R364" s="254">
        <f>Q364*H364</f>
        <v>0.07250000000000001</v>
      </c>
      <c r="S364" s="254">
        <v>0</v>
      </c>
      <c r="T364" s="255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56" t="s">
        <v>344</v>
      </c>
      <c r="AT364" s="256" t="s">
        <v>236</v>
      </c>
      <c r="AU364" s="256" t="s">
        <v>88</v>
      </c>
      <c r="AY364" s="17" t="s">
        <v>166</v>
      </c>
      <c r="BE364" s="145">
        <f>IF(N364="základní",J364,0)</f>
        <v>0</v>
      </c>
      <c r="BF364" s="145">
        <f>IF(N364="snížená",J364,0)</f>
        <v>0</v>
      </c>
      <c r="BG364" s="145">
        <f>IF(N364="zákl. přenesená",J364,0)</f>
        <v>0</v>
      </c>
      <c r="BH364" s="145">
        <f>IF(N364="sníž. přenesená",J364,0)</f>
        <v>0</v>
      </c>
      <c r="BI364" s="145">
        <f>IF(N364="nulová",J364,0)</f>
        <v>0</v>
      </c>
      <c r="BJ364" s="17" t="s">
        <v>86</v>
      </c>
      <c r="BK364" s="145">
        <f>ROUND(I364*H364,2)</f>
        <v>0</v>
      </c>
      <c r="BL364" s="17" t="s">
        <v>255</v>
      </c>
      <c r="BM364" s="256" t="s">
        <v>632</v>
      </c>
    </row>
    <row r="365" spans="1:51" s="13" customFormat="1" ht="12">
      <c r="A365" s="13"/>
      <c r="B365" s="257"/>
      <c r="C365" s="258"/>
      <c r="D365" s="259" t="s">
        <v>184</v>
      </c>
      <c r="E365" s="260" t="s">
        <v>1</v>
      </c>
      <c r="F365" s="261" t="s">
        <v>628</v>
      </c>
      <c r="G365" s="258"/>
      <c r="H365" s="262">
        <v>5</v>
      </c>
      <c r="I365" s="263"/>
      <c r="J365" s="258"/>
      <c r="K365" s="258"/>
      <c r="L365" s="264"/>
      <c r="M365" s="265"/>
      <c r="N365" s="266"/>
      <c r="O365" s="266"/>
      <c r="P365" s="266"/>
      <c r="Q365" s="266"/>
      <c r="R365" s="266"/>
      <c r="S365" s="266"/>
      <c r="T365" s="26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8" t="s">
        <v>184</v>
      </c>
      <c r="AU365" s="268" t="s">
        <v>88</v>
      </c>
      <c r="AV365" s="13" t="s">
        <v>88</v>
      </c>
      <c r="AW365" s="13" t="s">
        <v>32</v>
      </c>
      <c r="AX365" s="13" t="s">
        <v>86</v>
      </c>
      <c r="AY365" s="268" t="s">
        <v>166</v>
      </c>
    </row>
    <row r="366" spans="1:65" s="2" customFormat="1" ht="33" customHeight="1">
      <c r="A366" s="40"/>
      <c r="B366" s="41"/>
      <c r="C366" s="290" t="s">
        <v>633</v>
      </c>
      <c r="D366" s="290" t="s">
        <v>236</v>
      </c>
      <c r="E366" s="291" t="s">
        <v>634</v>
      </c>
      <c r="F366" s="292" t="s">
        <v>635</v>
      </c>
      <c r="G366" s="293" t="s">
        <v>270</v>
      </c>
      <c r="H366" s="294">
        <v>2</v>
      </c>
      <c r="I366" s="295"/>
      <c r="J366" s="296">
        <f>ROUND(I366*H366,2)</f>
        <v>0</v>
      </c>
      <c r="K366" s="292" t="s">
        <v>1</v>
      </c>
      <c r="L366" s="297"/>
      <c r="M366" s="298" t="s">
        <v>1</v>
      </c>
      <c r="N366" s="299" t="s">
        <v>43</v>
      </c>
      <c r="O366" s="93"/>
      <c r="P366" s="254">
        <f>O366*H366</f>
        <v>0</v>
      </c>
      <c r="Q366" s="254">
        <v>0.016</v>
      </c>
      <c r="R366" s="254">
        <f>Q366*H366</f>
        <v>0.032</v>
      </c>
      <c r="S366" s="254">
        <v>0</v>
      </c>
      <c r="T366" s="255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56" t="s">
        <v>344</v>
      </c>
      <c r="AT366" s="256" t="s">
        <v>236</v>
      </c>
      <c r="AU366" s="256" t="s">
        <v>88</v>
      </c>
      <c r="AY366" s="17" t="s">
        <v>166</v>
      </c>
      <c r="BE366" s="145">
        <f>IF(N366="základní",J366,0)</f>
        <v>0</v>
      </c>
      <c r="BF366" s="145">
        <f>IF(N366="snížená",J366,0)</f>
        <v>0</v>
      </c>
      <c r="BG366" s="145">
        <f>IF(N366="zákl. přenesená",J366,0)</f>
        <v>0</v>
      </c>
      <c r="BH366" s="145">
        <f>IF(N366="sníž. přenesená",J366,0)</f>
        <v>0</v>
      </c>
      <c r="BI366" s="145">
        <f>IF(N366="nulová",J366,0)</f>
        <v>0</v>
      </c>
      <c r="BJ366" s="17" t="s">
        <v>86</v>
      </c>
      <c r="BK366" s="145">
        <f>ROUND(I366*H366,2)</f>
        <v>0</v>
      </c>
      <c r="BL366" s="17" t="s">
        <v>255</v>
      </c>
      <c r="BM366" s="256" t="s">
        <v>636</v>
      </c>
    </row>
    <row r="367" spans="1:51" s="13" customFormat="1" ht="12">
      <c r="A367" s="13"/>
      <c r="B367" s="257"/>
      <c r="C367" s="258"/>
      <c r="D367" s="259" t="s">
        <v>184</v>
      </c>
      <c r="E367" s="260" t="s">
        <v>1</v>
      </c>
      <c r="F367" s="261" t="s">
        <v>627</v>
      </c>
      <c r="G367" s="258"/>
      <c r="H367" s="262">
        <v>2</v>
      </c>
      <c r="I367" s="263"/>
      <c r="J367" s="258"/>
      <c r="K367" s="258"/>
      <c r="L367" s="264"/>
      <c r="M367" s="265"/>
      <c r="N367" s="266"/>
      <c r="O367" s="266"/>
      <c r="P367" s="266"/>
      <c r="Q367" s="266"/>
      <c r="R367" s="266"/>
      <c r="S367" s="266"/>
      <c r="T367" s="26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8" t="s">
        <v>184</v>
      </c>
      <c r="AU367" s="268" t="s">
        <v>88</v>
      </c>
      <c r="AV367" s="13" t="s">
        <v>88</v>
      </c>
      <c r="AW367" s="13" t="s">
        <v>32</v>
      </c>
      <c r="AX367" s="13" t="s">
        <v>86</v>
      </c>
      <c r="AY367" s="268" t="s">
        <v>166</v>
      </c>
    </row>
    <row r="368" spans="1:65" s="2" customFormat="1" ht="24.15" customHeight="1">
      <c r="A368" s="40"/>
      <c r="B368" s="41"/>
      <c r="C368" s="245" t="s">
        <v>637</v>
      </c>
      <c r="D368" s="245" t="s">
        <v>168</v>
      </c>
      <c r="E368" s="246" t="s">
        <v>638</v>
      </c>
      <c r="F368" s="247" t="s">
        <v>639</v>
      </c>
      <c r="G368" s="248" t="s">
        <v>270</v>
      </c>
      <c r="H368" s="249">
        <v>1</v>
      </c>
      <c r="I368" s="250"/>
      <c r="J368" s="251">
        <f>ROUND(I368*H368,2)</f>
        <v>0</v>
      </c>
      <c r="K368" s="247" t="s">
        <v>172</v>
      </c>
      <c r="L368" s="43"/>
      <c r="M368" s="252" t="s">
        <v>1</v>
      </c>
      <c r="N368" s="253" t="s">
        <v>43</v>
      </c>
      <c r="O368" s="93"/>
      <c r="P368" s="254">
        <f>O368*H368</f>
        <v>0</v>
      </c>
      <c r="Q368" s="254">
        <v>0</v>
      </c>
      <c r="R368" s="254">
        <f>Q368*H368</f>
        <v>0</v>
      </c>
      <c r="S368" s="254">
        <v>0</v>
      </c>
      <c r="T368" s="255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56" t="s">
        <v>255</v>
      </c>
      <c r="AT368" s="256" t="s">
        <v>168</v>
      </c>
      <c r="AU368" s="256" t="s">
        <v>88</v>
      </c>
      <c r="AY368" s="17" t="s">
        <v>166</v>
      </c>
      <c r="BE368" s="145">
        <f>IF(N368="základní",J368,0)</f>
        <v>0</v>
      </c>
      <c r="BF368" s="145">
        <f>IF(N368="snížená",J368,0)</f>
        <v>0</v>
      </c>
      <c r="BG368" s="145">
        <f>IF(N368="zákl. přenesená",J368,0)</f>
        <v>0</v>
      </c>
      <c r="BH368" s="145">
        <f>IF(N368="sníž. přenesená",J368,0)</f>
        <v>0</v>
      </c>
      <c r="BI368" s="145">
        <f>IF(N368="nulová",J368,0)</f>
        <v>0</v>
      </c>
      <c r="BJ368" s="17" t="s">
        <v>86</v>
      </c>
      <c r="BK368" s="145">
        <f>ROUND(I368*H368,2)</f>
        <v>0</v>
      </c>
      <c r="BL368" s="17" t="s">
        <v>255</v>
      </c>
      <c r="BM368" s="256" t="s">
        <v>640</v>
      </c>
    </row>
    <row r="369" spans="1:65" s="2" customFormat="1" ht="33" customHeight="1">
      <c r="A369" s="40"/>
      <c r="B369" s="41"/>
      <c r="C369" s="290" t="s">
        <v>641</v>
      </c>
      <c r="D369" s="290" t="s">
        <v>236</v>
      </c>
      <c r="E369" s="291" t="s">
        <v>642</v>
      </c>
      <c r="F369" s="292" t="s">
        <v>643</v>
      </c>
      <c r="G369" s="293" t="s">
        <v>270</v>
      </c>
      <c r="H369" s="294">
        <v>1</v>
      </c>
      <c r="I369" s="295"/>
      <c r="J369" s="296">
        <f>ROUND(I369*H369,2)</f>
        <v>0</v>
      </c>
      <c r="K369" s="292" t="s">
        <v>1</v>
      </c>
      <c r="L369" s="297"/>
      <c r="M369" s="298" t="s">
        <v>1</v>
      </c>
      <c r="N369" s="299" t="s">
        <v>43</v>
      </c>
      <c r="O369" s="93"/>
      <c r="P369" s="254">
        <f>O369*H369</f>
        <v>0</v>
      </c>
      <c r="Q369" s="254">
        <v>0.017</v>
      </c>
      <c r="R369" s="254">
        <f>Q369*H369</f>
        <v>0.017</v>
      </c>
      <c r="S369" s="254">
        <v>0</v>
      </c>
      <c r="T369" s="255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56" t="s">
        <v>344</v>
      </c>
      <c r="AT369" s="256" t="s">
        <v>236</v>
      </c>
      <c r="AU369" s="256" t="s">
        <v>88</v>
      </c>
      <c r="AY369" s="17" t="s">
        <v>166</v>
      </c>
      <c r="BE369" s="145">
        <f>IF(N369="základní",J369,0)</f>
        <v>0</v>
      </c>
      <c r="BF369" s="145">
        <f>IF(N369="snížená",J369,0)</f>
        <v>0</v>
      </c>
      <c r="BG369" s="145">
        <f>IF(N369="zákl. přenesená",J369,0)</f>
        <v>0</v>
      </c>
      <c r="BH369" s="145">
        <f>IF(N369="sníž. přenesená",J369,0)</f>
        <v>0</v>
      </c>
      <c r="BI369" s="145">
        <f>IF(N369="nulová",J369,0)</f>
        <v>0</v>
      </c>
      <c r="BJ369" s="17" t="s">
        <v>86</v>
      </c>
      <c r="BK369" s="145">
        <f>ROUND(I369*H369,2)</f>
        <v>0</v>
      </c>
      <c r="BL369" s="17" t="s">
        <v>255</v>
      </c>
      <c r="BM369" s="256" t="s">
        <v>644</v>
      </c>
    </row>
    <row r="370" spans="1:51" s="13" customFormat="1" ht="12">
      <c r="A370" s="13"/>
      <c r="B370" s="257"/>
      <c r="C370" s="258"/>
      <c r="D370" s="259" t="s">
        <v>184</v>
      </c>
      <c r="E370" s="260" t="s">
        <v>1</v>
      </c>
      <c r="F370" s="261" t="s">
        <v>645</v>
      </c>
      <c r="G370" s="258"/>
      <c r="H370" s="262">
        <v>1</v>
      </c>
      <c r="I370" s="263"/>
      <c r="J370" s="258"/>
      <c r="K370" s="258"/>
      <c r="L370" s="264"/>
      <c r="M370" s="265"/>
      <c r="N370" s="266"/>
      <c r="O370" s="266"/>
      <c r="P370" s="266"/>
      <c r="Q370" s="266"/>
      <c r="R370" s="266"/>
      <c r="S370" s="266"/>
      <c r="T370" s="26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8" t="s">
        <v>184</v>
      </c>
      <c r="AU370" s="268" t="s">
        <v>88</v>
      </c>
      <c r="AV370" s="13" t="s">
        <v>88</v>
      </c>
      <c r="AW370" s="13" t="s">
        <v>32</v>
      </c>
      <c r="AX370" s="13" t="s">
        <v>86</v>
      </c>
      <c r="AY370" s="268" t="s">
        <v>166</v>
      </c>
    </row>
    <row r="371" spans="1:65" s="2" customFormat="1" ht="16.5" customHeight="1">
      <c r="A371" s="40"/>
      <c r="B371" s="41"/>
      <c r="C371" s="245" t="s">
        <v>646</v>
      </c>
      <c r="D371" s="245" t="s">
        <v>168</v>
      </c>
      <c r="E371" s="246" t="s">
        <v>647</v>
      </c>
      <c r="F371" s="247" t="s">
        <v>648</v>
      </c>
      <c r="G371" s="248" t="s">
        <v>270</v>
      </c>
      <c r="H371" s="249">
        <v>2</v>
      </c>
      <c r="I371" s="250"/>
      <c r="J371" s="251">
        <f>ROUND(I371*H371,2)</f>
        <v>0</v>
      </c>
      <c r="K371" s="247" t="s">
        <v>172</v>
      </c>
      <c r="L371" s="43"/>
      <c r="M371" s="252" t="s">
        <v>1</v>
      </c>
      <c r="N371" s="253" t="s">
        <v>43</v>
      </c>
      <c r="O371" s="93"/>
      <c r="P371" s="254">
        <f>O371*H371</f>
        <v>0</v>
      </c>
      <c r="Q371" s="254">
        <v>0</v>
      </c>
      <c r="R371" s="254">
        <f>Q371*H371</f>
        <v>0</v>
      </c>
      <c r="S371" s="254">
        <v>0</v>
      </c>
      <c r="T371" s="255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56" t="s">
        <v>255</v>
      </c>
      <c r="AT371" s="256" t="s">
        <v>168</v>
      </c>
      <c r="AU371" s="256" t="s">
        <v>88</v>
      </c>
      <c r="AY371" s="17" t="s">
        <v>166</v>
      </c>
      <c r="BE371" s="145">
        <f>IF(N371="základní",J371,0)</f>
        <v>0</v>
      </c>
      <c r="BF371" s="145">
        <f>IF(N371="snížená",J371,0)</f>
        <v>0</v>
      </c>
      <c r="BG371" s="145">
        <f>IF(N371="zákl. přenesená",J371,0)</f>
        <v>0</v>
      </c>
      <c r="BH371" s="145">
        <f>IF(N371="sníž. přenesená",J371,0)</f>
        <v>0</v>
      </c>
      <c r="BI371" s="145">
        <f>IF(N371="nulová",J371,0)</f>
        <v>0</v>
      </c>
      <c r="BJ371" s="17" t="s">
        <v>86</v>
      </c>
      <c r="BK371" s="145">
        <f>ROUND(I371*H371,2)</f>
        <v>0</v>
      </c>
      <c r="BL371" s="17" t="s">
        <v>255</v>
      </c>
      <c r="BM371" s="256" t="s">
        <v>649</v>
      </c>
    </row>
    <row r="372" spans="1:65" s="2" customFormat="1" ht="21.75" customHeight="1">
      <c r="A372" s="40"/>
      <c r="B372" s="41"/>
      <c r="C372" s="290" t="s">
        <v>650</v>
      </c>
      <c r="D372" s="290" t="s">
        <v>236</v>
      </c>
      <c r="E372" s="291" t="s">
        <v>651</v>
      </c>
      <c r="F372" s="292" t="s">
        <v>652</v>
      </c>
      <c r="G372" s="293" t="s">
        <v>270</v>
      </c>
      <c r="H372" s="294">
        <v>2</v>
      </c>
      <c r="I372" s="295"/>
      <c r="J372" s="296">
        <f>ROUND(I372*H372,2)</f>
        <v>0</v>
      </c>
      <c r="K372" s="292" t="s">
        <v>172</v>
      </c>
      <c r="L372" s="297"/>
      <c r="M372" s="298" t="s">
        <v>1</v>
      </c>
      <c r="N372" s="299" t="s">
        <v>43</v>
      </c>
      <c r="O372" s="93"/>
      <c r="P372" s="254">
        <f>O372*H372</f>
        <v>0</v>
      </c>
      <c r="Q372" s="254">
        <v>0.00018</v>
      </c>
      <c r="R372" s="254">
        <f>Q372*H372</f>
        <v>0.00036</v>
      </c>
      <c r="S372" s="254">
        <v>0</v>
      </c>
      <c r="T372" s="255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56" t="s">
        <v>344</v>
      </c>
      <c r="AT372" s="256" t="s">
        <v>236</v>
      </c>
      <c r="AU372" s="256" t="s">
        <v>88</v>
      </c>
      <c r="AY372" s="17" t="s">
        <v>166</v>
      </c>
      <c r="BE372" s="145">
        <f>IF(N372="základní",J372,0)</f>
        <v>0</v>
      </c>
      <c r="BF372" s="145">
        <f>IF(N372="snížená",J372,0)</f>
        <v>0</v>
      </c>
      <c r="BG372" s="145">
        <f>IF(N372="zákl. přenesená",J372,0)</f>
        <v>0</v>
      </c>
      <c r="BH372" s="145">
        <f>IF(N372="sníž. přenesená",J372,0)</f>
        <v>0</v>
      </c>
      <c r="BI372" s="145">
        <f>IF(N372="nulová",J372,0)</f>
        <v>0</v>
      </c>
      <c r="BJ372" s="17" t="s">
        <v>86</v>
      </c>
      <c r="BK372" s="145">
        <f>ROUND(I372*H372,2)</f>
        <v>0</v>
      </c>
      <c r="BL372" s="17" t="s">
        <v>255</v>
      </c>
      <c r="BM372" s="256" t="s">
        <v>653</v>
      </c>
    </row>
    <row r="373" spans="1:65" s="2" customFormat="1" ht="21.75" customHeight="1">
      <c r="A373" s="40"/>
      <c r="B373" s="41"/>
      <c r="C373" s="245" t="s">
        <v>654</v>
      </c>
      <c r="D373" s="245" t="s">
        <v>168</v>
      </c>
      <c r="E373" s="246" t="s">
        <v>655</v>
      </c>
      <c r="F373" s="247" t="s">
        <v>656</v>
      </c>
      <c r="G373" s="248" t="s">
        <v>270</v>
      </c>
      <c r="H373" s="249">
        <v>8</v>
      </c>
      <c r="I373" s="250"/>
      <c r="J373" s="251">
        <f>ROUND(I373*H373,2)</f>
        <v>0</v>
      </c>
      <c r="K373" s="247" t="s">
        <v>172</v>
      </c>
      <c r="L373" s="43"/>
      <c r="M373" s="252" t="s">
        <v>1</v>
      </c>
      <c r="N373" s="253" t="s">
        <v>43</v>
      </c>
      <c r="O373" s="93"/>
      <c r="P373" s="254">
        <f>O373*H373</f>
        <v>0</v>
      </c>
      <c r="Q373" s="254">
        <v>0</v>
      </c>
      <c r="R373" s="254">
        <f>Q373*H373</f>
        <v>0</v>
      </c>
      <c r="S373" s="254">
        <v>0</v>
      </c>
      <c r="T373" s="255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56" t="s">
        <v>255</v>
      </c>
      <c r="AT373" s="256" t="s">
        <v>168</v>
      </c>
      <c r="AU373" s="256" t="s">
        <v>88</v>
      </c>
      <c r="AY373" s="17" t="s">
        <v>166</v>
      </c>
      <c r="BE373" s="145">
        <f>IF(N373="základní",J373,0)</f>
        <v>0</v>
      </c>
      <c r="BF373" s="145">
        <f>IF(N373="snížená",J373,0)</f>
        <v>0</v>
      </c>
      <c r="BG373" s="145">
        <f>IF(N373="zákl. přenesená",J373,0)</f>
        <v>0</v>
      </c>
      <c r="BH373" s="145">
        <f>IF(N373="sníž. přenesená",J373,0)</f>
        <v>0</v>
      </c>
      <c r="BI373" s="145">
        <f>IF(N373="nulová",J373,0)</f>
        <v>0</v>
      </c>
      <c r="BJ373" s="17" t="s">
        <v>86</v>
      </c>
      <c r="BK373" s="145">
        <f>ROUND(I373*H373,2)</f>
        <v>0</v>
      </c>
      <c r="BL373" s="17" t="s">
        <v>255</v>
      </c>
      <c r="BM373" s="256" t="s">
        <v>657</v>
      </c>
    </row>
    <row r="374" spans="1:65" s="2" customFormat="1" ht="16.5" customHeight="1">
      <c r="A374" s="40"/>
      <c r="B374" s="41"/>
      <c r="C374" s="290" t="s">
        <v>658</v>
      </c>
      <c r="D374" s="290" t="s">
        <v>236</v>
      </c>
      <c r="E374" s="291" t="s">
        <v>659</v>
      </c>
      <c r="F374" s="292" t="s">
        <v>660</v>
      </c>
      <c r="G374" s="293" t="s">
        <v>270</v>
      </c>
      <c r="H374" s="294">
        <v>8</v>
      </c>
      <c r="I374" s="295"/>
      <c r="J374" s="296">
        <f>ROUND(I374*H374,2)</f>
        <v>0</v>
      </c>
      <c r="K374" s="292" t="s">
        <v>172</v>
      </c>
      <c r="L374" s="297"/>
      <c r="M374" s="298" t="s">
        <v>1</v>
      </c>
      <c r="N374" s="299" t="s">
        <v>43</v>
      </c>
      <c r="O374" s="93"/>
      <c r="P374" s="254">
        <f>O374*H374</f>
        <v>0</v>
      </c>
      <c r="Q374" s="254">
        <v>0.0022</v>
      </c>
      <c r="R374" s="254">
        <f>Q374*H374</f>
        <v>0.0176</v>
      </c>
      <c r="S374" s="254">
        <v>0</v>
      </c>
      <c r="T374" s="255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56" t="s">
        <v>344</v>
      </c>
      <c r="AT374" s="256" t="s">
        <v>236</v>
      </c>
      <c r="AU374" s="256" t="s">
        <v>88</v>
      </c>
      <c r="AY374" s="17" t="s">
        <v>166</v>
      </c>
      <c r="BE374" s="145">
        <f>IF(N374="základní",J374,0)</f>
        <v>0</v>
      </c>
      <c r="BF374" s="145">
        <f>IF(N374="snížená",J374,0)</f>
        <v>0</v>
      </c>
      <c r="BG374" s="145">
        <f>IF(N374="zákl. přenesená",J374,0)</f>
        <v>0</v>
      </c>
      <c r="BH374" s="145">
        <f>IF(N374="sníž. přenesená",J374,0)</f>
        <v>0</v>
      </c>
      <c r="BI374" s="145">
        <f>IF(N374="nulová",J374,0)</f>
        <v>0</v>
      </c>
      <c r="BJ374" s="17" t="s">
        <v>86</v>
      </c>
      <c r="BK374" s="145">
        <f>ROUND(I374*H374,2)</f>
        <v>0</v>
      </c>
      <c r="BL374" s="17" t="s">
        <v>255</v>
      </c>
      <c r="BM374" s="256" t="s">
        <v>661</v>
      </c>
    </row>
    <row r="375" spans="1:65" s="2" customFormat="1" ht="24.15" customHeight="1">
      <c r="A375" s="40"/>
      <c r="B375" s="41"/>
      <c r="C375" s="245" t="s">
        <v>662</v>
      </c>
      <c r="D375" s="245" t="s">
        <v>168</v>
      </c>
      <c r="E375" s="246" t="s">
        <v>663</v>
      </c>
      <c r="F375" s="247" t="s">
        <v>664</v>
      </c>
      <c r="G375" s="248" t="s">
        <v>270</v>
      </c>
      <c r="H375" s="249">
        <v>8</v>
      </c>
      <c r="I375" s="250"/>
      <c r="J375" s="251">
        <f>ROUND(I375*H375,2)</f>
        <v>0</v>
      </c>
      <c r="K375" s="247" t="s">
        <v>172</v>
      </c>
      <c r="L375" s="43"/>
      <c r="M375" s="252" t="s">
        <v>1</v>
      </c>
      <c r="N375" s="253" t="s">
        <v>43</v>
      </c>
      <c r="O375" s="93"/>
      <c r="P375" s="254">
        <f>O375*H375</f>
        <v>0</v>
      </c>
      <c r="Q375" s="254">
        <v>0.00047</v>
      </c>
      <c r="R375" s="254">
        <f>Q375*H375</f>
        <v>0.00376</v>
      </c>
      <c r="S375" s="254">
        <v>0</v>
      </c>
      <c r="T375" s="255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56" t="s">
        <v>255</v>
      </c>
      <c r="AT375" s="256" t="s">
        <v>168</v>
      </c>
      <c r="AU375" s="256" t="s">
        <v>88</v>
      </c>
      <c r="AY375" s="17" t="s">
        <v>166</v>
      </c>
      <c r="BE375" s="145">
        <f>IF(N375="základní",J375,0)</f>
        <v>0</v>
      </c>
      <c r="BF375" s="145">
        <f>IF(N375="snížená",J375,0)</f>
        <v>0</v>
      </c>
      <c r="BG375" s="145">
        <f>IF(N375="zákl. přenesená",J375,0)</f>
        <v>0</v>
      </c>
      <c r="BH375" s="145">
        <f>IF(N375="sníž. přenesená",J375,0)</f>
        <v>0</v>
      </c>
      <c r="BI375" s="145">
        <f>IF(N375="nulová",J375,0)</f>
        <v>0</v>
      </c>
      <c r="BJ375" s="17" t="s">
        <v>86</v>
      </c>
      <c r="BK375" s="145">
        <f>ROUND(I375*H375,2)</f>
        <v>0</v>
      </c>
      <c r="BL375" s="17" t="s">
        <v>255</v>
      </c>
      <c r="BM375" s="256" t="s">
        <v>665</v>
      </c>
    </row>
    <row r="376" spans="1:51" s="13" customFormat="1" ht="12">
      <c r="A376" s="13"/>
      <c r="B376" s="257"/>
      <c r="C376" s="258"/>
      <c r="D376" s="259" t="s">
        <v>184</v>
      </c>
      <c r="E376" s="260" t="s">
        <v>1</v>
      </c>
      <c r="F376" s="261" t="s">
        <v>645</v>
      </c>
      <c r="G376" s="258"/>
      <c r="H376" s="262">
        <v>1</v>
      </c>
      <c r="I376" s="263"/>
      <c r="J376" s="258"/>
      <c r="K376" s="258"/>
      <c r="L376" s="264"/>
      <c r="M376" s="265"/>
      <c r="N376" s="266"/>
      <c r="O376" s="266"/>
      <c r="P376" s="266"/>
      <c r="Q376" s="266"/>
      <c r="R376" s="266"/>
      <c r="S376" s="266"/>
      <c r="T376" s="26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8" t="s">
        <v>184</v>
      </c>
      <c r="AU376" s="268" t="s">
        <v>88</v>
      </c>
      <c r="AV376" s="13" t="s">
        <v>88</v>
      </c>
      <c r="AW376" s="13" t="s">
        <v>32</v>
      </c>
      <c r="AX376" s="13" t="s">
        <v>78</v>
      </c>
      <c r="AY376" s="268" t="s">
        <v>166</v>
      </c>
    </row>
    <row r="377" spans="1:51" s="13" customFormat="1" ht="12">
      <c r="A377" s="13"/>
      <c r="B377" s="257"/>
      <c r="C377" s="258"/>
      <c r="D377" s="259" t="s">
        <v>184</v>
      </c>
      <c r="E377" s="260" t="s">
        <v>1</v>
      </c>
      <c r="F377" s="261" t="s">
        <v>627</v>
      </c>
      <c r="G377" s="258"/>
      <c r="H377" s="262">
        <v>2</v>
      </c>
      <c r="I377" s="263"/>
      <c r="J377" s="258"/>
      <c r="K377" s="258"/>
      <c r="L377" s="264"/>
      <c r="M377" s="265"/>
      <c r="N377" s="266"/>
      <c r="O377" s="266"/>
      <c r="P377" s="266"/>
      <c r="Q377" s="266"/>
      <c r="R377" s="266"/>
      <c r="S377" s="266"/>
      <c r="T377" s="26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8" t="s">
        <v>184</v>
      </c>
      <c r="AU377" s="268" t="s">
        <v>88</v>
      </c>
      <c r="AV377" s="13" t="s">
        <v>88</v>
      </c>
      <c r="AW377" s="13" t="s">
        <v>32</v>
      </c>
      <c r="AX377" s="13" t="s">
        <v>78</v>
      </c>
      <c r="AY377" s="268" t="s">
        <v>166</v>
      </c>
    </row>
    <row r="378" spans="1:51" s="13" customFormat="1" ht="12">
      <c r="A378" s="13"/>
      <c r="B378" s="257"/>
      <c r="C378" s="258"/>
      <c r="D378" s="259" t="s">
        <v>184</v>
      </c>
      <c r="E378" s="260" t="s">
        <v>1</v>
      </c>
      <c r="F378" s="261" t="s">
        <v>628</v>
      </c>
      <c r="G378" s="258"/>
      <c r="H378" s="262">
        <v>5</v>
      </c>
      <c r="I378" s="263"/>
      <c r="J378" s="258"/>
      <c r="K378" s="258"/>
      <c r="L378" s="264"/>
      <c r="M378" s="265"/>
      <c r="N378" s="266"/>
      <c r="O378" s="266"/>
      <c r="P378" s="266"/>
      <c r="Q378" s="266"/>
      <c r="R378" s="266"/>
      <c r="S378" s="266"/>
      <c r="T378" s="26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8" t="s">
        <v>184</v>
      </c>
      <c r="AU378" s="268" t="s">
        <v>88</v>
      </c>
      <c r="AV378" s="13" t="s">
        <v>88</v>
      </c>
      <c r="AW378" s="13" t="s">
        <v>32</v>
      </c>
      <c r="AX378" s="13" t="s">
        <v>78</v>
      </c>
      <c r="AY378" s="268" t="s">
        <v>166</v>
      </c>
    </row>
    <row r="379" spans="1:51" s="14" customFormat="1" ht="12">
      <c r="A379" s="14"/>
      <c r="B379" s="269"/>
      <c r="C379" s="270"/>
      <c r="D379" s="259" t="s">
        <v>184</v>
      </c>
      <c r="E379" s="271" t="s">
        <v>1</v>
      </c>
      <c r="F379" s="272" t="s">
        <v>190</v>
      </c>
      <c r="G379" s="270"/>
      <c r="H379" s="273">
        <v>8</v>
      </c>
      <c r="I379" s="274"/>
      <c r="J379" s="270"/>
      <c r="K379" s="270"/>
      <c r="L379" s="275"/>
      <c r="M379" s="276"/>
      <c r="N379" s="277"/>
      <c r="O379" s="277"/>
      <c r="P379" s="277"/>
      <c r="Q379" s="277"/>
      <c r="R379" s="277"/>
      <c r="S379" s="277"/>
      <c r="T379" s="27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79" t="s">
        <v>184</v>
      </c>
      <c r="AU379" s="279" t="s">
        <v>88</v>
      </c>
      <c r="AV379" s="14" t="s">
        <v>173</v>
      </c>
      <c r="AW379" s="14" t="s">
        <v>32</v>
      </c>
      <c r="AX379" s="14" t="s">
        <v>86</v>
      </c>
      <c r="AY379" s="279" t="s">
        <v>166</v>
      </c>
    </row>
    <row r="380" spans="1:65" s="2" customFormat="1" ht="37.8" customHeight="1">
      <c r="A380" s="40"/>
      <c r="B380" s="41"/>
      <c r="C380" s="290" t="s">
        <v>666</v>
      </c>
      <c r="D380" s="290" t="s">
        <v>236</v>
      </c>
      <c r="E380" s="291" t="s">
        <v>667</v>
      </c>
      <c r="F380" s="292" t="s">
        <v>668</v>
      </c>
      <c r="G380" s="293" t="s">
        <v>270</v>
      </c>
      <c r="H380" s="294">
        <v>8</v>
      </c>
      <c r="I380" s="295"/>
      <c r="J380" s="296">
        <f>ROUND(I380*H380,2)</f>
        <v>0</v>
      </c>
      <c r="K380" s="292" t="s">
        <v>172</v>
      </c>
      <c r="L380" s="297"/>
      <c r="M380" s="298" t="s">
        <v>1</v>
      </c>
      <c r="N380" s="299" t="s">
        <v>43</v>
      </c>
      <c r="O380" s="93"/>
      <c r="P380" s="254">
        <f>O380*H380</f>
        <v>0</v>
      </c>
      <c r="Q380" s="254">
        <v>0.016</v>
      </c>
      <c r="R380" s="254">
        <f>Q380*H380</f>
        <v>0.128</v>
      </c>
      <c r="S380" s="254">
        <v>0</v>
      </c>
      <c r="T380" s="255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56" t="s">
        <v>344</v>
      </c>
      <c r="AT380" s="256" t="s">
        <v>236</v>
      </c>
      <c r="AU380" s="256" t="s">
        <v>88</v>
      </c>
      <c r="AY380" s="17" t="s">
        <v>166</v>
      </c>
      <c r="BE380" s="145">
        <f>IF(N380="základní",J380,0)</f>
        <v>0</v>
      </c>
      <c r="BF380" s="145">
        <f>IF(N380="snížená",J380,0)</f>
        <v>0</v>
      </c>
      <c r="BG380" s="145">
        <f>IF(N380="zákl. přenesená",J380,0)</f>
        <v>0</v>
      </c>
      <c r="BH380" s="145">
        <f>IF(N380="sníž. přenesená",J380,0)</f>
        <v>0</v>
      </c>
      <c r="BI380" s="145">
        <f>IF(N380="nulová",J380,0)</f>
        <v>0</v>
      </c>
      <c r="BJ380" s="17" t="s">
        <v>86</v>
      </c>
      <c r="BK380" s="145">
        <f>ROUND(I380*H380,2)</f>
        <v>0</v>
      </c>
      <c r="BL380" s="17" t="s">
        <v>255</v>
      </c>
      <c r="BM380" s="256" t="s">
        <v>669</v>
      </c>
    </row>
    <row r="381" spans="1:65" s="2" customFormat="1" ht="24.15" customHeight="1">
      <c r="A381" s="40"/>
      <c r="B381" s="41"/>
      <c r="C381" s="245" t="s">
        <v>670</v>
      </c>
      <c r="D381" s="245" t="s">
        <v>168</v>
      </c>
      <c r="E381" s="246" t="s">
        <v>671</v>
      </c>
      <c r="F381" s="247" t="s">
        <v>672</v>
      </c>
      <c r="G381" s="248" t="s">
        <v>270</v>
      </c>
      <c r="H381" s="249">
        <v>8</v>
      </c>
      <c r="I381" s="250"/>
      <c r="J381" s="251">
        <f>ROUND(I381*H381,2)</f>
        <v>0</v>
      </c>
      <c r="K381" s="247" t="s">
        <v>172</v>
      </c>
      <c r="L381" s="43"/>
      <c r="M381" s="252" t="s">
        <v>1</v>
      </c>
      <c r="N381" s="253" t="s">
        <v>43</v>
      </c>
      <c r="O381" s="93"/>
      <c r="P381" s="254">
        <f>O381*H381</f>
        <v>0</v>
      </c>
      <c r="Q381" s="254">
        <v>0</v>
      </c>
      <c r="R381" s="254">
        <f>Q381*H381</f>
        <v>0</v>
      </c>
      <c r="S381" s="254">
        <v>0.024</v>
      </c>
      <c r="T381" s="255">
        <f>S381*H381</f>
        <v>0.192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56" t="s">
        <v>255</v>
      </c>
      <c r="AT381" s="256" t="s">
        <v>168</v>
      </c>
      <c r="AU381" s="256" t="s">
        <v>88</v>
      </c>
      <c r="AY381" s="17" t="s">
        <v>166</v>
      </c>
      <c r="BE381" s="145">
        <f>IF(N381="základní",J381,0)</f>
        <v>0</v>
      </c>
      <c r="BF381" s="145">
        <f>IF(N381="snížená",J381,0)</f>
        <v>0</v>
      </c>
      <c r="BG381" s="145">
        <f>IF(N381="zákl. přenesená",J381,0)</f>
        <v>0</v>
      </c>
      <c r="BH381" s="145">
        <f>IF(N381="sníž. přenesená",J381,0)</f>
        <v>0</v>
      </c>
      <c r="BI381" s="145">
        <f>IF(N381="nulová",J381,0)</f>
        <v>0</v>
      </c>
      <c r="BJ381" s="17" t="s">
        <v>86</v>
      </c>
      <c r="BK381" s="145">
        <f>ROUND(I381*H381,2)</f>
        <v>0</v>
      </c>
      <c r="BL381" s="17" t="s">
        <v>255</v>
      </c>
      <c r="BM381" s="256" t="s">
        <v>673</v>
      </c>
    </row>
    <row r="382" spans="1:65" s="2" customFormat="1" ht="24.15" customHeight="1">
      <c r="A382" s="40"/>
      <c r="B382" s="41"/>
      <c r="C382" s="245" t="s">
        <v>674</v>
      </c>
      <c r="D382" s="245" t="s">
        <v>168</v>
      </c>
      <c r="E382" s="246" t="s">
        <v>675</v>
      </c>
      <c r="F382" s="247" t="s">
        <v>676</v>
      </c>
      <c r="G382" s="248" t="s">
        <v>677</v>
      </c>
      <c r="H382" s="300"/>
      <c r="I382" s="250"/>
      <c r="J382" s="251">
        <f>ROUND(I382*H382,2)</f>
        <v>0</v>
      </c>
      <c r="K382" s="247" t="s">
        <v>172</v>
      </c>
      <c r="L382" s="43"/>
      <c r="M382" s="252" t="s">
        <v>1</v>
      </c>
      <c r="N382" s="253" t="s">
        <v>43</v>
      </c>
      <c r="O382" s="93"/>
      <c r="P382" s="254">
        <f>O382*H382</f>
        <v>0</v>
      </c>
      <c r="Q382" s="254">
        <v>0</v>
      </c>
      <c r="R382" s="254">
        <f>Q382*H382</f>
        <v>0</v>
      </c>
      <c r="S382" s="254">
        <v>0</v>
      </c>
      <c r="T382" s="255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56" t="s">
        <v>255</v>
      </c>
      <c r="AT382" s="256" t="s">
        <v>168</v>
      </c>
      <c r="AU382" s="256" t="s">
        <v>88</v>
      </c>
      <c r="AY382" s="17" t="s">
        <v>166</v>
      </c>
      <c r="BE382" s="145">
        <f>IF(N382="základní",J382,0)</f>
        <v>0</v>
      </c>
      <c r="BF382" s="145">
        <f>IF(N382="snížená",J382,0)</f>
        <v>0</v>
      </c>
      <c r="BG382" s="145">
        <f>IF(N382="zákl. přenesená",J382,0)</f>
        <v>0</v>
      </c>
      <c r="BH382" s="145">
        <f>IF(N382="sníž. přenesená",J382,0)</f>
        <v>0</v>
      </c>
      <c r="BI382" s="145">
        <f>IF(N382="nulová",J382,0)</f>
        <v>0</v>
      </c>
      <c r="BJ382" s="17" t="s">
        <v>86</v>
      </c>
      <c r="BK382" s="145">
        <f>ROUND(I382*H382,2)</f>
        <v>0</v>
      </c>
      <c r="BL382" s="17" t="s">
        <v>255</v>
      </c>
      <c r="BM382" s="256" t="s">
        <v>678</v>
      </c>
    </row>
    <row r="383" spans="1:63" s="12" customFormat="1" ht="22.8" customHeight="1">
      <c r="A383" s="12"/>
      <c r="B383" s="230"/>
      <c r="C383" s="231"/>
      <c r="D383" s="232" t="s">
        <v>77</v>
      </c>
      <c r="E383" s="243" t="s">
        <v>679</v>
      </c>
      <c r="F383" s="243" t="s">
        <v>680</v>
      </c>
      <c r="G383" s="231"/>
      <c r="H383" s="231"/>
      <c r="I383" s="234"/>
      <c r="J383" s="244">
        <f>BK383</f>
        <v>0</v>
      </c>
      <c r="K383" s="231"/>
      <c r="L383" s="235"/>
      <c r="M383" s="236"/>
      <c r="N383" s="237"/>
      <c r="O383" s="237"/>
      <c r="P383" s="238">
        <f>SUM(P384:P426)</f>
        <v>0</v>
      </c>
      <c r="Q383" s="237"/>
      <c r="R383" s="238">
        <f>SUM(R384:R426)</f>
        <v>1.5998022</v>
      </c>
      <c r="S383" s="237"/>
      <c r="T383" s="239">
        <f>SUM(T384:T426)</f>
        <v>2.7397335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40" t="s">
        <v>88</v>
      </c>
      <c r="AT383" s="241" t="s">
        <v>77</v>
      </c>
      <c r="AU383" s="241" t="s">
        <v>86</v>
      </c>
      <c r="AY383" s="240" t="s">
        <v>166</v>
      </c>
      <c r="BK383" s="242">
        <f>SUM(BK384:BK426)</f>
        <v>0</v>
      </c>
    </row>
    <row r="384" spans="1:65" s="2" customFormat="1" ht="24.15" customHeight="1">
      <c r="A384" s="40"/>
      <c r="B384" s="41"/>
      <c r="C384" s="245" t="s">
        <v>681</v>
      </c>
      <c r="D384" s="245" t="s">
        <v>168</v>
      </c>
      <c r="E384" s="246" t="s">
        <v>682</v>
      </c>
      <c r="F384" s="247" t="s">
        <v>683</v>
      </c>
      <c r="G384" s="248" t="s">
        <v>245</v>
      </c>
      <c r="H384" s="249">
        <v>31.96</v>
      </c>
      <c r="I384" s="250"/>
      <c r="J384" s="251">
        <f>ROUND(I384*H384,2)</f>
        <v>0</v>
      </c>
      <c r="K384" s="247" t="s">
        <v>172</v>
      </c>
      <c r="L384" s="43"/>
      <c r="M384" s="252" t="s">
        <v>1</v>
      </c>
      <c r="N384" s="253" t="s">
        <v>43</v>
      </c>
      <c r="O384" s="93"/>
      <c r="P384" s="254">
        <f>O384*H384</f>
        <v>0</v>
      </c>
      <c r="Q384" s="254">
        <v>0</v>
      </c>
      <c r="R384" s="254">
        <f>Q384*H384</f>
        <v>0</v>
      </c>
      <c r="S384" s="254">
        <v>0.01174</v>
      </c>
      <c r="T384" s="255">
        <f>S384*H384</f>
        <v>0.3752104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56" t="s">
        <v>255</v>
      </c>
      <c r="AT384" s="256" t="s">
        <v>168</v>
      </c>
      <c r="AU384" s="256" t="s">
        <v>88</v>
      </c>
      <c r="AY384" s="17" t="s">
        <v>166</v>
      </c>
      <c r="BE384" s="145">
        <f>IF(N384="základní",J384,0)</f>
        <v>0</v>
      </c>
      <c r="BF384" s="145">
        <f>IF(N384="snížená",J384,0)</f>
        <v>0</v>
      </c>
      <c r="BG384" s="145">
        <f>IF(N384="zákl. přenesená",J384,0)</f>
        <v>0</v>
      </c>
      <c r="BH384" s="145">
        <f>IF(N384="sníž. přenesená",J384,0)</f>
        <v>0</v>
      </c>
      <c r="BI384" s="145">
        <f>IF(N384="nulová",J384,0)</f>
        <v>0</v>
      </c>
      <c r="BJ384" s="17" t="s">
        <v>86</v>
      </c>
      <c r="BK384" s="145">
        <f>ROUND(I384*H384,2)</f>
        <v>0</v>
      </c>
      <c r="BL384" s="17" t="s">
        <v>255</v>
      </c>
      <c r="BM384" s="256" t="s">
        <v>684</v>
      </c>
    </row>
    <row r="385" spans="1:51" s="13" customFormat="1" ht="12">
      <c r="A385" s="13"/>
      <c r="B385" s="257"/>
      <c r="C385" s="258"/>
      <c r="D385" s="259" t="s">
        <v>184</v>
      </c>
      <c r="E385" s="260" t="s">
        <v>1</v>
      </c>
      <c r="F385" s="261" t="s">
        <v>685</v>
      </c>
      <c r="G385" s="258"/>
      <c r="H385" s="262">
        <v>12.12</v>
      </c>
      <c r="I385" s="263"/>
      <c r="J385" s="258"/>
      <c r="K385" s="258"/>
      <c r="L385" s="264"/>
      <c r="M385" s="265"/>
      <c r="N385" s="266"/>
      <c r="O385" s="266"/>
      <c r="P385" s="266"/>
      <c r="Q385" s="266"/>
      <c r="R385" s="266"/>
      <c r="S385" s="266"/>
      <c r="T385" s="26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8" t="s">
        <v>184</v>
      </c>
      <c r="AU385" s="268" t="s">
        <v>88</v>
      </c>
      <c r="AV385" s="13" t="s">
        <v>88</v>
      </c>
      <c r="AW385" s="13" t="s">
        <v>32</v>
      </c>
      <c r="AX385" s="13" t="s">
        <v>78</v>
      </c>
      <c r="AY385" s="268" t="s">
        <v>166</v>
      </c>
    </row>
    <row r="386" spans="1:51" s="13" customFormat="1" ht="12">
      <c r="A386" s="13"/>
      <c r="B386" s="257"/>
      <c r="C386" s="258"/>
      <c r="D386" s="259" t="s">
        <v>184</v>
      </c>
      <c r="E386" s="260" t="s">
        <v>1</v>
      </c>
      <c r="F386" s="261" t="s">
        <v>686</v>
      </c>
      <c r="G386" s="258"/>
      <c r="H386" s="262">
        <v>9.9</v>
      </c>
      <c r="I386" s="263"/>
      <c r="J386" s="258"/>
      <c r="K386" s="258"/>
      <c r="L386" s="264"/>
      <c r="M386" s="265"/>
      <c r="N386" s="266"/>
      <c r="O386" s="266"/>
      <c r="P386" s="266"/>
      <c r="Q386" s="266"/>
      <c r="R386" s="266"/>
      <c r="S386" s="266"/>
      <c r="T386" s="26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8" t="s">
        <v>184</v>
      </c>
      <c r="AU386" s="268" t="s">
        <v>88</v>
      </c>
      <c r="AV386" s="13" t="s">
        <v>88</v>
      </c>
      <c r="AW386" s="13" t="s">
        <v>32</v>
      </c>
      <c r="AX386" s="13" t="s">
        <v>78</v>
      </c>
      <c r="AY386" s="268" t="s">
        <v>166</v>
      </c>
    </row>
    <row r="387" spans="1:51" s="13" customFormat="1" ht="12">
      <c r="A387" s="13"/>
      <c r="B387" s="257"/>
      <c r="C387" s="258"/>
      <c r="D387" s="259" t="s">
        <v>184</v>
      </c>
      <c r="E387" s="260" t="s">
        <v>1</v>
      </c>
      <c r="F387" s="261" t="s">
        <v>687</v>
      </c>
      <c r="G387" s="258"/>
      <c r="H387" s="262">
        <v>9.94</v>
      </c>
      <c r="I387" s="263"/>
      <c r="J387" s="258"/>
      <c r="K387" s="258"/>
      <c r="L387" s="264"/>
      <c r="M387" s="265"/>
      <c r="N387" s="266"/>
      <c r="O387" s="266"/>
      <c r="P387" s="266"/>
      <c r="Q387" s="266"/>
      <c r="R387" s="266"/>
      <c r="S387" s="266"/>
      <c r="T387" s="26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8" t="s">
        <v>184</v>
      </c>
      <c r="AU387" s="268" t="s">
        <v>88</v>
      </c>
      <c r="AV387" s="13" t="s">
        <v>88</v>
      </c>
      <c r="AW387" s="13" t="s">
        <v>32</v>
      </c>
      <c r="AX387" s="13" t="s">
        <v>78</v>
      </c>
      <c r="AY387" s="268" t="s">
        <v>166</v>
      </c>
    </row>
    <row r="388" spans="1:51" s="14" customFormat="1" ht="12">
      <c r="A388" s="14"/>
      <c r="B388" s="269"/>
      <c r="C388" s="270"/>
      <c r="D388" s="259" t="s">
        <v>184</v>
      </c>
      <c r="E388" s="271" t="s">
        <v>1</v>
      </c>
      <c r="F388" s="272" t="s">
        <v>190</v>
      </c>
      <c r="G388" s="270"/>
      <c r="H388" s="273">
        <v>31.96</v>
      </c>
      <c r="I388" s="274"/>
      <c r="J388" s="270"/>
      <c r="K388" s="270"/>
      <c r="L388" s="275"/>
      <c r="M388" s="276"/>
      <c r="N388" s="277"/>
      <c r="O388" s="277"/>
      <c r="P388" s="277"/>
      <c r="Q388" s="277"/>
      <c r="R388" s="277"/>
      <c r="S388" s="277"/>
      <c r="T388" s="278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9" t="s">
        <v>184</v>
      </c>
      <c r="AU388" s="279" t="s">
        <v>88</v>
      </c>
      <c r="AV388" s="14" t="s">
        <v>173</v>
      </c>
      <c r="AW388" s="14" t="s">
        <v>32</v>
      </c>
      <c r="AX388" s="14" t="s">
        <v>86</v>
      </c>
      <c r="AY388" s="279" t="s">
        <v>166</v>
      </c>
    </row>
    <row r="389" spans="1:65" s="2" customFormat="1" ht="24.15" customHeight="1">
      <c r="A389" s="40"/>
      <c r="B389" s="41"/>
      <c r="C389" s="245" t="s">
        <v>688</v>
      </c>
      <c r="D389" s="245" t="s">
        <v>168</v>
      </c>
      <c r="E389" s="246" t="s">
        <v>689</v>
      </c>
      <c r="F389" s="247" t="s">
        <v>690</v>
      </c>
      <c r="G389" s="248" t="s">
        <v>171</v>
      </c>
      <c r="H389" s="249">
        <v>28.43</v>
      </c>
      <c r="I389" s="250"/>
      <c r="J389" s="251">
        <f>ROUND(I389*H389,2)</f>
        <v>0</v>
      </c>
      <c r="K389" s="247" t="s">
        <v>172</v>
      </c>
      <c r="L389" s="43"/>
      <c r="M389" s="252" t="s">
        <v>1</v>
      </c>
      <c r="N389" s="253" t="s">
        <v>43</v>
      </c>
      <c r="O389" s="93"/>
      <c r="P389" s="254">
        <f>O389*H389</f>
        <v>0</v>
      </c>
      <c r="Q389" s="254">
        <v>0</v>
      </c>
      <c r="R389" s="254">
        <f>Q389*H389</f>
        <v>0</v>
      </c>
      <c r="S389" s="254">
        <v>0.08317</v>
      </c>
      <c r="T389" s="255">
        <f>S389*H389</f>
        <v>2.3645231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56" t="s">
        <v>255</v>
      </c>
      <c r="AT389" s="256" t="s">
        <v>168</v>
      </c>
      <c r="AU389" s="256" t="s">
        <v>88</v>
      </c>
      <c r="AY389" s="17" t="s">
        <v>166</v>
      </c>
      <c r="BE389" s="145">
        <f>IF(N389="základní",J389,0)</f>
        <v>0</v>
      </c>
      <c r="BF389" s="145">
        <f>IF(N389="snížená",J389,0)</f>
        <v>0</v>
      </c>
      <c r="BG389" s="145">
        <f>IF(N389="zákl. přenesená",J389,0)</f>
        <v>0</v>
      </c>
      <c r="BH389" s="145">
        <f>IF(N389="sníž. přenesená",J389,0)</f>
        <v>0</v>
      </c>
      <c r="BI389" s="145">
        <f>IF(N389="nulová",J389,0)</f>
        <v>0</v>
      </c>
      <c r="BJ389" s="17" t="s">
        <v>86</v>
      </c>
      <c r="BK389" s="145">
        <f>ROUND(I389*H389,2)</f>
        <v>0</v>
      </c>
      <c r="BL389" s="17" t="s">
        <v>255</v>
      </c>
      <c r="BM389" s="256" t="s">
        <v>691</v>
      </c>
    </row>
    <row r="390" spans="1:51" s="13" customFormat="1" ht="12">
      <c r="A390" s="13"/>
      <c r="B390" s="257"/>
      <c r="C390" s="258"/>
      <c r="D390" s="259" t="s">
        <v>184</v>
      </c>
      <c r="E390" s="260" t="s">
        <v>1</v>
      </c>
      <c r="F390" s="261" t="s">
        <v>692</v>
      </c>
      <c r="G390" s="258"/>
      <c r="H390" s="262">
        <v>28.43</v>
      </c>
      <c r="I390" s="263"/>
      <c r="J390" s="258"/>
      <c r="K390" s="258"/>
      <c r="L390" s="264"/>
      <c r="M390" s="265"/>
      <c r="N390" s="266"/>
      <c r="O390" s="266"/>
      <c r="P390" s="266"/>
      <c r="Q390" s="266"/>
      <c r="R390" s="266"/>
      <c r="S390" s="266"/>
      <c r="T390" s="26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8" t="s">
        <v>184</v>
      </c>
      <c r="AU390" s="268" t="s">
        <v>88</v>
      </c>
      <c r="AV390" s="13" t="s">
        <v>88</v>
      </c>
      <c r="AW390" s="13" t="s">
        <v>32</v>
      </c>
      <c r="AX390" s="13" t="s">
        <v>86</v>
      </c>
      <c r="AY390" s="268" t="s">
        <v>166</v>
      </c>
    </row>
    <row r="391" spans="1:65" s="2" customFormat="1" ht="16.5" customHeight="1">
      <c r="A391" s="40"/>
      <c r="B391" s="41"/>
      <c r="C391" s="245" t="s">
        <v>693</v>
      </c>
      <c r="D391" s="245" t="s">
        <v>168</v>
      </c>
      <c r="E391" s="246" t="s">
        <v>694</v>
      </c>
      <c r="F391" s="247" t="s">
        <v>695</v>
      </c>
      <c r="G391" s="248" t="s">
        <v>171</v>
      </c>
      <c r="H391" s="249">
        <v>28.21</v>
      </c>
      <c r="I391" s="250"/>
      <c r="J391" s="251">
        <f>ROUND(I391*H391,2)</f>
        <v>0</v>
      </c>
      <c r="K391" s="247" t="s">
        <v>182</v>
      </c>
      <c r="L391" s="43"/>
      <c r="M391" s="252" t="s">
        <v>1</v>
      </c>
      <c r="N391" s="253" t="s">
        <v>43</v>
      </c>
      <c r="O391" s="93"/>
      <c r="P391" s="254">
        <f>O391*H391</f>
        <v>0</v>
      </c>
      <c r="Q391" s="254">
        <v>0</v>
      </c>
      <c r="R391" s="254">
        <f>Q391*H391</f>
        <v>0</v>
      </c>
      <c r="S391" s="254">
        <v>0</v>
      </c>
      <c r="T391" s="255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56" t="s">
        <v>255</v>
      </c>
      <c r="AT391" s="256" t="s">
        <v>168</v>
      </c>
      <c r="AU391" s="256" t="s">
        <v>88</v>
      </c>
      <c r="AY391" s="17" t="s">
        <v>166</v>
      </c>
      <c r="BE391" s="145">
        <f>IF(N391="základní",J391,0)</f>
        <v>0</v>
      </c>
      <c r="BF391" s="145">
        <f>IF(N391="snížená",J391,0)</f>
        <v>0</v>
      </c>
      <c r="BG391" s="145">
        <f>IF(N391="zákl. přenesená",J391,0)</f>
        <v>0</v>
      </c>
      <c r="BH391" s="145">
        <f>IF(N391="sníž. přenesená",J391,0)</f>
        <v>0</v>
      </c>
      <c r="BI391" s="145">
        <f>IF(N391="nulová",J391,0)</f>
        <v>0</v>
      </c>
      <c r="BJ391" s="17" t="s">
        <v>86</v>
      </c>
      <c r="BK391" s="145">
        <f>ROUND(I391*H391,2)</f>
        <v>0</v>
      </c>
      <c r="BL391" s="17" t="s">
        <v>255</v>
      </c>
      <c r="BM391" s="256" t="s">
        <v>696</v>
      </c>
    </row>
    <row r="392" spans="1:51" s="13" customFormat="1" ht="12">
      <c r="A392" s="13"/>
      <c r="B392" s="257"/>
      <c r="C392" s="258"/>
      <c r="D392" s="259" t="s">
        <v>184</v>
      </c>
      <c r="E392" s="260" t="s">
        <v>1</v>
      </c>
      <c r="F392" s="261" t="s">
        <v>469</v>
      </c>
      <c r="G392" s="258"/>
      <c r="H392" s="262">
        <v>17.55</v>
      </c>
      <c r="I392" s="263"/>
      <c r="J392" s="258"/>
      <c r="K392" s="258"/>
      <c r="L392" s="264"/>
      <c r="M392" s="265"/>
      <c r="N392" s="266"/>
      <c r="O392" s="266"/>
      <c r="P392" s="266"/>
      <c r="Q392" s="266"/>
      <c r="R392" s="266"/>
      <c r="S392" s="266"/>
      <c r="T392" s="26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8" t="s">
        <v>184</v>
      </c>
      <c r="AU392" s="268" t="s">
        <v>88</v>
      </c>
      <c r="AV392" s="13" t="s">
        <v>88</v>
      </c>
      <c r="AW392" s="13" t="s">
        <v>32</v>
      </c>
      <c r="AX392" s="13" t="s">
        <v>78</v>
      </c>
      <c r="AY392" s="268" t="s">
        <v>166</v>
      </c>
    </row>
    <row r="393" spans="1:51" s="13" customFormat="1" ht="12">
      <c r="A393" s="13"/>
      <c r="B393" s="257"/>
      <c r="C393" s="258"/>
      <c r="D393" s="259" t="s">
        <v>184</v>
      </c>
      <c r="E393" s="260" t="s">
        <v>1</v>
      </c>
      <c r="F393" s="261" t="s">
        <v>470</v>
      </c>
      <c r="G393" s="258"/>
      <c r="H393" s="262">
        <v>10.66</v>
      </c>
      <c r="I393" s="263"/>
      <c r="J393" s="258"/>
      <c r="K393" s="258"/>
      <c r="L393" s="264"/>
      <c r="M393" s="265"/>
      <c r="N393" s="266"/>
      <c r="O393" s="266"/>
      <c r="P393" s="266"/>
      <c r="Q393" s="266"/>
      <c r="R393" s="266"/>
      <c r="S393" s="266"/>
      <c r="T393" s="26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8" t="s">
        <v>184</v>
      </c>
      <c r="AU393" s="268" t="s">
        <v>88</v>
      </c>
      <c r="AV393" s="13" t="s">
        <v>88</v>
      </c>
      <c r="AW393" s="13" t="s">
        <v>32</v>
      </c>
      <c r="AX393" s="13" t="s">
        <v>78</v>
      </c>
      <c r="AY393" s="268" t="s">
        <v>166</v>
      </c>
    </row>
    <row r="394" spans="1:51" s="14" customFormat="1" ht="12">
      <c r="A394" s="14"/>
      <c r="B394" s="269"/>
      <c r="C394" s="270"/>
      <c r="D394" s="259" t="s">
        <v>184</v>
      </c>
      <c r="E394" s="271" t="s">
        <v>1</v>
      </c>
      <c r="F394" s="272" t="s">
        <v>190</v>
      </c>
      <c r="G394" s="270"/>
      <c r="H394" s="273">
        <v>28.21</v>
      </c>
      <c r="I394" s="274"/>
      <c r="J394" s="270"/>
      <c r="K394" s="270"/>
      <c r="L394" s="275"/>
      <c r="M394" s="276"/>
      <c r="N394" s="277"/>
      <c r="O394" s="277"/>
      <c r="P394" s="277"/>
      <c r="Q394" s="277"/>
      <c r="R394" s="277"/>
      <c r="S394" s="277"/>
      <c r="T394" s="278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9" t="s">
        <v>184</v>
      </c>
      <c r="AU394" s="279" t="s">
        <v>88</v>
      </c>
      <c r="AV394" s="14" t="s">
        <v>173</v>
      </c>
      <c r="AW394" s="14" t="s">
        <v>32</v>
      </c>
      <c r="AX394" s="14" t="s">
        <v>86</v>
      </c>
      <c r="AY394" s="279" t="s">
        <v>166</v>
      </c>
    </row>
    <row r="395" spans="1:65" s="2" customFormat="1" ht="16.5" customHeight="1">
      <c r="A395" s="40"/>
      <c r="B395" s="41"/>
      <c r="C395" s="245" t="s">
        <v>697</v>
      </c>
      <c r="D395" s="245" t="s">
        <v>168</v>
      </c>
      <c r="E395" s="246" t="s">
        <v>698</v>
      </c>
      <c r="F395" s="247" t="s">
        <v>699</v>
      </c>
      <c r="G395" s="248" t="s">
        <v>171</v>
      </c>
      <c r="H395" s="249">
        <v>28.21</v>
      </c>
      <c r="I395" s="250"/>
      <c r="J395" s="251">
        <f>ROUND(I395*H395,2)</f>
        <v>0</v>
      </c>
      <c r="K395" s="247" t="s">
        <v>182</v>
      </c>
      <c r="L395" s="43"/>
      <c r="M395" s="252" t="s">
        <v>1</v>
      </c>
      <c r="N395" s="253" t="s">
        <v>43</v>
      </c>
      <c r="O395" s="93"/>
      <c r="P395" s="254">
        <f>O395*H395</f>
        <v>0</v>
      </c>
      <c r="Q395" s="254">
        <v>0.0003</v>
      </c>
      <c r="R395" s="254">
        <f>Q395*H395</f>
        <v>0.008463</v>
      </c>
      <c r="S395" s="254">
        <v>0</v>
      </c>
      <c r="T395" s="255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56" t="s">
        <v>255</v>
      </c>
      <c r="AT395" s="256" t="s">
        <v>168</v>
      </c>
      <c r="AU395" s="256" t="s">
        <v>88</v>
      </c>
      <c r="AY395" s="17" t="s">
        <v>166</v>
      </c>
      <c r="BE395" s="145">
        <f>IF(N395="základní",J395,0)</f>
        <v>0</v>
      </c>
      <c r="BF395" s="145">
        <f>IF(N395="snížená",J395,0)</f>
        <v>0</v>
      </c>
      <c r="BG395" s="145">
        <f>IF(N395="zákl. přenesená",J395,0)</f>
        <v>0</v>
      </c>
      <c r="BH395" s="145">
        <f>IF(N395="sníž. přenesená",J395,0)</f>
        <v>0</v>
      </c>
      <c r="BI395" s="145">
        <f>IF(N395="nulová",J395,0)</f>
        <v>0</v>
      </c>
      <c r="BJ395" s="17" t="s">
        <v>86</v>
      </c>
      <c r="BK395" s="145">
        <f>ROUND(I395*H395,2)</f>
        <v>0</v>
      </c>
      <c r="BL395" s="17" t="s">
        <v>255</v>
      </c>
      <c r="BM395" s="256" t="s">
        <v>700</v>
      </c>
    </row>
    <row r="396" spans="1:65" s="2" customFormat="1" ht="24.15" customHeight="1">
      <c r="A396" s="40"/>
      <c r="B396" s="41"/>
      <c r="C396" s="245" t="s">
        <v>701</v>
      </c>
      <c r="D396" s="245" t="s">
        <v>168</v>
      </c>
      <c r="E396" s="246" t="s">
        <v>702</v>
      </c>
      <c r="F396" s="247" t="s">
        <v>703</v>
      </c>
      <c r="G396" s="248" t="s">
        <v>171</v>
      </c>
      <c r="H396" s="249">
        <v>28.21</v>
      </c>
      <c r="I396" s="250"/>
      <c r="J396" s="251">
        <f>ROUND(I396*H396,2)</f>
        <v>0</v>
      </c>
      <c r="K396" s="247" t="s">
        <v>172</v>
      </c>
      <c r="L396" s="43"/>
      <c r="M396" s="252" t="s">
        <v>1</v>
      </c>
      <c r="N396" s="253" t="s">
        <v>43</v>
      </c>
      <c r="O396" s="93"/>
      <c r="P396" s="254">
        <f>O396*H396</f>
        <v>0</v>
      </c>
      <c r="Q396" s="254">
        <v>0.0075</v>
      </c>
      <c r="R396" s="254">
        <f>Q396*H396</f>
        <v>0.21157499999999999</v>
      </c>
      <c r="S396" s="254">
        <v>0</v>
      </c>
      <c r="T396" s="255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56" t="s">
        <v>255</v>
      </c>
      <c r="AT396" s="256" t="s">
        <v>168</v>
      </c>
      <c r="AU396" s="256" t="s">
        <v>88</v>
      </c>
      <c r="AY396" s="17" t="s">
        <v>166</v>
      </c>
      <c r="BE396" s="145">
        <f>IF(N396="základní",J396,0)</f>
        <v>0</v>
      </c>
      <c r="BF396" s="145">
        <f>IF(N396="snížená",J396,0)</f>
        <v>0</v>
      </c>
      <c r="BG396" s="145">
        <f>IF(N396="zákl. přenesená",J396,0)</f>
        <v>0</v>
      </c>
      <c r="BH396" s="145">
        <f>IF(N396="sníž. přenesená",J396,0)</f>
        <v>0</v>
      </c>
      <c r="BI396" s="145">
        <f>IF(N396="nulová",J396,0)</f>
        <v>0</v>
      </c>
      <c r="BJ396" s="17" t="s">
        <v>86</v>
      </c>
      <c r="BK396" s="145">
        <f>ROUND(I396*H396,2)</f>
        <v>0</v>
      </c>
      <c r="BL396" s="17" t="s">
        <v>255</v>
      </c>
      <c r="BM396" s="256" t="s">
        <v>704</v>
      </c>
    </row>
    <row r="397" spans="1:65" s="2" customFormat="1" ht="24.15" customHeight="1">
      <c r="A397" s="40"/>
      <c r="B397" s="41"/>
      <c r="C397" s="245" t="s">
        <v>705</v>
      </c>
      <c r="D397" s="245" t="s">
        <v>168</v>
      </c>
      <c r="E397" s="246" t="s">
        <v>706</v>
      </c>
      <c r="F397" s="247" t="s">
        <v>707</v>
      </c>
      <c r="G397" s="248" t="s">
        <v>245</v>
      </c>
      <c r="H397" s="249">
        <v>11.62</v>
      </c>
      <c r="I397" s="250"/>
      <c r="J397" s="251">
        <f>ROUND(I397*H397,2)</f>
        <v>0</v>
      </c>
      <c r="K397" s="247" t="s">
        <v>182</v>
      </c>
      <c r="L397" s="43"/>
      <c r="M397" s="252" t="s">
        <v>1</v>
      </c>
      <c r="N397" s="253" t="s">
        <v>43</v>
      </c>
      <c r="O397" s="93"/>
      <c r="P397" s="254">
        <f>O397*H397</f>
        <v>0</v>
      </c>
      <c r="Q397" s="254">
        <v>0.00043</v>
      </c>
      <c r="R397" s="254">
        <f>Q397*H397</f>
        <v>0.0049965999999999995</v>
      </c>
      <c r="S397" s="254">
        <v>0</v>
      </c>
      <c r="T397" s="255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56" t="s">
        <v>255</v>
      </c>
      <c r="AT397" s="256" t="s">
        <v>168</v>
      </c>
      <c r="AU397" s="256" t="s">
        <v>88</v>
      </c>
      <c r="AY397" s="17" t="s">
        <v>166</v>
      </c>
      <c r="BE397" s="145">
        <f>IF(N397="základní",J397,0)</f>
        <v>0</v>
      </c>
      <c r="BF397" s="145">
        <f>IF(N397="snížená",J397,0)</f>
        <v>0</v>
      </c>
      <c r="BG397" s="145">
        <f>IF(N397="zákl. přenesená",J397,0)</f>
        <v>0</v>
      </c>
      <c r="BH397" s="145">
        <f>IF(N397="sníž. přenesená",J397,0)</f>
        <v>0</v>
      </c>
      <c r="BI397" s="145">
        <f>IF(N397="nulová",J397,0)</f>
        <v>0</v>
      </c>
      <c r="BJ397" s="17" t="s">
        <v>86</v>
      </c>
      <c r="BK397" s="145">
        <f>ROUND(I397*H397,2)</f>
        <v>0</v>
      </c>
      <c r="BL397" s="17" t="s">
        <v>255</v>
      </c>
      <c r="BM397" s="256" t="s">
        <v>708</v>
      </c>
    </row>
    <row r="398" spans="1:51" s="13" customFormat="1" ht="12">
      <c r="A398" s="13"/>
      <c r="B398" s="257"/>
      <c r="C398" s="258"/>
      <c r="D398" s="259" t="s">
        <v>184</v>
      </c>
      <c r="E398" s="260" t="s">
        <v>1</v>
      </c>
      <c r="F398" s="261" t="s">
        <v>310</v>
      </c>
      <c r="G398" s="258"/>
      <c r="H398" s="262">
        <v>11.62</v>
      </c>
      <c r="I398" s="263"/>
      <c r="J398" s="258"/>
      <c r="K398" s="258"/>
      <c r="L398" s="264"/>
      <c r="M398" s="265"/>
      <c r="N398" s="266"/>
      <c r="O398" s="266"/>
      <c r="P398" s="266"/>
      <c r="Q398" s="266"/>
      <c r="R398" s="266"/>
      <c r="S398" s="266"/>
      <c r="T398" s="26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8" t="s">
        <v>184</v>
      </c>
      <c r="AU398" s="268" t="s">
        <v>88</v>
      </c>
      <c r="AV398" s="13" t="s">
        <v>88</v>
      </c>
      <c r="AW398" s="13" t="s">
        <v>32</v>
      </c>
      <c r="AX398" s="13" t="s">
        <v>86</v>
      </c>
      <c r="AY398" s="268" t="s">
        <v>166</v>
      </c>
    </row>
    <row r="399" spans="1:65" s="2" customFormat="1" ht="37.8" customHeight="1">
      <c r="A399" s="40"/>
      <c r="B399" s="41"/>
      <c r="C399" s="245" t="s">
        <v>709</v>
      </c>
      <c r="D399" s="245" t="s">
        <v>168</v>
      </c>
      <c r="E399" s="246" t="s">
        <v>710</v>
      </c>
      <c r="F399" s="247" t="s">
        <v>711</v>
      </c>
      <c r="G399" s="248" t="s">
        <v>171</v>
      </c>
      <c r="H399" s="249">
        <v>28.21</v>
      </c>
      <c r="I399" s="250"/>
      <c r="J399" s="251">
        <f>ROUND(I399*H399,2)</f>
        <v>0</v>
      </c>
      <c r="K399" s="247" t="s">
        <v>182</v>
      </c>
      <c r="L399" s="43"/>
      <c r="M399" s="252" t="s">
        <v>1</v>
      </c>
      <c r="N399" s="253" t="s">
        <v>43</v>
      </c>
      <c r="O399" s="93"/>
      <c r="P399" s="254">
        <f>O399*H399</f>
        <v>0</v>
      </c>
      <c r="Q399" s="254">
        <v>0.00822</v>
      </c>
      <c r="R399" s="254">
        <f>Q399*H399</f>
        <v>0.23188620000000001</v>
      </c>
      <c r="S399" s="254">
        <v>0</v>
      </c>
      <c r="T399" s="255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56" t="s">
        <v>255</v>
      </c>
      <c r="AT399" s="256" t="s">
        <v>168</v>
      </c>
      <c r="AU399" s="256" t="s">
        <v>88</v>
      </c>
      <c r="AY399" s="17" t="s">
        <v>166</v>
      </c>
      <c r="BE399" s="145">
        <f>IF(N399="základní",J399,0)</f>
        <v>0</v>
      </c>
      <c r="BF399" s="145">
        <f>IF(N399="snížená",J399,0)</f>
        <v>0</v>
      </c>
      <c r="BG399" s="145">
        <f>IF(N399="zákl. přenesená",J399,0)</f>
        <v>0</v>
      </c>
      <c r="BH399" s="145">
        <f>IF(N399="sníž. přenesená",J399,0)</f>
        <v>0</v>
      </c>
      <c r="BI399" s="145">
        <f>IF(N399="nulová",J399,0)</f>
        <v>0</v>
      </c>
      <c r="BJ399" s="17" t="s">
        <v>86</v>
      </c>
      <c r="BK399" s="145">
        <f>ROUND(I399*H399,2)</f>
        <v>0</v>
      </c>
      <c r="BL399" s="17" t="s">
        <v>255</v>
      </c>
      <c r="BM399" s="256" t="s">
        <v>712</v>
      </c>
    </row>
    <row r="400" spans="1:51" s="13" customFormat="1" ht="12">
      <c r="A400" s="13"/>
      <c r="B400" s="257"/>
      <c r="C400" s="258"/>
      <c r="D400" s="259" t="s">
        <v>184</v>
      </c>
      <c r="E400" s="260" t="s">
        <v>1</v>
      </c>
      <c r="F400" s="261" t="s">
        <v>469</v>
      </c>
      <c r="G400" s="258"/>
      <c r="H400" s="262">
        <v>17.55</v>
      </c>
      <c r="I400" s="263"/>
      <c r="J400" s="258"/>
      <c r="K400" s="258"/>
      <c r="L400" s="264"/>
      <c r="M400" s="265"/>
      <c r="N400" s="266"/>
      <c r="O400" s="266"/>
      <c r="P400" s="266"/>
      <c r="Q400" s="266"/>
      <c r="R400" s="266"/>
      <c r="S400" s="266"/>
      <c r="T400" s="26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8" t="s">
        <v>184</v>
      </c>
      <c r="AU400" s="268" t="s">
        <v>88</v>
      </c>
      <c r="AV400" s="13" t="s">
        <v>88</v>
      </c>
      <c r="AW400" s="13" t="s">
        <v>32</v>
      </c>
      <c r="AX400" s="13" t="s">
        <v>78</v>
      </c>
      <c r="AY400" s="268" t="s">
        <v>166</v>
      </c>
    </row>
    <row r="401" spans="1:51" s="13" customFormat="1" ht="12">
      <c r="A401" s="13"/>
      <c r="B401" s="257"/>
      <c r="C401" s="258"/>
      <c r="D401" s="259" t="s">
        <v>184</v>
      </c>
      <c r="E401" s="260" t="s">
        <v>1</v>
      </c>
      <c r="F401" s="261" t="s">
        <v>470</v>
      </c>
      <c r="G401" s="258"/>
      <c r="H401" s="262">
        <v>10.66</v>
      </c>
      <c r="I401" s="263"/>
      <c r="J401" s="258"/>
      <c r="K401" s="258"/>
      <c r="L401" s="264"/>
      <c r="M401" s="265"/>
      <c r="N401" s="266"/>
      <c r="O401" s="266"/>
      <c r="P401" s="266"/>
      <c r="Q401" s="266"/>
      <c r="R401" s="266"/>
      <c r="S401" s="266"/>
      <c r="T401" s="26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8" t="s">
        <v>184</v>
      </c>
      <c r="AU401" s="268" t="s">
        <v>88</v>
      </c>
      <c r="AV401" s="13" t="s">
        <v>88</v>
      </c>
      <c r="AW401" s="13" t="s">
        <v>32</v>
      </c>
      <c r="AX401" s="13" t="s">
        <v>78</v>
      </c>
      <c r="AY401" s="268" t="s">
        <v>166</v>
      </c>
    </row>
    <row r="402" spans="1:51" s="14" customFormat="1" ht="12">
      <c r="A402" s="14"/>
      <c r="B402" s="269"/>
      <c r="C402" s="270"/>
      <c r="D402" s="259" t="s">
        <v>184</v>
      </c>
      <c r="E402" s="271" t="s">
        <v>1</v>
      </c>
      <c r="F402" s="272" t="s">
        <v>190</v>
      </c>
      <c r="G402" s="270"/>
      <c r="H402" s="273">
        <v>28.21</v>
      </c>
      <c r="I402" s="274"/>
      <c r="J402" s="270"/>
      <c r="K402" s="270"/>
      <c r="L402" s="275"/>
      <c r="M402" s="276"/>
      <c r="N402" s="277"/>
      <c r="O402" s="277"/>
      <c r="P402" s="277"/>
      <c r="Q402" s="277"/>
      <c r="R402" s="277"/>
      <c r="S402" s="277"/>
      <c r="T402" s="27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9" t="s">
        <v>184</v>
      </c>
      <c r="AU402" s="279" t="s">
        <v>88</v>
      </c>
      <c r="AV402" s="14" t="s">
        <v>173</v>
      </c>
      <c r="AW402" s="14" t="s">
        <v>32</v>
      </c>
      <c r="AX402" s="14" t="s">
        <v>86</v>
      </c>
      <c r="AY402" s="279" t="s">
        <v>166</v>
      </c>
    </row>
    <row r="403" spans="1:65" s="2" customFormat="1" ht="33" customHeight="1">
      <c r="A403" s="40"/>
      <c r="B403" s="41"/>
      <c r="C403" s="290" t="s">
        <v>713</v>
      </c>
      <c r="D403" s="290" t="s">
        <v>236</v>
      </c>
      <c r="E403" s="291" t="s">
        <v>714</v>
      </c>
      <c r="F403" s="292" t="s">
        <v>715</v>
      </c>
      <c r="G403" s="293" t="s">
        <v>171</v>
      </c>
      <c r="H403" s="294">
        <v>32.442</v>
      </c>
      <c r="I403" s="295"/>
      <c r="J403" s="296">
        <f>ROUND(I403*H403,2)</f>
        <v>0</v>
      </c>
      <c r="K403" s="292" t="s">
        <v>182</v>
      </c>
      <c r="L403" s="297"/>
      <c r="M403" s="298" t="s">
        <v>1</v>
      </c>
      <c r="N403" s="299" t="s">
        <v>43</v>
      </c>
      <c r="O403" s="93"/>
      <c r="P403" s="254">
        <f>O403*H403</f>
        <v>0</v>
      </c>
      <c r="Q403" s="254">
        <v>0.033</v>
      </c>
      <c r="R403" s="254">
        <f>Q403*H403</f>
        <v>1.070586</v>
      </c>
      <c r="S403" s="254">
        <v>0</v>
      </c>
      <c r="T403" s="255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56" t="s">
        <v>344</v>
      </c>
      <c r="AT403" s="256" t="s">
        <v>236</v>
      </c>
      <c r="AU403" s="256" t="s">
        <v>88</v>
      </c>
      <c r="AY403" s="17" t="s">
        <v>166</v>
      </c>
      <c r="BE403" s="145">
        <f>IF(N403="základní",J403,0)</f>
        <v>0</v>
      </c>
      <c r="BF403" s="145">
        <f>IF(N403="snížená",J403,0)</f>
        <v>0</v>
      </c>
      <c r="BG403" s="145">
        <f>IF(N403="zákl. přenesená",J403,0)</f>
        <v>0</v>
      </c>
      <c r="BH403" s="145">
        <f>IF(N403="sníž. přenesená",J403,0)</f>
        <v>0</v>
      </c>
      <c r="BI403" s="145">
        <f>IF(N403="nulová",J403,0)</f>
        <v>0</v>
      </c>
      <c r="BJ403" s="17" t="s">
        <v>86</v>
      </c>
      <c r="BK403" s="145">
        <f>ROUND(I403*H403,2)</f>
        <v>0</v>
      </c>
      <c r="BL403" s="17" t="s">
        <v>255</v>
      </c>
      <c r="BM403" s="256" t="s">
        <v>716</v>
      </c>
    </row>
    <row r="404" spans="1:51" s="13" customFormat="1" ht="12">
      <c r="A404" s="13"/>
      <c r="B404" s="257"/>
      <c r="C404" s="258"/>
      <c r="D404" s="259" t="s">
        <v>184</v>
      </c>
      <c r="E404" s="258"/>
      <c r="F404" s="261" t="s">
        <v>717</v>
      </c>
      <c r="G404" s="258"/>
      <c r="H404" s="262">
        <v>32.442</v>
      </c>
      <c r="I404" s="263"/>
      <c r="J404" s="258"/>
      <c r="K404" s="258"/>
      <c r="L404" s="264"/>
      <c r="M404" s="265"/>
      <c r="N404" s="266"/>
      <c r="O404" s="266"/>
      <c r="P404" s="266"/>
      <c r="Q404" s="266"/>
      <c r="R404" s="266"/>
      <c r="S404" s="266"/>
      <c r="T404" s="26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8" t="s">
        <v>184</v>
      </c>
      <c r="AU404" s="268" t="s">
        <v>88</v>
      </c>
      <c r="AV404" s="13" t="s">
        <v>88</v>
      </c>
      <c r="AW404" s="13" t="s">
        <v>4</v>
      </c>
      <c r="AX404" s="13" t="s">
        <v>86</v>
      </c>
      <c r="AY404" s="268" t="s">
        <v>166</v>
      </c>
    </row>
    <row r="405" spans="1:65" s="2" customFormat="1" ht="24.15" customHeight="1">
      <c r="A405" s="40"/>
      <c r="B405" s="41"/>
      <c r="C405" s="245" t="s">
        <v>718</v>
      </c>
      <c r="D405" s="245" t="s">
        <v>168</v>
      </c>
      <c r="E405" s="246" t="s">
        <v>719</v>
      </c>
      <c r="F405" s="247" t="s">
        <v>720</v>
      </c>
      <c r="G405" s="248" t="s">
        <v>171</v>
      </c>
      <c r="H405" s="249">
        <v>28.21</v>
      </c>
      <c r="I405" s="250"/>
      <c r="J405" s="251">
        <f>ROUND(I405*H405,2)</f>
        <v>0</v>
      </c>
      <c r="K405" s="247" t="s">
        <v>172</v>
      </c>
      <c r="L405" s="43"/>
      <c r="M405" s="252" t="s">
        <v>1</v>
      </c>
      <c r="N405" s="253" t="s">
        <v>43</v>
      </c>
      <c r="O405" s="93"/>
      <c r="P405" s="254">
        <f>O405*H405</f>
        <v>0</v>
      </c>
      <c r="Q405" s="254">
        <v>0</v>
      </c>
      <c r="R405" s="254">
        <f>Q405*H405</f>
        <v>0</v>
      </c>
      <c r="S405" s="254">
        <v>0</v>
      </c>
      <c r="T405" s="255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56" t="s">
        <v>255</v>
      </c>
      <c r="AT405" s="256" t="s">
        <v>168</v>
      </c>
      <c r="AU405" s="256" t="s">
        <v>88</v>
      </c>
      <c r="AY405" s="17" t="s">
        <v>166</v>
      </c>
      <c r="BE405" s="145">
        <f>IF(N405="základní",J405,0)</f>
        <v>0</v>
      </c>
      <c r="BF405" s="145">
        <f>IF(N405="snížená",J405,0)</f>
        <v>0</v>
      </c>
      <c r="BG405" s="145">
        <f>IF(N405="zákl. přenesená",J405,0)</f>
        <v>0</v>
      </c>
      <c r="BH405" s="145">
        <f>IF(N405="sníž. přenesená",J405,0)</f>
        <v>0</v>
      </c>
      <c r="BI405" s="145">
        <f>IF(N405="nulová",J405,0)</f>
        <v>0</v>
      </c>
      <c r="BJ405" s="17" t="s">
        <v>86</v>
      </c>
      <c r="BK405" s="145">
        <f>ROUND(I405*H405,2)</f>
        <v>0</v>
      </c>
      <c r="BL405" s="17" t="s">
        <v>255</v>
      </c>
      <c r="BM405" s="256" t="s">
        <v>721</v>
      </c>
    </row>
    <row r="406" spans="1:65" s="2" customFormat="1" ht="24.15" customHeight="1">
      <c r="A406" s="40"/>
      <c r="B406" s="41"/>
      <c r="C406" s="245" t="s">
        <v>722</v>
      </c>
      <c r="D406" s="245" t="s">
        <v>168</v>
      </c>
      <c r="E406" s="246" t="s">
        <v>723</v>
      </c>
      <c r="F406" s="247" t="s">
        <v>724</v>
      </c>
      <c r="G406" s="248" t="s">
        <v>171</v>
      </c>
      <c r="H406" s="249">
        <v>30.723</v>
      </c>
      <c r="I406" s="250"/>
      <c r="J406" s="251">
        <f>ROUND(I406*H406,2)</f>
        <v>0</v>
      </c>
      <c r="K406" s="247" t="s">
        <v>172</v>
      </c>
      <c r="L406" s="43"/>
      <c r="M406" s="252" t="s">
        <v>1</v>
      </c>
      <c r="N406" s="253" t="s">
        <v>43</v>
      </c>
      <c r="O406" s="93"/>
      <c r="P406" s="254">
        <f>O406*H406</f>
        <v>0</v>
      </c>
      <c r="Q406" s="254">
        <v>0.0015</v>
      </c>
      <c r="R406" s="254">
        <f>Q406*H406</f>
        <v>0.0460845</v>
      </c>
      <c r="S406" s="254">
        <v>0</v>
      </c>
      <c r="T406" s="255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56" t="s">
        <v>255</v>
      </c>
      <c r="AT406" s="256" t="s">
        <v>168</v>
      </c>
      <c r="AU406" s="256" t="s">
        <v>88</v>
      </c>
      <c r="AY406" s="17" t="s">
        <v>166</v>
      </c>
      <c r="BE406" s="145">
        <f>IF(N406="základní",J406,0)</f>
        <v>0</v>
      </c>
      <c r="BF406" s="145">
        <f>IF(N406="snížená",J406,0)</f>
        <v>0</v>
      </c>
      <c r="BG406" s="145">
        <f>IF(N406="zákl. přenesená",J406,0)</f>
        <v>0</v>
      </c>
      <c r="BH406" s="145">
        <f>IF(N406="sníž. přenesená",J406,0)</f>
        <v>0</v>
      </c>
      <c r="BI406" s="145">
        <f>IF(N406="nulová",J406,0)</f>
        <v>0</v>
      </c>
      <c r="BJ406" s="17" t="s">
        <v>86</v>
      </c>
      <c r="BK406" s="145">
        <f>ROUND(I406*H406,2)</f>
        <v>0</v>
      </c>
      <c r="BL406" s="17" t="s">
        <v>255</v>
      </c>
      <c r="BM406" s="256" t="s">
        <v>725</v>
      </c>
    </row>
    <row r="407" spans="1:51" s="13" customFormat="1" ht="12">
      <c r="A407" s="13"/>
      <c r="B407" s="257"/>
      <c r="C407" s="258"/>
      <c r="D407" s="259" t="s">
        <v>184</v>
      </c>
      <c r="E407" s="260" t="s">
        <v>1</v>
      </c>
      <c r="F407" s="261" t="s">
        <v>726</v>
      </c>
      <c r="G407" s="258"/>
      <c r="H407" s="262">
        <v>12.22</v>
      </c>
      <c r="I407" s="263"/>
      <c r="J407" s="258"/>
      <c r="K407" s="258"/>
      <c r="L407" s="264"/>
      <c r="M407" s="265"/>
      <c r="N407" s="266"/>
      <c r="O407" s="266"/>
      <c r="P407" s="266"/>
      <c r="Q407" s="266"/>
      <c r="R407" s="266"/>
      <c r="S407" s="266"/>
      <c r="T407" s="26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8" t="s">
        <v>184</v>
      </c>
      <c r="AU407" s="268" t="s">
        <v>88</v>
      </c>
      <c r="AV407" s="13" t="s">
        <v>88</v>
      </c>
      <c r="AW407" s="13" t="s">
        <v>32</v>
      </c>
      <c r="AX407" s="13" t="s">
        <v>78</v>
      </c>
      <c r="AY407" s="268" t="s">
        <v>166</v>
      </c>
    </row>
    <row r="408" spans="1:51" s="13" customFormat="1" ht="12">
      <c r="A408" s="13"/>
      <c r="B408" s="257"/>
      <c r="C408" s="258"/>
      <c r="D408" s="259" t="s">
        <v>184</v>
      </c>
      <c r="E408" s="260" t="s">
        <v>1</v>
      </c>
      <c r="F408" s="261" t="s">
        <v>727</v>
      </c>
      <c r="G408" s="258"/>
      <c r="H408" s="262">
        <v>10.52</v>
      </c>
      <c r="I408" s="263"/>
      <c r="J408" s="258"/>
      <c r="K408" s="258"/>
      <c r="L408" s="264"/>
      <c r="M408" s="265"/>
      <c r="N408" s="266"/>
      <c r="O408" s="266"/>
      <c r="P408" s="266"/>
      <c r="Q408" s="266"/>
      <c r="R408" s="266"/>
      <c r="S408" s="266"/>
      <c r="T408" s="26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8" t="s">
        <v>184</v>
      </c>
      <c r="AU408" s="268" t="s">
        <v>88</v>
      </c>
      <c r="AV408" s="13" t="s">
        <v>88</v>
      </c>
      <c r="AW408" s="13" t="s">
        <v>32</v>
      </c>
      <c r="AX408" s="13" t="s">
        <v>78</v>
      </c>
      <c r="AY408" s="268" t="s">
        <v>166</v>
      </c>
    </row>
    <row r="409" spans="1:51" s="13" customFormat="1" ht="12">
      <c r="A409" s="13"/>
      <c r="B409" s="257"/>
      <c r="C409" s="258"/>
      <c r="D409" s="259" t="s">
        <v>184</v>
      </c>
      <c r="E409" s="260" t="s">
        <v>1</v>
      </c>
      <c r="F409" s="261" t="s">
        <v>728</v>
      </c>
      <c r="G409" s="258"/>
      <c r="H409" s="262">
        <v>7.983</v>
      </c>
      <c r="I409" s="263"/>
      <c r="J409" s="258"/>
      <c r="K409" s="258"/>
      <c r="L409" s="264"/>
      <c r="M409" s="265"/>
      <c r="N409" s="266"/>
      <c r="O409" s="266"/>
      <c r="P409" s="266"/>
      <c r="Q409" s="266"/>
      <c r="R409" s="266"/>
      <c r="S409" s="266"/>
      <c r="T409" s="26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8" t="s">
        <v>184</v>
      </c>
      <c r="AU409" s="268" t="s">
        <v>88</v>
      </c>
      <c r="AV409" s="13" t="s">
        <v>88</v>
      </c>
      <c r="AW409" s="13" t="s">
        <v>32</v>
      </c>
      <c r="AX409" s="13" t="s">
        <v>78</v>
      </c>
      <c r="AY409" s="268" t="s">
        <v>166</v>
      </c>
    </row>
    <row r="410" spans="1:51" s="14" customFormat="1" ht="12">
      <c r="A410" s="14"/>
      <c r="B410" s="269"/>
      <c r="C410" s="270"/>
      <c r="D410" s="259" t="s">
        <v>184</v>
      </c>
      <c r="E410" s="271" t="s">
        <v>1</v>
      </c>
      <c r="F410" s="272" t="s">
        <v>190</v>
      </c>
      <c r="G410" s="270"/>
      <c r="H410" s="273">
        <v>30.723000000000003</v>
      </c>
      <c r="I410" s="274"/>
      <c r="J410" s="270"/>
      <c r="K410" s="270"/>
      <c r="L410" s="275"/>
      <c r="M410" s="276"/>
      <c r="N410" s="277"/>
      <c r="O410" s="277"/>
      <c r="P410" s="277"/>
      <c r="Q410" s="277"/>
      <c r="R410" s="277"/>
      <c r="S410" s="277"/>
      <c r="T410" s="278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9" t="s">
        <v>184</v>
      </c>
      <c r="AU410" s="279" t="s">
        <v>88</v>
      </c>
      <c r="AV410" s="14" t="s">
        <v>173</v>
      </c>
      <c r="AW410" s="14" t="s">
        <v>32</v>
      </c>
      <c r="AX410" s="14" t="s">
        <v>86</v>
      </c>
      <c r="AY410" s="279" t="s">
        <v>166</v>
      </c>
    </row>
    <row r="411" spans="1:65" s="2" customFormat="1" ht="16.5" customHeight="1">
      <c r="A411" s="40"/>
      <c r="B411" s="41"/>
      <c r="C411" s="245" t="s">
        <v>729</v>
      </c>
      <c r="D411" s="245" t="s">
        <v>168</v>
      </c>
      <c r="E411" s="246" t="s">
        <v>730</v>
      </c>
      <c r="F411" s="247" t="s">
        <v>731</v>
      </c>
      <c r="G411" s="248" t="s">
        <v>245</v>
      </c>
      <c r="H411" s="249">
        <v>35</v>
      </c>
      <c r="I411" s="250"/>
      <c r="J411" s="251">
        <f>ROUND(I411*H411,2)</f>
        <v>0</v>
      </c>
      <c r="K411" s="247" t="s">
        <v>182</v>
      </c>
      <c r="L411" s="43"/>
      <c r="M411" s="252" t="s">
        <v>1</v>
      </c>
      <c r="N411" s="253" t="s">
        <v>43</v>
      </c>
      <c r="O411" s="93"/>
      <c r="P411" s="254">
        <f>O411*H411</f>
        <v>0</v>
      </c>
      <c r="Q411" s="254">
        <v>3E-05</v>
      </c>
      <c r="R411" s="254">
        <f>Q411*H411</f>
        <v>0.00105</v>
      </c>
      <c r="S411" s="254">
        <v>0</v>
      </c>
      <c r="T411" s="255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56" t="s">
        <v>255</v>
      </c>
      <c r="AT411" s="256" t="s">
        <v>168</v>
      </c>
      <c r="AU411" s="256" t="s">
        <v>88</v>
      </c>
      <c r="AY411" s="17" t="s">
        <v>166</v>
      </c>
      <c r="BE411" s="145">
        <f>IF(N411="základní",J411,0)</f>
        <v>0</v>
      </c>
      <c r="BF411" s="145">
        <f>IF(N411="snížená",J411,0)</f>
        <v>0</v>
      </c>
      <c r="BG411" s="145">
        <f>IF(N411="zákl. přenesená",J411,0)</f>
        <v>0</v>
      </c>
      <c r="BH411" s="145">
        <f>IF(N411="sníž. přenesená",J411,0)</f>
        <v>0</v>
      </c>
      <c r="BI411" s="145">
        <f>IF(N411="nulová",J411,0)</f>
        <v>0</v>
      </c>
      <c r="BJ411" s="17" t="s">
        <v>86</v>
      </c>
      <c r="BK411" s="145">
        <f>ROUND(I411*H411,2)</f>
        <v>0</v>
      </c>
      <c r="BL411" s="17" t="s">
        <v>255</v>
      </c>
      <c r="BM411" s="256" t="s">
        <v>732</v>
      </c>
    </row>
    <row r="412" spans="1:65" s="2" customFormat="1" ht="16.5" customHeight="1">
      <c r="A412" s="40"/>
      <c r="B412" s="41"/>
      <c r="C412" s="245" t="s">
        <v>733</v>
      </c>
      <c r="D412" s="245" t="s">
        <v>168</v>
      </c>
      <c r="E412" s="246" t="s">
        <v>734</v>
      </c>
      <c r="F412" s="247" t="s">
        <v>735</v>
      </c>
      <c r="G412" s="248" t="s">
        <v>270</v>
      </c>
      <c r="H412" s="249">
        <v>32</v>
      </c>
      <c r="I412" s="250"/>
      <c r="J412" s="251">
        <f>ROUND(I412*H412,2)</f>
        <v>0</v>
      </c>
      <c r="K412" s="247" t="s">
        <v>172</v>
      </c>
      <c r="L412" s="43"/>
      <c r="M412" s="252" t="s">
        <v>1</v>
      </c>
      <c r="N412" s="253" t="s">
        <v>43</v>
      </c>
      <c r="O412" s="93"/>
      <c r="P412" s="254">
        <f>O412*H412</f>
        <v>0</v>
      </c>
      <c r="Q412" s="254">
        <v>0.00021</v>
      </c>
      <c r="R412" s="254">
        <f>Q412*H412</f>
        <v>0.00672</v>
      </c>
      <c r="S412" s="254">
        <v>0</v>
      </c>
      <c r="T412" s="255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56" t="s">
        <v>255</v>
      </c>
      <c r="AT412" s="256" t="s">
        <v>168</v>
      </c>
      <c r="AU412" s="256" t="s">
        <v>88</v>
      </c>
      <c r="AY412" s="17" t="s">
        <v>166</v>
      </c>
      <c r="BE412" s="145">
        <f>IF(N412="základní",J412,0)</f>
        <v>0</v>
      </c>
      <c r="BF412" s="145">
        <f>IF(N412="snížená",J412,0)</f>
        <v>0</v>
      </c>
      <c r="BG412" s="145">
        <f>IF(N412="zákl. přenesená",J412,0)</f>
        <v>0</v>
      </c>
      <c r="BH412" s="145">
        <f>IF(N412="sníž. přenesená",J412,0)</f>
        <v>0</v>
      </c>
      <c r="BI412" s="145">
        <f>IF(N412="nulová",J412,0)</f>
        <v>0</v>
      </c>
      <c r="BJ412" s="17" t="s">
        <v>86</v>
      </c>
      <c r="BK412" s="145">
        <f>ROUND(I412*H412,2)</f>
        <v>0</v>
      </c>
      <c r="BL412" s="17" t="s">
        <v>255</v>
      </c>
      <c r="BM412" s="256" t="s">
        <v>736</v>
      </c>
    </row>
    <row r="413" spans="1:51" s="13" customFormat="1" ht="12">
      <c r="A413" s="13"/>
      <c r="B413" s="257"/>
      <c r="C413" s="258"/>
      <c r="D413" s="259" t="s">
        <v>184</v>
      </c>
      <c r="E413" s="260" t="s">
        <v>1</v>
      </c>
      <c r="F413" s="261" t="s">
        <v>737</v>
      </c>
      <c r="G413" s="258"/>
      <c r="H413" s="262">
        <v>32</v>
      </c>
      <c r="I413" s="263"/>
      <c r="J413" s="258"/>
      <c r="K413" s="258"/>
      <c r="L413" s="264"/>
      <c r="M413" s="265"/>
      <c r="N413" s="266"/>
      <c r="O413" s="266"/>
      <c r="P413" s="266"/>
      <c r="Q413" s="266"/>
      <c r="R413" s="266"/>
      <c r="S413" s="266"/>
      <c r="T413" s="26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8" t="s">
        <v>184</v>
      </c>
      <c r="AU413" s="268" t="s">
        <v>88</v>
      </c>
      <c r="AV413" s="13" t="s">
        <v>88</v>
      </c>
      <c r="AW413" s="13" t="s">
        <v>32</v>
      </c>
      <c r="AX413" s="13" t="s">
        <v>86</v>
      </c>
      <c r="AY413" s="268" t="s">
        <v>166</v>
      </c>
    </row>
    <row r="414" spans="1:65" s="2" customFormat="1" ht="16.5" customHeight="1">
      <c r="A414" s="40"/>
      <c r="B414" s="41"/>
      <c r="C414" s="245" t="s">
        <v>738</v>
      </c>
      <c r="D414" s="245" t="s">
        <v>168</v>
      </c>
      <c r="E414" s="246" t="s">
        <v>739</v>
      </c>
      <c r="F414" s="247" t="s">
        <v>740</v>
      </c>
      <c r="G414" s="248" t="s">
        <v>245</v>
      </c>
      <c r="H414" s="249">
        <v>53.22</v>
      </c>
      <c r="I414" s="250"/>
      <c r="J414" s="251">
        <f>ROUND(I414*H414,2)</f>
        <v>0</v>
      </c>
      <c r="K414" s="247" t="s">
        <v>172</v>
      </c>
      <c r="L414" s="43"/>
      <c r="M414" s="252" t="s">
        <v>1</v>
      </c>
      <c r="N414" s="253" t="s">
        <v>43</v>
      </c>
      <c r="O414" s="93"/>
      <c r="P414" s="254">
        <f>O414*H414</f>
        <v>0</v>
      </c>
      <c r="Q414" s="254">
        <v>0.00032</v>
      </c>
      <c r="R414" s="254">
        <f>Q414*H414</f>
        <v>0.0170304</v>
      </c>
      <c r="S414" s="254">
        <v>0</v>
      </c>
      <c r="T414" s="255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56" t="s">
        <v>255</v>
      </c>
      <c r="AT414" s="256" t="s">
        <v>168</v>
      </c>
      <c r="AU414" s="256" t="s">
        <v>88</v>
      </c>
      <c r="AY414" s="17" t="s">
        <v>166</v>
      </c>
      <c r="BE414" s="145">
        <f>IF(N414="základní",J414,0)</f>
        <v>0</v>
      </c>
      <c r="BF414" s="145">
        <f>IF(N414="snížená",J414,0)</f>
        <v>0</v>
      </c>
      <c r="BG414" s="145">
        <f>IF(N414="zákl. přenesená",J414,0)</f>
        <v>0</v>
      </c>
      <c r="BH414" s="145">
        <f>IF(N414="sníž. přenesená",J414,0)</f>
        <v>0</v>
      </c>
      <c r="BI414" s="145">
        <f>IF(N414="nulová",J414,0)</f>
        <v>0</v>
      </c>
      <c r="BJ414" s="17" t="s">
        <v>86</v>
      </c>
      <c r="BK414" s="145">
        <f>ROUND(I414*H414,2)</f>
        <v>0</v>
      </c>
      <c r="BL414" s="17" t="s">
        <v>255</v>
      </c>
      <c r="BM414" s="256" t="s">
        <v>741</v>
      </c>
    </row>
    <row r="415" spans="1:51" s="13" customFormat="1" ht="12">
      <c r="A415" s="13"/>
      <c r="B415" s="257"/>
      <c r="C415" s="258"/>
      <c r="D415" s="259" t="s">
        <v>184</v>
      </c>
      <c r="E415" s="260" t="s">
        <v>1</v>
      </c>
      <c r="F415" s="261" t="s">
        <v>311</v>
      </c>
      <c r="G415" s="258"/>
      <c r="H415" s="262">
        <v>8.94</v>
      </c>
      <c r="I415" s="263"/>
      <c r="J415" s="258"/>
      <c r="K415" s="258"/>
      <c r="L415" s="264"/>
      <c r="M415" s="265"/>
      <c r="N415" s="266"/>
      <c r="O415" s="266"/>
      <c r="P415" s="266"/>
      <c r="Q415" s="266"/>
      <c r="R415" s="266"/>
      <c r="S415" s="266"/>
      <c r="T415" s="26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8" t="s">
        <v>184</v>
      </c>
      <c r="AU415" s="268" t="s">
        <v>88</v>
      </c>
      <c r="AV415" s="13" t="s">
        <v>88</v>
      </c>
      <c r="AW415" s="13" t="s">
        <v>32</v>
      </c>
      <c r="AX415" s="13" t="s">
        <v>78</v>
      </c>
      <c r="AY415" s="268" t="s">
        <v>166</v>
      </c>
    </row>
    <row r="416" spans="1:51" s="13" customFormat="1" ht="12">
      <c r="A416" s="13"/>
      <c r="B416" s="257"/>
      <c r="C416" s="258"/>
      <c r="D416" s="259" t="s">
        <v>184</v>
      </c>
      <c r="E416" s="260" t="s">
        <v>1</v>
      </c>
      <c r="F416" s="261" t="s">
        <v>312</v>
      </c>
      <c r="G416" s="258"/>
      <c r="H416" s="262">
        <v>5.2</v>
      </c>
      <c r="I416" s="263"/>
      <c r="J416" s="258"/>
      <c r="K416" s="258"/>
      <c r="L416" s="264"/>
      <c r="M416" s="265"/>
      <c r="N416" s="266"/>
      <c r="O416" s="266"/>
      <c r="P416" s="266"/>
      <c r="Q416" s="266"/>
      <c r="R416" s="266"/>
      <c r="S416" s="266"/>
      <c r="T416" s="26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8" t="s">
        <v>184</v>
      </c>
      <c r="AU416" s="268" t="s">
        <v>88</v>
      </c>
      <c r="AV416" s="13" t="s">
        <v>88</v>
      </c>
      <c r="AW416" s="13" t="s">
        <v>32</v>
      </c>
      <c r="AX416" s="13" t="s">
        <v>78</v>
      </c>
      <c r="AY416" s="268" t="s">
        <v>166</v>
      </c>
    </row>
    <row r="417" spans="1:51" s="13" customFormat="1" ht="12">
      <c r="A417" s="13"/>
      <c r="B417" s="257"/>
      <c r="C417" s="258"/>
      <c r="D417" s="259" t="s">
        <v>184</v>
      </c>
      <c r="E417" s="260" t="s">
        <v>1</v>
      </c>
      <c r="F417" s="261" t="s">
        <v>313</v>
      </c>
      <c r="G417" s="258"/>
      <c r="H417" s="262">
        <v>5.14</v>
      </c>
      <c r="I417" s="263"/>
      <c r="J417" s="258"/>
      <c r="K417" s="258"/>
      <c r="L417" s="264"/>
      <c r="M417" s="265"/>
      <c r="N417" s="266"/>
      <c r="O417" s="266"/>
      <c r="P417" s="266"/>
      <c r="Q417" s="266"/>
      <c r="R417" s="266"/>
      <c r="S417" s="266"/>
      <c r="T417" s="26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8" t="s">
        <v>184</v>
      </c>
      <c r="AU417" s="268" t="s">
        <v>88</v>
      </c>
      <c r="AV417" s="13" t="s">
        <v>88</v>
      </c>
      <c r="AW417" s="13" t="s">
        <v>32</v>
      </c>
      <c r="AX417" s="13" t="s">
        <v>78</v>
      </c>
      <c r="AY417" s="268" t="s">
        <v>166</v>
      </c>
    </row>
    <row r="418" spans="1:51" s="13" customFormat="1" ht="12">
      <c r="A418" s="13"/>
      <c r="B418" s="257"/>
      <c r="C418" s="258"/>
      <c r="D418" s="259" t="s">
        <v>184</v>
      </c>
      <c r="E418" s="260" t="s">
        <v>1</v>
      </c>
      <c r="F418" s="261" t="s">
        <v>314</v>
      </c>
      <c r="G418" s="258"/>
      <c r="H418" s="262">
        <v>7.76</v>
      </c>
      <c r="I418" s="263"/>
      <c r="J418" s="258"/>
      <c r="K418" s="258"/>
      <c r="L418" s="264"/>
      <c r="M418" s="265"/>
      <c r="N418" s="266"/>
      <c r="O418" s="266"/>
      <c r="P418" s="266"/>
      <c r="Q418" s="266"/>
      <c r="R418" s="266"/>
      <c r="S418" s="266"/>
      <c r="T418" s="26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8" t="s">
        <v>184</v>
      </c>
      <c r="AU418" s="268" t="s">
        <v>88</v>
      </c>
      <c r="AV418" s="13" t="s">
        <v>88</v>
      </c>
      <c r="AW418" s="13" t="s">
        <v>32</v>
      </c>
      <c r="AX418" s="13" t="s">
        <v>78</v>
      </c>
      <c r="AY418" s="268" t="s">
        <v>166</v>
      </c>
    </row>
    <row r="419" spans="1:51" s="13" customFormat="1" ht="12">
      <c r="A419" s="13"/>
      <c r="B419" s="257"/>
      <c r="C419" s="258"/>
      <c r="D419" s="259" t="s">
        <v>184</v>
      </c>
      <c r="E419" s="260" t="s">
        <v>1</v>
      </c>
      <c r="F419" s="261" t="s">
        <v>315</v>
      </c>
      <c r="G419" s="258"/>
      <c r="H419" s="262">
        <v>5.54</v>
      </c>
      <c r="I419" s="263"/>
      <c r="J419" s="258"/>
      <c r="K419" s="258"/>
      <c r="L419" s="264"/>
      <c r="M419" s="265"/>
      <c r="N419" s="266"/>
      <c r="O419" s="266"/>
      <c r="P419" s="266"/>
      <c r="Q419" s="266"/>
      <c r="R419" s="266"/>
      <c r="S419" s="266"/>
      <c r="T419" s="26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8" t="s">
        <v>184</v>
      </c>
      <c r="AU419" s="268" t="s">
        <v>88</v>
      </c>
      <c r="AV419" s="13" t="s">
        <v>88</v>
      </c>
      <c r="AW419" s="13" t="s">
        <v>32</v>
      </c>
      <c r="AX419" s="13" t="s">
        <v>78</v>
      </c>
      <c r="AY419" s="268" t="s">
        <v>166</v>
      </c>
    </row>
    <row r="420" spans="1:51" s="13" customFormat="1" ht="12">
      <c r="A420" s="13"/>
      <c r="B420" s="257"/>
      <c r="C420" s="258"/>
      <c r="D420" s="259" t="s">
        <v>184</v>
      </c>
      <c r="E420" s="260" t="s">
        <v>1</v>
      </c>
      <c r="F420" s="261" t="s">
        <v>316</v>
      </c>
      <c r="G420" s="258"/>
      <c r="H420" s="262">
        <v>6.44</v>
      </c>
      <c r="I420" s="263"/>
      <c r="J420" s="258"/>
      <c r="K420" s="258"/>
      <c r="L420" s="264"/>
      <c r="M420" s="265"/>
      <c r="N420" s="266"/>
      <c r="O420" s="266"/>
      <c r="P420" s="266"/>
      <c r="Q420" s="266"/>
      <c r="R420" s="266"/>
      <c r="S420" s="266"/>
      <c r="T420" s="26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8" t="s">
        <v>184</v>
      </c>
      <c r="AU420" s="268" t="s">
        <v>88</v>
      </c>
      <c r="AV420" s="13" t="s">
        <v>88</v>
      </c>
      <c r="AW420" s="13" t="s">
        <v>32</v>
      </c>
      <c r="AX420" s="13" t="s">
        <v>78</v>
      </c>
      <c r="AY420" s="268" t="s">
        <v>166</v>
      </c>
    </row>
    <row r="421" spans="1:51" s="13" customFormat="1" ht="12">
      <c r="A421" s="13"/>
      <c r="B421" s="257"/>
      <c r="C421" s="258"/>
      <c r="D421" s="259" t="s">
        <v>184</v>
      </c>
      <c r="E421" s="260" t="s">
        <v>1</v>
      </c>
      <c r="F421" s="261" t="s">
        <v>317</v>
      </c>
      <c r="G421" s="258"/>
      <c r="H421" s="262">
        <v>6.83</v>
      </c>
      <c r="I421" s="263"/>
      <c r="J421" s="258"/>
      <c r="K421" s="258"/>
      <c r="L421" s="264"/>
      <c r="M421" s="265"/>
      <c r="N421" s="266"/>
      <c r="O421" s="266"/>
      <c r="P421" s="266"/>
      <c r="Q421" s="266"/>
      <c r="R421" s="266"/>
      <c r="S421" s="266"/>
      <c r="T421" s="26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8" t="s">
        <v>184</v>
      </c>
      <c r="AU421" s="268" t="s">
        <v>88</v>
      </c>
      <c r="AV421" s="13" t="s">
        <v>88</v>
      </c>
      <c r="AW421" s="13" t="s">
        <v>32</v>
      </c>
      <c r="AX421" s="13" t="s">
        <v>78</v>
      </c>
      <c r="AY421" s="268" t="s">
        <v>166</v>
      </c>
    </row>
    <row r="422" spans="1:51" s="13" customFormat="1" ht="12">
      <c r="A422" s="13"/>
      <c r="B422" s="257"/>
      <c r="C422" s="258"/>
      <c r="D422" s="259" t="s">
        <v>184</v>
      </c>
      <c r="E422" s="260" t="s">
        <v>1</v>
      </c>
      <c r="F422" s="261" t="s">
        <v>318</v>
      </c>
      <c r="G422" s="258"/>
      <c r="H422" s="262">
        <v>7.37</v>
      </c>
      <c r="I422" s="263"/>
      <c r="J422" s="258"/>
      <c r="K422" s="258"/>
      <c r="L422" s="264"/>
      <c r="M422" s="265"/>
      <c r="N422" s="266"/>
      <c r="O422" s="266"/>
      <c r="P422" s="266"/>
      <c r="Q422" s="266"/>
      <c r="R422" s="266"/>
      <c r="S422" s="266"/>
      <c r="T422" s="26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8" t="s">
        <v>184</v>
      </c>
      <c r="AU422" s="268" t="s">
        <v>88</v>
      </c>
      <c r="AV422" s="13" t="s">
        <v>88</v>
      </c>
      <c r="AW422" s="13" t="s">
        <v>32</v>
      </c>
      <c r="AX422" s="13" t="s">
        <v>78</v>
      </c>
      <c r="AY422" s="268" t="s">
        <v>166</v>
      </c>
    </row>
    <row r="423" spans="1:51" s="14" customFormat="1" ht="12">
      <c r="A423" s="14"/>
      <c r="B423" s="269"/>
      <c r="C423" s="270"/>
      <c r="D423" s="259" t="s">
        <v>184</v>
      </c>
      <c r="E423" s="271" t="s">
        <v>1</v>
      </c>
      <c r="F423" s="272" t="s">
        <v>190</v>
      </c>
      <c r="G423" s="270"/>
      <c r="H423" s="273">
        <v>53.21999999999999</v>
      </c>
      <c r="I423" s="274"/>
      <c r="J423" s="270"/>
      <c r="K423" s="270"/>
      <c r="L423" s="275"/>
      <c r="M423" s="276"/>
      <c r="N423" s="277"/>
      <c r="O423" s="277"/>
      <c r="P423" s="277"/>
      <c r="Q423" s="277"/>
      <c r="R423" s="277"/>
      <c r="S423" s="277"/>
      <c r="T423" s="27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9" t="s">
        <v>184</v>
      </c>
      <c r="AU423" s="279" t="s">
        <v>88</v>
      </c>
      <c r="AV423" s="14" t="s">
        <v>173</v>
      </c>
      <c r="AW423" s="14" t="s">
        <v>32</v>
      </c>
      <c r="AX423" s="14" t="s">
        <v>86</v>
      </c>
      <c r="AY423" s="279" t="s">
        <v>166</v>
      </c>
    </row>
    <row r="424" spans="1:65" s="2" customFormat="1" ht="24.15" customHeight="1">
      <c r="A424" s="40"/>
      <c r="B424" s="41"/>
      <c r="C424" s="245" t="s">
        <v>742</v>
      </c>
      <c r="D424" s="245" t="s">
        <v>168</v>
      </c>
      <c r="E424" s="246" t="s">
        <v>743</v>
      </c>
      <c r="F424" s="247" t="s">
        <v>744</v>
      </c>
      <c r="G424" s="248" t="s">
        <v>171</v>
      </c>
      <c r="H424" s="249">
        <v>28.21</v>
      </c>
      <c r="I424" s="250"/>
      <c r="J424" s="251">
        <f>ROUND(I424*H424,2)</f>
        <v>0</v>
      </c>
      <c r="K424" s="247" t="s">
        <v>182</v>
      </c>
      <c r="L424" s="43"/>
      <c r="M424" s="252" t="s">
        <v>1</v>
      </c>
      <c r="N424" s="253" t="s">
        <v>43</v>
      </c>
      <c r="O424" s="93"/>
      <c r="P424" s="254">
        <f>O424*H424</f>
        <v>0</v>
      </c>
      <c r="Q424" s="254">
        <v>5E-05</v>
      </c>
      <c r="R424" s="254">
        <f>Q424*H424</f>
        <v>0.0014105</v>
      </c>
      <c r="S424" s="254">
        <v>0</v>
      </c>
      <c r="T424" s="255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56" t="s">
        <v>255</v>
      </c>
      <c r="AT424" s="256" t="s">
        <v>168</v>
      </c>
      <c r="AU424" s="256" t="s">
        <v>88</v>
      </c>
      <c r="AY424" s="17" t="s">
        <v>166</v>
      </c>
      <c r="BE424" s="145">
        <f>IF(N424="základní",J424,0)</f>
        <v>0</v>
      </c>
      <c r="BF424" s="145">
        <f>IF(N424="snížená",J424,0)</f>
        <v>0</v>
      </c>
      <c r="BG424" s="145">
        <f>IF(N424="zákl. přenesená",J424,0)</f>
        <v>0</v>
      </c>
      <c r="BH424" s="145">
        <f>IF(N424="sníž. přenesená",J424,0)</f>
        <v>0</v>
      </c>
      <c r="BI424" s="145">
        <f>IF(N424="nulová",J424,0)</f>
        <v>0</v>
      </c>
      <c r="BJ424" s="17" t="s">
        <v>86</v>
      </c>
      <c r="BK424" s="145">
        <f>ROUND(I424*H424,2)</f>
        <v>0</v>
      </c>
      <c r="BL424" s="17" t="s">
        <v>255</v>
      </c>
      <c r="BM424" s="256" t="s">
        <v>745</v>
      </c>
    </row>
    <row r="425" spans="1:65" s="2" customFormat="1" ht="24.15" customHeight="1">
      <c r="A425" s="40"/>
      <c r="B425" s="41"/>
      <c r="C425" s="245" t="s">
        <v>746</v>
      </c>
      <c r="D425" s="245" t="s">
        <v>168</v>
      </c>
      <c r="E425" s="246" t="s">
        <v>747</v>
      </c>
      <c r="F425" s="247" t="s">
        <v>748</v>
      </c>
      <c r="G425" s="248" t="s">
        <v>219</v>
      </c>
      <c r="H425" s="249">
        <v>1.6</v>
      </c>
      <c r="I425" s="250"/>
      <c r="J425" s="251">
        <f>ROUND(I425*H425,2)</f>
        <v>0</v>
      </c>
      <c r="K425" s="247" t="s">
        <v>182</v>
      </c>
      <c r="L425" s="43"/>
      <c r="M425" s="252" t="s">
        <v>1</v>
      </c>
      <c r="N425" s="253" t="s">
        <v>43</v>
      </c>
      <c r="O425" s="93"/>
      <c r="P425" s="254">
        <f>O425*H425</f>
        <v>0</v>
      </c>
      <c r="Q425" s="254">
        <v>0</v>
      </c>
      <c r="R425" s="254">
        <f>Q425*H425</f>
        <v>0</v>
      </c>
      <c r="S425" s="254">
        <v>0</v>
      </c>
      <c r="T425" s="255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56" t="s">
        <v>255</v>
      </c>
      <c r="AT425" s="256" t="s">
        <v>168</v>
      </c>
      <c r="AU425" s="256" t="s">
        <v>88</v>
      </c>
      <c r="AY425" s="17" t="s">
        <v>166</v>
      </c>
      <c r="BE425" s="145">
        <f>IF(N425="základní",J425,0)</f>
        <v>0</v>
      </c>
      <c r="BF425" s="145">
        <f>IF(N425="snížená",J425,0)</f>
        <v>0</v>
      </c>
      <c r="BG425" s="145">
        <f>IF(N425="zákl. přenesená",J425,0)</f>
        <v>0</v>
      </c>
      <c r="BH425" s="145">
        <f>IF(N425="sníž. přenesená",J425,0)</f>
        <v>0</v>
      </c>
      <c r="BI425" s="145">
        <f>IF(N425="nulová",J425,0)</f>
        <v>0</v>
      </c>
      <c r="BJ425" s="17" t="s">
        <v>86</v>
      </c>
      <c r="BK425" s="145">
        <f>ROUND(I425*H425,2)</f>
        <v>0</v>
      </c>
      <c r="BL425" s="17" t="s">
        <v>255</v>
      </c>
      <c r="BM425" s="256" t="s">
        <v>749</v>
      </c>
    </row>
    <row r="426" spans="1:65" s="2" customFormat="1" ht="24.15" customHeight="1">
      <c r="A426" s="40"/>
      <c r="B426" s="41"/>
      <c r="C426" s="245" t="s">
        <v>750</v>
      </c>
      <c r="D426" s="245" t="s">
        <v>168</v>
      </c>
      <c r="E426" s="246" t="s">
        <v>751</v>
      </c>
      <c r="F426" s="247" t="s">
        <v>752</v>
      </c>
      <c r="G426" s="248" t="s">
        <v>219</v>
      </c>
      <c r="H426" s="249">
        <v>1.6</v>
      </c>
      <c r="I426" s="250"/>
      <c r="J426" s="251">
        <f>ROUND(I426*H426,2)</f>
        <v>0</v>
      </c>
      <c r="K426" s="247" t="s">
        <v>182</v>
      </c>
      <c r="L426" s="43"/>
      <c r="M426" s="252" t="s">
        <v>1</v>
      </c>
      <c r="N426" s="253" t="s">
        <v>43</v>
      </c>
      <c r="O426" s="93"/>
      <c r="P426" s="254">
        <f>O426*H426</f>
        <v>0</v>
      </c>
      <c r="Q426" s="254">
        <v>0</v>
      </c>
      <c r="R426" s="254">
        <f>Q426*H426</f>
        <v>0</v>
      </c>
      <c r="S426" s="254">
        <v>0</v>
      </c>
      <c r="T426" s="255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56" t="s">
        <v>255</v>
      </c>
      <c r="AT426" s="256" t="s">
        <v>168</v>
      </c>
      <c r="AU426" s="256" t="s">
        <v>88</v>
      </c>
      <c r="AY426" s="17" t="s">
        <v>166</v>
      </c>
      <c r="BE426" s="145">
        <f>IF(N426="základní",J426,0)</f>
        <v>0</v>
      </c>
      <c r="BF426" s="145">
        <f>IF(N426="snížená",J426,0)</f>
        <v>0</v>
      </c>
      <c r="BG426" s="145">
        <f>IF(N426="zákl. přenesená",J426,0)</f>
        <v>0</v>
      </c>
      <c r="BH426" s="145">
        <f>IF(N426="sníž. přenesená",J426,0)</f>
        <v>0</v>
      </c>
      <c r="BI426" s="145">
        <f>IF(N426="nulová",J426,0)</f>
        <v>0</v>
      </c>
      <c r="BJ426" s="17" t="s">
        <v>86</v>
      </c>
      <c r="BK426" s="145">
        <f>ROUND(I426*H426,2)</f>
        <v>0</v>
      </c>
      <c r="BL426" s="17" t="s">
        <v>255</v>
      </c>
      <c r="BM426" s="256" t="s">
        <v>753</v>
      </c>
    </row>
    <row r="427" spans="1:63" s="12" customFormat="1" ht="22.8" customHeight="1">
      <c r="A427" s="12"/>
      <c r="B427" s="230"/>
      <c r="C427" s="231"/>
      <c r="D427" s="232" t="s">
        <v>77</v>
      </c>
      <c r="E427" s="243" t="s">
        <v>754</v>
      </c>
      <c r="F427" s="243" t="s">
        <v>755</v>
      </c>
      <c r="G427" s="231"/>
      <c r="H427" s="231"/>
      <c r="I427" s="234"/>
      <c r="J427" s="244">
        <f>BK427</f>
        <v>0</v>
      </c>
      <c r="K427" s="231"/>
      <c r="L427" s="235"/>
      <c r="M427" s="236"/>
      <c r="N427" s="237"/>
      <c r="O427" s="237"/>
      <c r="P427" s="238">
        <f>SUM(P428:P468)</f>
        <v>0</v>
      </c>
      <c r="Q427" s="237"/>
      <c r="R427" s="238">
        <f>SUM(R428:R468)</f>
        <v>4.2959432</v>
      </c>
      <c r="S427" s="237"/>
      <c r="T427" s="239">
        <f>SUM(T428:T468)</f>
        <v>3.165134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40" t="s">
        <v>88</v>
      </c>
      <c r="AT427" s="241" t="s">
        <v>77</v>
      </c>
      <c r="AU427" s="241" t="s">
        <v>86</v>
      </c>
      <c r="AY427" s="240" t="s">
        <v>166</v>
      </c>
      <c r="BK427" s="242">
        <f>SUM(BK428:BK468)</f>
        <v>0</v>
      </c>
    </row>
    <row r="428" spans="1:65" s="2" customFormat="1" ht="24.15" customHeight="1">
      <c r="A428" s="40"/>
      <c r="B428" s="41"/>
      <c r="C428" s="245" t="s">
        <v>756</v>
      </c>
      <c r="D428" s="245" t="s">
        <v>168</v>
      </c>
      <c r="E428" s="246" t="s">
        <v>757</v>
      </c>
      <c r="F428" s="247" t="s">
        <v>758</v>
      </c>
      <c r="G428" s="248" t="s">
        <v>171</v>
      </c>
      <c r="H428" s="249">
        <v>38.836</v>
      </c>
      <c r="I428" s="250"/>
      <c r="J428" s="251">
        <f>ROUND(I428*H428,2)</f>
        <v>0</v>
      </c>
      <c r="K428" s="247" t="s">
        <v>172</v>
      </c>
      <c r="L428" s="43"/>
      <c r="M428" s="252" t="s">
        <v>1</v>
      </c>
      <c r="N428" s="253" t="s">
        <v>43</v>
      </c>
      <c r="O428" s="93"/>
      <c r="P428" s="254">
        <f>O428*H428</f>
        <v>0</v>
      </c>
      <c r="Q428" s="254">
        <v>0</v>
      </c>
      <c r="R428" s="254">
        <f>Q428*H428</f>
        <v>0</v>
      </c>
      <c r="S428" s="254">
        <v>0.0815</v>
      </c>
      <c r="T428" s="255">
        <f>S428*H428</f>
        <v>3.165134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56" t="s">
        <v>255</v>
      </c>
      <c r="AT428" s="256" t="s">
        <v>168</v>
      </c>
      <c r="AU428" s="256" t="s">
        <v>88</v>
      </c>
      <c r="AY428" s="17" t="s">
        <v>166</v>
      </c>
      <c r="BE428" s="145">
        <f>IF(N428="základní",J428,0)</f>
        <v>0</v>
      </c>
      <c r="BF428" s="145">
        <f>IF(N428="snížená",J428,0)</f>
        <v>0</v>
      </c>
      <c r="BG428" s="145">
        <f>IF(N428="zákl. přenesená",J428,0)</f>
        <v>0</v>
      </c>
      <c r="BH428" s="145">
        <f>IF(N428="sníž. přenesená",J428,0)</f>
        <v>0</v>
      </c>
      <c r="BI428" s="145">
        <f>IF(N428="nulová",J428,0)</f>
        <v>0</v>
      </c>
      <c r="BJ428" s="17" t="s">
        <v>86</v>
      </c>
      <c r="BK428" s="145">
        <f>ROUND(I428*H428,2)</f>
        <v>0</v>
      </c>
      <c r="BL428" s="17" t="s">
        <v>255</v>
      </c>
      <c r="BM428" s="256" t="s">
        <v>759</v>
      </c>
    </row>
    <row r="429" spans="1:51" s="13" customFormat="1" ht="12">
      <c r="A429" s="13"/>
      <c r="B429" s="257"/>
      <c r="C429" s="258"/>
      <c r="D429" s="259" t="s">
        <v>184</v>
      </c>
      <c r="E429" s="260" t="s">
        <v>1</v>
      </c>
      <c r="F429" s="261" t="s">
        <v>760</v>
      </c>
      <c r="G429" s="258"/>
      <c r="H429" s="262">
        <v>1.95</v>
      </c>
      <c r="I429" s="263"/>
      <c r="J429" s="258"/>
      <c r="K429" s="258"/>
      <c r="L429" s="264"/>
      <c r="M429" s="265"/>
      <c r="N429" s="266"/>
      <c r="O429" s="266"/>
      <c r="P429" s="266"/>
      <c r="Q429" s="266"/>
      <c r="R429" s="266"/>
      <c r="S429" s="266"/>
      <c r="T429" s="267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8" t="s">
        <v>184</v>
      </c>
      <c r="AU429" s="268" t="s">
        <v>88</v>
      </c>
      <c r="AV429" s="13" t="s">
        <v>88</v>
      </c>
      <c r="AW429" s="13" t="s">
        <v>32</v>
      </c>
      <c r="AX429" s="13" t="s">
        <v>78</v>
      </c>
      <c r="AY429" s="268" t="s">
        <v>166</v>
      </c>
    </row>
    <row r="430" spans="1:51" s="13" customFormat="1" ht="12">
      <c r="A430" s="13"/>
      <c r="B430" s="257"/>
      <c r="C430" s="258"/>
      <c r="D430" s="259" t="s">
        <v>184</v>
      </c>
      <c r="E430" s="260" t="s">
        <v>1</v>
      </c>
      <c r="F430" s="261" t="s">
        <v>761</v>
      </c>
      <c r="G430" s="258"/>
      <c r="H430" s="262">
        <v>15.771</v>
      </c>
      <c r="I430" s="263"/>
      <c r="J430" s="258"/>
      <c r="K430" s="258"/>
      <c r="L430" s="264"/>
      <c r="M430" s="265"/>
      <c r="N430" s="266"/>
      <c r="O430" s="266"/>
      <c r="P430" s="266"/>
      <c r="Q430" s="266"/>
      <c r="R430" s="266"/>
      <c r="S430" s="266"/>
      <c r="T430" s="26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8" t="s">
        <v>184</v>
      </c>
      <c r="AU430" s="268" t="s">
        <v>88</v>
      </c>
      <c r="AV430" s="13" t="s">
        <v>88</v>
      </c>
      <c r="AW430" s="13" t="s">
        <v>32</v>
      </c>
      <c r="AX430" s="13" t="s">
        <v>78</v>
      </c>
      <c r="AY430" s="268" t="s">
        <v>166</v>
      </c>
    </row>
    <row r="431" spans="1:51" s="13" customFormat="1" ht="12">
      <c r="A431" s="13"/>
      <c r="B431" s="257"/>
      <c r="C431" s="258"/>
      <c r="D431" s="259" t="s">
        <v>184</v>
      </c>
      <c r="E431" s="260" t="s">
        <v>1</v>
      </c>
      <c r="F431" s="261" t="s">
        <v>762</v>
      </c>
      <c r="G431" s="258"/>
      <c r="H431" s="262">
        <v>10.718</v>
      </c>
      <c r="I431" s="263"/>
      <c r="J431" s="258"/>
      <c r="K431" s="258"/>
      <c r="L431" s="264"/>
      <c r="M431" s="265"/>
      <c r="N431" s="266"/>
      <c r="O431" s="266"/>
      <c r="P431" s="266"/>
      <c r="Q431" s="266"/>
      <c r="R431" s="266"/>
      <c r="S431" s="266"/>
      <c r="T431" s="26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8" t="s">
        <v>184</v>
      </c>
      <c r="AU431" s="268" t="s">
        <v>88</v>
      </c>
      <c r="AV431" s="13" t="s">
        <v>88</v>
      </c>
      <c r="AW431" s="13" t="s">
        <v>32</v>
      </c>
      <c r="AX431" s="13" t="s">
        <v>78</v>
      </c>
      <c r="AY431" s="268" t="s">
        <v>166</v>
      </c>
    </row>
    <row r="432" spans="1:51" s="13" customFormat="1" ht="12">
      <c r="A432" s="13"/>
      <c r="B432" s="257"/>
      <c r="C432" s="258"/>
      <c r="D432" s="259" t="s">
        <v>184</v>
      </c>
      <c r="E432" s="260" t="s">
        <v>1</v>
      </c>
      <c r="F432" s="261" t="s">
        <v>763</v>
      </c>
      <c r="G432" s="258"/>
      <c r="H432" s="262">
        <v>5.161</v>
      </c>
      <c r="I432" s="263"/>
      <c r="J432" s="258"/>
      <c r="K432" s="258"/>
      <c r="L432" s="264"/>
      <c r="M432" s="265"/>
      <c r="N432" s="266"/>
      <c r="O432" s="266"/>
      <c r="P432" s="266"/>
      <c r="Q432" s="266"/>
      <c r="R432" s="266"/>
      <c r="S432" s="266"/>
      <c r="T432" s="26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8" t="s">
        <v>184</v>
      </c>
      <c r="AU432" s="268" t="s">
        <v>88</v>
      </c>
      <c r="AV432" s="13" t="s">
        <v>88</v>
      </c>
      <c r="AW432" s="13" t="s">
        <v>32</v>
      </c>
      <c r="AX432" s="13" t="s">
        <v>78</v>
      </c>
      <c r="AY432" s="268" t="s">
        <v>166</v>
      </c>
    </row>
    <row r="433" spans="1:51" s="13" customFormat="1" ht="12">
      <c r="A433" s="13"/>
      <c r="B433" s="257"/>
      <c r="C433" s="258"/>
      <c r="D433" s="259" t="s">
        <v>184</v>
      </c>
      <c r="E433" s="260" t="s">
        <v>1</v>
      </c>
      <c r="F433" s="261" t="s">
        <v>764</v>
      </c>
      <c r="G433" s="258"/>
      <c r="H433" s="262">
        <v>5.236</v>
      </c>
      <c r="I433" s="263"/>
      <c r="J433" s="258"/>
      <c r="K433" s="258"/>
      <c r="L433" s="264"/>
      <c r="M433" s="265"/>
      <c r="N433" s="266"/>
      <c r="O433" s="266"/>
      <c r="P433" s="266"/>
      <c r="Q433" s="266"/>
      <c r="R433" s="266"/>
      <c r="S433" s="266"/>
      <c r="T433" s="26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8" t="s">
        <v>184</v>
      </c>
      <c r="AU433" s="268" t="s">
        <v>88</v>
      </c>
      <c r="AV433" s="13" t="s">
        <v>88</v>
      </c>
      <c r="AW433" s="13" t="s">
        <v>32</v>
      </c>
      <c r="AX433" s="13" t="s">
        <v>78</v>
      </c>
      <c r="AY433" s="268" t="s">
        <v>166</v>
      </c>
    </row>
    <row r="434" spans="1:51" s="14" customFormat="1" ht="12">
      <c r="A434" s="14"/>
      <c r="B434" s="269"/>
      <c r="C434" s="270"/>
      <c r="D434" s="259" t="s">
        <v>184</v>
      </c>
      <c r="E434" s="271" t="s">
        <v>1</v>
      </c>
      <c r="F434" s="272" t="s">
        <v>190</v>
      </c>
      <c r="G434" s="270"/>
      <c r="H434" s="273">
        <v>38.836</v>
      </c>
      <c r="I434" s="274"/>
      <c r="J434" s="270"/>
      <c r="K434" s="270"/>
      <c r="L434" s="275"/>
      <c r="M434" s="276"/>
      <c r="N434" s="277"/>
      <c r="O434" s="277"/>
      <c r="P434" s="277"/>
      <c r="Q434" s="277"/>
      <c r="R434" s="277"/>
      <c r="S434" s="277"/>
      <c r="T434" s="278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9" t="s">
        <v>184</v>
      </c>
      <c r="AU434" s="279" t="s">
        <v>88</v>
      </c>
      <c r="AV434" s="14" t="s">
        <v>173</v>
      </c>
      <c r="AW434" s="14" t="s">
        <v>32</v>
      </c>
      <c r="AX434" s="14" t="s">
        <v>86</v>
      </c>
      <c r="AY434" s="279" t="s">
        <v>166</v>
      </c>
    </row>
    <row r="435" spans="1:65" s="2" customFormat="1" ht="16.5" customHeight="1">
      <c r="A435" s="40"/>
      <c r="B435" s="41"/>
      <c r="C435" s="245" t="s">
        <v>765</v>
      </c>
      <c r="D435" s="245" t="s">
        <v>168</v>
      </c>
      <c r="E435" s="246" t="s">
        <v>766</v>
      </c>
      <c r="F435" s="247" t="s">
        <v>767</v>
      </c>
      <c r="G435" s="248" t="s">
        <v>171</v>
      </c>
      <c r="H435" s="249">
        <v>149.016</v>
      </c>
      <c r="I435" s="250"/>
      <c r="J435" s="251">
        <f>ROUND(I435*H435,2)</f>
        <v>0</v>
      </c>
      <c r="K435" s="247" t="s">
        <v>172</v>
      </c>
      <c r="L435" s="43"/>
      <c r="M435" s="252" t="s">
        <v>1</v>
      </c>
      <c r="N435" s="253" t="s">
        <v>43</v>
      </c>
      <c r="O435" s="93"/>
      <c r="P435" s="254">
        <f>O435*H435</f>
        <v>0</v>
      </c>
      <c r="Q435" s="254">
        <v>0</v>
      </c>
      <c r="R435" s="254">
        <f>Q435*H435</f>
        <v>0</v>
      </c>
      <c r="S435" s="254">
        <v>0</v>
      </c>
      <c r="T435" s="255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56" t="s">
        <v>255</v>
      </c>
      <c r="AT435" s="256" t="s">
        <v>168</v>
      </c>
      <c r="AU435" s="256" t="s">
        <v>88</v>
      </c>
      <c r="AY435" s="17" t="s">
        <v>166</v>
      </c>
      <c r="BE435" s="145">
        <f>IF(N435="základní",J435,0)</f>
        <v>0</v>
      </c>
      <c r="BF435" s="145">
        <f>IF(N435="snížená",J435,0)</f>
        <v>0</v>
      </c>
      <c r="BG435" s="145">
        <f>IF(N435="zákl. přenesená",J435,0)</f>
        <v>0</v>
      </c>
      <c r="BH435" s="145">
        <f>IF(N435="sníž. přenesená",J435,0)</f>
        <v>0</v>
      </c>
      <c r="BI435" s="145">
        <f>IF(N435="nulová",J435,0)</f>
        <v>0</v>
      </c>
      <c r="BJ435" s="17" t="s">
        <v>86</v>
      </c>
      <c r="BK435" s="145">
        <f>ROUND(I435*H435,2)</f>
        <v>0</v>
      </c>
      <c r="BL435" s="17" t="s">
        <v>255</v>
      </c>
      <c r="BM435" s="256" t="s">
        <v>768</v>
      </c>
    </row>
    <row r="436" spans="1:51" s="13" customFormat="1" ht="12">
      <c r="A436" s="13"/>
      <c r="B436" s="257"/>
      <c r="C436" s="258"/>
      <c r="D436" s="259" t="s">
        <v>184</v>
      </c>
      <c r="E436" s="260" t="s">
        <v>1</v>
      </c>
      <c r="F436" s="261" t="s">
        <v>769</v>
      </c>
      <c r="G436" s="258"/>
      <c r="H436" s="262">
        <v>25.032</v>
      </c>
      <c r="I436" s="263"/>
      <c r="J436" s="258"/>
      <c r="K436" s="258"/>
      <c r="L436" s="264"/>
      <c r="M436" s="265"/>
      <c r="N436" s="266"/>
      <c r="O436" s="266"/>
      <c r="P436" s="266"/>
      <c r="Q436" s="266"/>
      <c r="R436" s="266"/>
      <c r="S436" s="266"/>
      <c r="T436" s="26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8" t="s">
        <v>184</v>
      </c>
      <c r="AU436" s="268" t="s">
        <v>88</v>
      </c>
      <c r="AV436" s="13" t="s">
        <v>88</v>
      </c>
      <c r="AW436" s="13" t="s">
        <v>32</v>
      </c>
      <c r="AX436" s="13" t="s">
        <v>78</v>
      </c>
      <c r="AY436" s="268" t="s">
        <v>166</v>
      </c>
    </row>
    <row r="437" spans="1:51" s="13" customFormat="1" ht="12">
      <c r="A437" s="13"/>
      <c r="B437" s="257"/>
      <c r="C437" s="258"/>
      <c r="D437" s="259" t="s">
        <v>184</v>
      </c>
      <c r="E437" s="260" t="s">
        <v>1</v>
      </c>
      <c r="F437" s="261" t="s">
        <v>770</v>
      </c>
      <c r="G437" s="258"/>
      <c r="H437" s="262">
        <v>14.56</v>
      </c>
      <c r="I437" s="263"/>
      <c r="J437" s="258"/>
      <c r="K437" s="258"/>
      <c r="L437" s="264"/>
      <c r="M437" s="265"/>
      <c r="N437" s="266"/>
      <c r="O437" s="266"/>
      <c r="P437" s="266"/>
      <c r="Q437" s="266"/>
      <c r="R437" s="266"/>
      <c r="S437" s="266"/>
      <c r="T437" s="26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8" t="s">
        <v>184</v>
      </c>
      <c r="AU437" s="268" t="s">
        <v>88</v>
      </c>
      <c r="AV437" s="13" t="s">
        <v>88</v>
      </c>
      <c r="AW437" s="13" t="s">
        <v>32</v>
      </c>
      <c r="AX437" s="13" t="s">
        <v>78</v>
      </c>
      <c r="AY437" s="268" t="s">
        <v>166</v>
      </c>
    </row>
    <row r="438" spans="1:51" s="13" customFormat="1" ht="12">
      <c r="A438" s="13"/>
      <c r="B438" s="257"/>
      <c r="C438" s="258"/>
      <c r="D438" s="259" t="s">
        <v>184</v>
      </c>
      <c r="E438" s="260" t="s">
        <v>1</v>
      </c>
      <c r="F438" s="261" t="s">
        <v>771</v>
      </c>
      <c r="G438" s="258"/>
      <c r="H438" s="262">
        <v>14.392</v>
      </c>
      <c r="I438" s="263"/>
      <c r="J438" s="258"/>
      <c r="K438" s="258"/>
      <c r="L438" s="264"/>
      <c r="M438" s="265"/>
      <c r="N438" s="266"/>
      <c r="O438" s="266"/>
      <c r="P438" s="266"/>
      <c r="Q438" s="266"/>
      <c r="R438" s="266"/>
      <c r="S438" s="266"/>
      <c r="T438" s="26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8" t="s">
        <v>184</v>
      </c>
      <c r="AU438" s="268" t="s">
        <v>88</v>
      </c>
      <c r="AV438" s="13" t="s">
        <v>88</v>
      </c>
      <c r="AW438" s="13" t="s">
        <v>32</v>
      </c>
      <c r="AX438" s="13" t="s">
        <v>78</v>
      </c>
      <c r="AY438" s="268" t="s">
        <v>166</v>
      </c>
    </row>
    <row r="439" spans="1:51" s="13" customFormat="1" ht="12">
      <c r="A439" s="13"/>
      <c r="B439" s="257"/>
      <c r="C439" s="258"/>
      <c r="D439" s="259" t="s">
        <v>184</v>
      </c>
      <c r="E439" s="260" t="s">
        <v>1</v>
      </c>
      <c r="F439" s="261" t="s">
        <v>772</v>
      </c>
      <c r="G439" s="258"/>
      <c r="H439" s="262">
        <v>21.728</v>
      </c>
      <c r="I439" s="263"/>
      <c r="J439" s="258"/>
      <c r="K439" s="258"/>
      <c r="L439" s="264"/>
      <c r="M439" s="265"/>
      <c r="N439" s="266"/>
      <c r="O439" s="266"/>
      <c r="P439" s="266"/>
      <c r="Q439" s="266"/>
      <c r="R439" s="266"/>
      <c r="S439" s="266"/>
      <c r="T439" s="26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8" t="s">
        <v>184</v>
      </c>
      <c r="AU439" s="268" t="s">
        <v>88</v>
      </c>
      <c r="AV439" s="13" t="s">
        <v>88</v>
      </c>
      <c r="AW439" s="13" t="s">
        <v>32</v>
      </c>
      <c r="AX439" s="13" t="s">
        <v>78</v>
      </c>
      <c r="AY439" s="268" t="s">
        <v>166</v>
      </c>
    </row>
    <row r="440" spans="1:51" s="13" customFormat="1" ht="12">
      <c r="A440" s="13"/>
      <c r="B440" s="257"/>
      <c r="C440" s="258"/>
      <c r="D440" s="259" t="s">
        <v>184</v>
      </c>
      <c r="E440" s="260" t="s">
        <v>1</v>
      </c>
      <c r="F440" s="261" t="s">
        <v>773</v>
      </c>
      <c r="G440" s="258"/>
      <c r="H440" s="262">
        <v>15.512</v>
      </c>
      <c r="I440" s="263"/>
      <c r="J440" s="258"/>
      <c r="K440" s="258"/>
      <c r="L440" s="264"/>
      <c r="M440" s="265"/>
      <c r="N440" s="266"/>
      <c r="O440" s="266"/>
      <c r="P440" s="266"/>
      <c r="Q440" s="266"/>
      <c r="R440" s="266"/>
      <c r="S440" s="266"/>
      <c r="T440" s="267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8" t="s">
        <v>184</v>
      </c>
      <c r="AU440" s="268" t="s">
        <v>88</v>
      </c>
      <c r="AV440" s="13" t="s">
        <v>88</v>
      </c>
      <c r="AW440" s="13" t="s">
        <v>32</v>
      </c>
      <c r="AX440" s="13" t="s">
        <v>78</v>
      </c>
      <c r="AY440" s="268" t="s">
        <v>166</v>
      </c>
    </row>
    <row r="441" spans="1:51" s="13" customFormat="1" ht="12">
      <c r="A441" s="13"/>
      <c r="B441" s="257"/>
      <c r="C441" s="258"/>
      <c r="D441" s="259" t="s">
        <v>184</v>
      </c>
      <c r="E441" s="260" t="s">
        <v>1</v>
      </c>
      <c r="F441" s="261" t="s">
        <v>774</v>
      </c>
      <c r="G441" s="258"/>
      <c r="H441" s="262">
        <v>18.032</v>
      </c>
      <c r="I441" s="263"/>
      <c r="J441" s="258"/>
      <c r="K441" s="258"/>
      <c r="L441" s="264"/>
      <c r="M441" s="265"/>
      <c r="N441" s="266"/>
      <c r="O441" s="266"/>
      <c r="P441" s="266"/>
      <c r="Q441" s="266"/>
      <c r="R441" s="266"/>
      <c r="S441" s="266"/>
      <c r="T441" s="26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8" t="s">
        <v>184</v>
      </c>
      <c r="AU441" s="268" t="s">
        <v>88</v>
      </c>
      <c r="AV441" s="13" t="s">
        <v>88</v>
      </c>
      <c r="AW441" s="13" t="s">
        <v>32</v>
      </c>
      <c r="AX441" s="13" t="s">
        <v>78</v>
      </c>
      <c r="AY441" s="268" t="s">
        <v>166</v>
      </c>
    </row>
    <row r="442" spans="1:51" s="13" customFormat="1" ht="12">
      <c r="A442" s="13"/>
      <c r="B442" s="257"/>
      <c r="C442" s="258"/>
      <c r="D442" s="259" t="s">
        <v>184</v>
      </c>
      <c r="E442" s="260" t="s">
        <v>1</v>
      </c>
      <c r="F442" s="261" t="s">
        <v>775</v>
      </c>
      <c r="G442" s="258"/>
      <c r="H442" s="262">
        <v>19.124</v>
      </c>
      <c r="I442" s="263"/>
      <c r="J442" s="258"/>
      <c r="K442" s="258"/>
      <c r="L442" s="264"/>
      <c r="M442" s="265"/>
      <c r="N442" s="266"/>
      <c r="O442" s="266"/>
      <c r="P442" s="266"/>
      <c r="Q442" s="266"/>
      <c r="R442" s="266"/>
      <c r="S442" s="266"/>
      <c r="T442" s="26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8" t="s">
        <v>184</v>
      </c>
      <c r="AU442" s="268" t="s">
        <v>88</v>
      </c>
      <c r="AV442" s="13" t="s">
        <v>88</v>
      </c>
      <c r="AW442" s="13" t="s">
        <v>32</v>
      </c>
      <c r="AX442" s="13" t="s">
        <v>78</v>
      </c>
      <c r="AY442" s="268" t="s">
        <v>166</v>
      </c>
    </row>
    <row r="443" spans="1:51" s="13" customFormat="1" ht="12">
      <c r="A443" s="13"/>
      <c r="B443" s="257"/>
      <c r="C443" s="258"/>
      <c r="D443" s="259" t="s">
        <v>184</v>
      </c>
      <c r="E443" s="260" t="s">
        <v>1</v>
      </c>
      <c r="F443" s="261" t="s">
        <v>776</v>
      </c>
      <c r="G443" s="258"/>
      <c r="H443" s="262">
        <v>20.636</v>
      </c>
      <c r="I443" s="263"/>
      <c r="J443" s="258"/>
      <c r="K443" s="258"/>
      <c r="L443" s="264"/>
      <c r="M443" s="265"/>
      <c r="N443" s="266"/>
      <c r="O443" s="266"/>
      <c r="P443" s="266"/>
      <c r="Q443" s="266"/>
      <c r="R443" s="266"/>
      <c r="S443" s="266"/>
      <c r="T443" s="26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8" t="s">
        <v>184</v>
      </c>
      <c r="AU443" s="268" t="s">
        <v>88</v>
      </c>
      <c r="AV443" s="13" t="s">
        <v>88</v>
      </c>
      <c r="AW443" s="13" t="s">
        <v>32</v>
      </c>
      <c r="AX443" s="13" t="s">
        <v>78</v>
      </c>
      <c r="AY443" s="268" t="s">
        <v>166</v>
      </c>
    </row>
    <row r="444" spans="1:51" s="14" customFormat="1" ht="12">
      <c r="A444" s="14"/>
      <c r="B444" s="269"/>
      <c r="C444" s="270"/>
      <c r="D444" s="259" t="s">
        <v>184</v>
      </c>
      <c r="E444" s="271" t="s">
        <v>1</v>
      </c>
      <c r="F444" s="272" t="s">
        <v>190</v>
      </c>
      <c r="G444" s="270"/>
      <c r="H444" s="273">
        <v>149.016</v>
      </c>
      <c r="I444" s="274"/>
      <c r="J444" s="270"/>
      <c r="K444" s="270"/>
      <c r="L444" s="275"/>
      <c r="M444" s="276"/>
      <c r="N444" s="277"/>
      <c r="O444" s="277"/>
      <c r="P444" s="277"/>
      <c r="Q444" s="277"/>
      <c r="R444" s="277"/>
      <c r="S444" s="277"/>
      <c r="T444" s="278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79" t="s">
        <v>184</v>
      </c>
      <c r="AU444" s="279" t="s">
        <v>88</v>
      </c>
      <c r="AV444" s="14" t="s">
        <v>173</v>
      </c>
      <c r="AW444" s="14" t="s">
        <v>32</v>
      </c>
      <c r="AX444" s="14" t="s">
        <v>86</v>
      </c>
      <c r="AY444" s="279" t="s">
        <v>166</v>
      </c>
    </row>
    <row r="445" spans="1:65" s="2" customFormat="1" ht="16.5" customHeight="1">
      <c r="A445" s="40"/>
      <c r="B445" s="41"/>
      <c r="C445" s="245" t="s">
        <v>777</v>
      </c>
      <c r="D445" s="245" t="s">
        <v>168</v>
      </c>
      <c r="E445" s="246" t="s">
        <v>778</v>
      </c>
      <c r="F445" s="247" t="s">
        <v>779</v>
      </c>
      <c r="G445" s="248" t="s">
        <v>171</v>
      </c>
      <c r="H445" s="249">
        <v>149.016</v>
      </c>
      <c r="I445" s="250"/>
      <c r="J445" s="251">
        <f>ROUND(I445*H445,2)</f>
        <v>0</v>
      </c>
      <c r="K445" s="247" t="s">
        <v>172</v>
      </c>
      <c r="L445" s="43"/>
      <c r="M445" s="252" t="s">
        <v>1</v>
      </c>
      <c r="N445" s="253" t="s">
        <v>43</v>
      </c>
      <c r="O445" s="93"/>
      <c r="P445" s="254">
        <f>O445*H445</f>
        <v>0</v>
      </c>
      <c r="Q445" s="254">
        <v>0.0003</v>
      </c>
      <c r="R445" s="254">
        <f>Q445*H445</f>
        <v>0.044704799999999996</v>
      </c>
      <c r="S445" s="254">
        <v>0</v>
      </c>
      <c r="T445" s="255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56" t="s">
        <v>255</v>
      </c>
      <c r="AT445" s="256" t="s">
        <v>168</v>
      </c>
      <c r="AU445" s="256" t="s">
        <v>88</v>
      </c>
      <c r="AY445" s="17" t="s">
        <v>166</v>
      </c>
      <c r="BE445" s="145">
        <f>IF(N445="základní",J445,0)</f>
        <v>0</v>
      </c>
      <c r="BF445" s="145">
        <f>IF(N445="snížená",J445,0)</f>
        <v>0</v>
      </c>
      <c r="BG445" s="145">
        <f>IF(N445="zákl. přenesená",J445,0)</f>
        <v>0</v>
      </c>
      <c r="BH445" s="145">
        <f>IF(N445="sníž. přenesená",J445,0)</f>
        <v>0</v>
      </c>
      <c r="BI445" s="145">
        <f>IF(N445="nulová",J445,0)</f>
        <v>0</v>
      </c>
      <c r="BJ445" s="17" t="s">
        <v>86</v>
      </c>
      <c r="BK445" s="145">
        <f>ROUND(I445*H445,2)</f>
        <v>0</v>
      </c>
      <c r="BL445" s="17" t="s">
        <v>255</v>
      </c>
      <c r="BM445" s="256" t="s">
        <v>780</v>
      </c>
    </row>
    <row r="446" spans="1:65" s="2" customFormat="1" ht="16.5" customHeight="1">
      <c r="A446" s="40"/>
      <c r="B446" s="41"/>
      <c r="C446" s="245" t="s">
        <v>781</v>
      </c>
      <c r="D446" s="245" t="s">
        <v>168</v>
      </c>
      <c r="E446" s="246" t="s">
        <v>782</v>
      </c>
      <c r="F446" s="247" t="s">
        <v>783</v>
      </c>
      <c r="G446" s="248" t="s">
        <v>171</v>
      </c>
      <c r="H446" s="249">
        <v>149.016</v>
      </c>
      <c r="I446" s="250"/>
      <c r="J446" s="251">
        <f>ROUND(I446*H446,2)</f>
        <v>0</v>
      </c>
      <c r="K446" s="247" t="s">
        <v>172</v>
      </c>
      <c r="L446" s="43"/>
      <c r="M446" s="252" t="s">
        <v>1</v>
      </c>
      <c r="N446" s="253" t="s">
        <v>43</v>
      </c>
      <c r="O446" s="93"/>
      <c r="P446" s="254">
        <f>O446*H446</f>
        <v>0</v>
      </c>
      <c r="Q446" s="254">
        <v>0.0045</v>
      </c>
      <c r="R446" s="254">
        <f>Q446*H446</f>
        <v>0.670572</v>
      </c>
      <c r="S446" s="254">
        <v>0</v>
      </c>
      <c r="T446" s="255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56" t="s">
        <v>255</v>
      </c>
      <c r="AT446" s="256" t="s">
        <v>168</v>
      </c>
      <c r="AU446" s="256" t="s">
        <v>88</v>
      </c>
      <c r="AY446" s="17" t="s">
        <v>166</v>
      </c>
      <c r="BE446" s="145">
        <f>IF(N446="základní",J446,0)</f>
        <v>0</v>
      </c>
      <c r="BF446" s="145">
        <f>IF(N446="snížená",J446,0)</f>
        <v>0</v>
      </c>
      <c r="BG446" s="145">
        <f>IF(N446="zákl. přenesená",J446,0)</f>
        <v>0</v>
      </c>
      <c r="BH446" s="145">
        <f>IF(N446="sníž. přenesená",J446,0)</f>
        <v>0</v>
      </c>
      <c r="BI446" s="145">
        <f>IF(N446="nulová",J446,0)</f>
        <v>0</v>
      </c>
      <c r="BJ446" s="17" t="s">
        <v>86</v>
      </c>
      <c r="BK446" s="145">
        <f>ROUND(I446*H446,2)</f>
        <v>0</v>
      </c>
      <c r="BL446" s="17" t="s">
        <v>255</v>
      </c>
      <c r="BM446" s="256" t="s">
        <v>784</v>
      </c>
    </row>
    <row r="447" spans="1:65" s="2" customFormat="1" ht="24.15" customHeight="1">
      <c r="A447" s="40"/>
      <c r="B447" s="41"/>
      <c r="C447" s="245" t="s">
        <v>785</v>
      </c>
      <c r="D447" s="245" t="s">
        <v>168</v>
      </c>
      <c r="E447" s="246" t="s">
        <v>786</v>
      </c>
      <c r="F447" s="247" t="s">
        <v>787</v>
      </c>
      <c r="G447" s="248" t="s">
        <v>171</v>
      </c>
      <c r="H447" s="249">
        <v>298.032</v>
      </c>
      <c r="I447" s="250"/>
      <c r="J447" s="251">
        <f>ROUND(I447*H447,2)</f>
        <v>0</v>
      </c>
      <c r="K447" s="247" t="s">
        <v>172</v>
      </c>
      <c r="L447" s="43"/>
      <c r="M447" s="252" t="s">
        <v>1</v>
      </c>
      <c r="N447" s="253" t="s">
        <v>43</v>
      </c>
      <c r="O447" s="93"/>
      <c r="P447" s="254">
        <f>O447*H447</f>
        <v>0</v>
      </c>
      <c r="Q447" s="254">
        <v>0.00145</v>
      </c>
      <c r="R447" s="254">
        <f>Q447*H447</f>
        <v>0.43214639999999993</v>
      </c>
      <c r="S447" s="254">
        <v>0</v>
      </c>
      <c r="T447" s="255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56" t="s">
        <v>255</v>
      </c>
      <c r="AT447" s="256" t="s">
        <v>168</v>
      </c>
      <c r="AU447" s="256" t="s">
        <v>88</v>
      </c>
      <c r="AY447" s="17" t="s">
        <v>166</v>
      </c>
      <c r="BE447" s="145">
        <f>IF(N447="základní",J447,0)</f>
        <v>0</v>
      </c>
      <c r="BF447" s="145">
        <f>IF(N447="snížená",J447,0)</f>
        <v>0</v>
      </c>
      <c r="BG447" s="145">
        <f>IF(N447="zákl. přenesená",J447,0)</f>
        <v>0</v>
      </c>
      <c r="BH447" s="145">
        <f>IF(N447="sníž. přenesená",J447,0)</f>
        <v>0</v>
      </c>
      <c r="BI447" s="145">
        <f>IF(N447="nulová",J447,0)</f>
        <v>0</v>
      </c>
      <c r="BJ447" s="17" t="s">
        <v>86</v>
      </c>
      <c r="BK447" s="145">
        <f>ROUND(I447*H447,2)</f>
        <v>0</v>
      </c>
      <c r="BL447" s="17" t="s">
        <v>255</v>
      </c>
      <c r="BM447" s="256" t="s">
        <v>788</v>
      </c>
    </row>
    <row r="448" spans="1:51" s="13" customFormat="1" ht="12">
      <c r="A448" s="13"/>
      <c r="B448" s="257"/>
      <c r="C448" s="258"/>
      <c r="D448" s="259" t="s">
        <v>184</v>
      </c>
      <c r="E448" s="260" t="s">
        <v>1</v>
      </c>
      <c r="F448" s="261" t="s">
        <v>789</v>
      </c>
      <c r="G448" s="258"/>
      <c r="H448" s="262">
        <v>298.032</v>
      </c>
      <c r="I448" s="263"/>
      <c r="J448" s="258"/>
      <c r="K448" s="258"/>
      <c r="L448" s="264"/>
      <c r="M448" s="265"/>
      <c r="N448" s="266"/>
      <c r="O448" s="266"/>
      <c r="P448" s="266"/>
      <c r="Q448" s="266"/>
      <c r="R448" s="266"/>
      <c r="S448" s="266"/>
      <c r="T448" s="26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8" t="s">
        <v>184</v>
      </c>
      <c r="AU448" s="268" t="s">
        <v>88</v>
      </c>
      <c r="AV448" s="13" t="s">
        <v>88</v>
      </c>
      <c r="AW448" s="13" t="s">
        <v>32</v>
      </c>
      <c r="AX448" s="13" t="s">
        <v>86</v>
      </c>
      <c r="AY448" s="268" t="s">
        <v>166</v>
      </c>
    </row>
    <row r="449" spans="1:65" s="2" customFormat="1" ht="33" customHeight="1">
      <c r="A449" s="40"/>
      <c r="B449" s="41"/>
      <c r="C449" s="245" t="s">
        <v>790</v>
      </c>
      <c r="D449" s="245" t="s">
        <v>168</v>
      </c>
      <c r="E449" s="246" t="s">
        <v>791</v>
      </c>
      <c r="F449" s="247" t="s">
        <v>792</v>
      </c>
      <c r="G449" s="248" t="s">
        <v>171</v>
      </c>
      <c r="H449" s="249">
        <v>149.016</v>
      </c>
      <c r="I449" s="250"/>
      <c r="J449" s="251">
        <f>ROUND(I449*H449,2)</f>
        <v>0</v>
      </c>
      <c r="K449" s="247" t="s">
        <v>172</v>
      </c>
      <c r="L449" s="43"/>
      <c r="M449" s="252" t="s">
        <v>1</v>
      </c>
      <c r="N449" s="253" t="s">
        <v>43</v>
      </c>
      <c r="O449" s="93"/>
      <c r="P449" s="254">
        <f>O449*H449</f>
        <v>0</v>
      </c>
      <c r="Q449" s="254">
        <v>0.0073</v>
      </c>
      <c r="R449" s="254">
        <f>Q449*H449</f>
        <v>1.0878168</v>
      </c>
      <c r="S449" s="254">
        <v>0</v>
      </c>
      <c r="T449" s="255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56" t="s">
        <v>255</v>
      </c>
      <c r="AT449" s="256" t="s">
        <v>168</v>
      </c>
      <c r="AU449" s="256" t="s">
        <v>88</v>
      </c>
      <c r="AY449" s="17" t="s">
        <v>166</v>
      </c>
      <c r="BE449" s="145">
        <f>IF(N449="základní",J449,0)</f>
        <v>0</v>
      </c>
      <c r="BF449" s="145">
        <f>IF(N449="snížená",J449,0)</f>
        <v>0</v>
      </c>
      <c r="BG449" s="145">
        <f>IF(N449="zákl. přenesená",J449,0)</f>
        <v>0</v>
      </c>
      <c r="BH449" s="145">
        <f>IF(N449="sníž. přenesená",J449,0)</f>
        <v>0</v>
      </c>
      <c r="BI449" s="145">
        <f>IF(N449="nulová",J449,0)</f>
        <v>0</v>
      </c>
      <c r="BJ449" s="17" t="s">
        <v>86</v>
      </c>
      <c r="BK449" s="145">
        <f>ROUND(I449*H449,2)</f>
        <v>0</v>
      </c>
      <c r="BL449" s="17" t="s">
        <v>255</v>
      </c>
      <c r="BM449" s="256" t="s">
        <v>793</v>
      </c>
    </row>
    <row r="450" spans="1:51" s="13" customFormat="1" ht="12">
      <c r="A450" s="13"/>
      <c r="B450" s="257"/>
      <c r="C450" s="258"/>
      <c r="D450" s="259" t="s">
        <v>184</v>
      </c>
      <c r="E450" s="260" t="s">
        <v>1</v>
      </c>
      <c r="F450" s="261" t="s">
        <v>769</v>
      </c>
      <c r="G450" s="258"/>
      <c r="H450" s="262">
        <v>25.032</v>
      </c>
      <c r="I450" s="263"/>
      <c r="J450" s="258"/>
      <c r="K450" s="258"/>
      <c r="L450" s="264"/>
      <c r="M450" s="265"/>
      <c r="N450" s="266"/>
      <c r="O450" s="266"/>
      <c r="P450" s="266"/>
      <c r="Q450" s="266"/>
      <c r="R450" s="266"/>
      <c r="S450" s="266"/>
      <c r="T450" s="26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8" t="s">
        <v>184</v>
      </c>
      <c r="AU450" s="268" t="s">
        <v>88</v>
      </c>
      <c r="AV450" s="13" t="s">
        <v>88</v>
      </c>
      <c r="AW450" s="13" t="s">
        <v>32</v>
      </c>
      <c r="AX450" s="13" t="s">
        <v>78</v>
      </c>
      <c r="AY450" s="268" t="s">
        <v>166</v>
      </c>
    </row>
    <row r="451" spans="1:51" s="13" customFormat="1" ht="12">
      <c r="A451" s="13"/>
      <c r="B451" s="257"/>
      <c r="C451" s="258"/>
      <c r="D451" s="259" t="s">
        <v>184</v>
      </c>
      <c r="E451" s="260" t="s">
        <v>1</v>
      </c>
      <c r="F451" s="261" t="s">
        <v>770</v>
      </c>
      <c r="G451" s="258"/>
      <c r="H451" s="262">
        <v>14.56</v>
      </c>
      <c r="I451" s="263"/>
      <c r="J451" s="258"/>
      <c r="K451" s="258"/>
      <c r="L451" s="264"/>
      <c r="M451" s="265"/>
      <c r="N451" s="266"/>
      <c r="O451" s="266"/>
      <c r="P451" s="266"/>
      <c r="Q451" s="266"/>
      <c r="R451" s="266"/>
      <c r="S451" s="266"/>
      <c r="T451" s="26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8" t="s">
        <v>184</v>
      </c>
      <c r="AU451" s="268" t="s">
        <v>88</v>
      </c>
      <c r="AV451" s="13" t="s">
        <v>88</v>
      </c>
      <c r="AW451" s="13" t="s">
        <v>32</v>
      </c>
      <c r="AX451" s="13" t="s">
        <v>78</v>
      </c>
      <c r="AY451" s="268" t="s">
        <v>166</v>
      </c>
    </row>
    <row r="452" spans="1:51" s="13" customFormat="1" ht="12">
      <c r="A452" s="13"/>
      <c r="B452" s="257"/>
      <c r="C452" s="258"/>
      <c r="D452" s="259" t="s">
        <v>184</v>
      </c>
      <c r="E452" s="260" t="s">
        <v>1</v>
      </c>
      <c r="F452" s="261" t="s">
        <v>771</v>
      </c>
      <c r="G452" s="258"/>
      <c r="H452" s="262">
        <v>14.392</v>
      </c>
      <c r="I452" s="263"/>
      <c r="J452" s="258"/>
      <c r="K452" s="258"/>
      <c r="L452" s="264"/>
      <c r="M452" s="265"/>
      <c r="N452" s="266"/>
      <c r="O452" s="266"/>
      <c r="P452" s="266"/>
      <c r="Q452" s="266"/>
      <c r="R452" s="266"/>
      <c r="S452" s="266"/>
      <c r="T452" s="26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8" t="s">
        <v>184</v>
      </c>
      <c r="AU452" s="268" t="s">
        <v>88</v>
      </c>
      <c r="AV452" s="13" t="s">
        <v>88</v>
      </c>
      <c r="AW452" s="13" t="s">
        <v>32</v>
      </c>
      <c r="AX452" s="13" t="s">
        <v>78</v>
      </c>
      <c r="AY452" s="268" t="s">
        <v>166</v>
      </c>
    </row>
    <row r="453" spans="1:51" s="13" customFormat="1" ht="12">
      <c r="A453" s="13"/>
      <c r="B453" s="257"/>
      <c r="C453" s="258"/>
      <c r="D453" s="259" t="s">
        <v>184</v>
      </c>
      <c r="E453" s="260" t="s">
        <v>1</v>
      </c>
      <c r="F453" s="261" t="s">
        <v>772</v>
      </c>
      <c r="G453" s="258"/>
      <c r="H453" s="262">
        <v>21.728</v>
      </c>
      <c r="I453" s="263"/>
      <c r="J453" s="258"/>
      <c r="K453" s="258"/>
      <c r="L453" s="264"/>
      <c r="M453" s="265"/>
      <c r="N453" s="266"/>
      <c r="O453" s="266"/>
      <c r="P453" s="266"/>
      <c r="Q453" s="266"/>
      <c r="R453" s="266"/>
      <c r="S453" s="266"/>
      <c r="T453" s="267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8" t="s">
        <v>184</v>
      </c>
      <c r="AU453" s="268" t="s">
        <v>88</v>
      </c>
      <c r="AV453" s="13" t="s">
        <v>88</v>
      </c>
      <c r="AW453" s="13" t="s">
        <v>32</v>
      </c>
      <c r="AX453" s="13" t="s">
        <v>78</v>
      </c>
      <c r="AY453" s="268" t="s">
        <v>166</v>
      </c>
    </row>
    <row r="454" spans="1:51" s="13" customFormat="1" ht="12">
      <c r="A454" s="13"/>
      <c r="B454" s="257"/>
      <c r="C454" s="258"/>
      <c r="D454" s="259" t="s">
        <v>184</v>
      </c>
      <c r="E454" s="260" t="s">
        <v>1</v>
      </c>
      <c r="F454" s="261" t="s">
        <v>773</v>
      </c>
      <c r="G454" s="258"/>
      <c r="H454" s="262">
        <v>15.512</v>
      </c>
      <c r="I454" s="263"/>
      <c r="J454" s="258"/>
      <c r="K454" s="258"/>
      <c r="L454" s="264"/>
      <c r="M454" s="265"/>
      <c r="N454" s="266"/>
      <c r="O454" s="266"/>
      <c r="P454" s="266"/>
      <c r="Q454" s="266"/>
      <c r="R454" s="266"/>
      <c r="S454" s="266"/>
      <c r="T454" s="26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8" t="s">
        <v>184</v>
      </c>
      <c r="AU454" s="268" t="s">
        <v>88</v>
      </c>
      <c r="AV454" s="13" t="s">
        <v>88</v>
      </c>
      <c r="AW454" s="13" t="s">
        <v>32</v>
      </c>
      <c r="AX454" s="13" t="s">
        <v>78</v>
      </c>
      <c r="AY454" s="268" t="s">
        <v>166</v>
      </c>
    </row>
    <row r="455" spans="1:51" s="13" customFormat="1" ht="12">
      <c r="A455" s="13"/>
      <c r="B455" s="257"/>
      <c r="C455" s="258"/>
      <c r="D455" s="259" t="s">
        <v>184</v>
      </c>
      <c r="E455" s="260" t="s">
        <v>1</v>
      </c>
      <c r="F455" s="261" t="s">
        <v>774</v>
      </c>
      <c r="G455" s="258"/>
      <c r="H455" s="262">
        <v>18.032</v>
      </c>
      <c r="I455" s="263"/>
      <c r="J455" s="258"/>
      <c r="K455" s="258"/>
      <c r="L455" s="264"/>
      <c r="M455" s="265"/>
      <c r="N455" s="266"/>
      <c r="O455" s="266"/>
      <c r="P455" s="266"/>
      <c r="Q455" s="266"/>
      <c r="R455" s="266"/>
      <c r="S455" s="266"/>
      <c r="T455" s="267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8" t="s">
        <v>184</v>
      </c>
      <c r="AU455" s="268" t="s">
        <v>88</v>
      </c>
      <c r="AV455" s="13" t="s">
        <v>88</v>
      </c>
      <c r="AW455" s="13" t="s">
        <v>32</v>
      </c>
      <c r="AX455" s="13" t="s">
        <v>78</v>
      </c>
      <c r="AY455" s="268" t="s">
        <v>166</v>
      </c>
    </row>
    <row r="456" spans="1:51" s="13" customFormat="1" ht="12">
      <c r="A456" s="13"/>
      <c r="B456" s="257"/>
      <c r="C456" s="258"/>
      <c r="D456" s="259" t="s">
        <v>184</v>
      </c>
      <c r="E456" s="260" t="s">
        <v>1</v>
      </c>
      <c r="F456" s="261" t="s">
        <v>775</v>
      </c>
      <c r="G456" s="258"/>
      <c r="H456" s="262">
        <v>19.124</v>
      </c>
      <c r="I456" s="263"/>
      <c r="J456" s="258"/>
      <c r="K456" s="258"/>
      <c r="L456" s="264"/>
      <c r="M456" s="265"/>
      <c r="N456" s="266"/>
      <c r="O456" s="266"/>
      <c r="P456" s="266"/>
      <c r="Q456" s="266"/>
      <c r="R456" s="266"/>
      <c r="S456" s="266"/>
      <c r="T456" s="26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8" t="s">
        <v>184</v>
      </c>
      <c r="AU456" s="268" t="s">
        <v>88</v>
      </c>
      <c r="AV456" s="13" t="s">
        <v>88</v>
      </c>
      <c r="AW456" s="13" t="s">
        <v>32</v>
      </c>
      <c r="AX456" s="13" t="s">
        <v>78</v>
      </c>
      <c r="AY456" s="268" t="s">
        <v>166</v>
      </c>
    </row>
    <row r="457" spans="1:51" s="13" customFormat="1" ht="12">
      <c r="A457" s="13"/>
      <c r="B457" s="257"/>
      <c r="C457" s="258"/>
      <c r="D457" s="259" t="s">
        <v>184</v>
      </c>
      <c r="E457" s="260" t="s">
        <v>1</v>
      </c>
      <c r="F457" s="261" t="s">
        <v>776</v>
      </c>
      <c r="G457" s="258"/>
      <c r="H457" s="262">
        <v>20.636</v>
      </c>
      <c r="I457" s="263"/>
      <c r="J457" s="258"/>
      <c r="K457" s="258"/>
      <c r="L457" s="264"/>
      <c r="M457" s="265"/>
      <c r="N457" s="266"/>
      <c r="O457" s="266"/>
      <c r="P457" s="266"/>
      <c r="Q457" s="266"/>
      <c r="R457" s="266"/>
      <c r="S457" s="266"/>
      <c r="T457" s="267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8" t="s">
        <v>184</v>
      </c>
      <c r="AU457" s="268" t="s">
        <v>88</v>
      </c>
      <c r="AV457" s="13" t="s">
        <v>88</v>
      </c>
      <c r="AW457" s="13" t="s">
        <v>32</v>
      </c>
      <c r="AX457" s="13" t="s">
        <v>78</v>
      </c>
      <c r="AY457" s="268" t="s">
        <v>166</v>
      </c>
    </row>
    <row r="458" spans="1:51" s="14" customFormat="1" ht="12">
      <c r="A458" s="14"/>
      <c r="B458" s="269"/>
      <c r="C458" s="270"/>
      <c r="D458" s="259" t="s">
        <v>184</v>
      </c>
      <c r="E458" s="271" t="s">
        <v>1</v>
      </c>
      <c r="F458" s="272" t="s">
        <v>190</v>
      </c>
      <c r="G458" s="270"/>
      <c r="H458" s="273">
        <v>149.016</v>
      </c>
      <c r="I458" s="274"/>
      <c r="J458" s="270"/>
      <c r="K458" s="270"/>
      <c r="L458" s="275"/>
      <c r="M458" s="276"/>
      <c r="N458" s="277"/>
      <c r="O458" s="277"/>
      <c r="P458" s="277"/>
      <c r="Q458" s="277"/>
      <c r="R458" s="277"/>
      <c r="S458" s="277"/>
      <c r="T458" s="278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9" t="s">
        <v>184</v>
      </c>
      <c r="AU458" s="279" t="s">
        <v>88</v>
      </c>
      <c r="AV458" s="14" t="s">
        <v>173</v>
      </c>
      <c r="AW458" s="14" t="s">
        <v>32</v>
      </c>
      <c r="AX458" s="14" t="s">
        <v>86</v>
      </c>
      <c r="AY458" s="279" t="s">
        <v>166</v>
      </c>
    </row>
    <row r="459" spans="1:65" s="2" customFormat="1" ht="16.5" customHeight="1">
      <c r="A459" s="40"/>
      <c r="B459" s="41"/>
      <c r="C459" s="290" t="s">
        <v>794</v>
      </c>
      <c r="D459" s="290" t="s">
        <v>236</v>
      </c>
      <c r="E459" s="291" t="s">
        <v>795</v>
      </c>
      <c r="F459" s="292" t="s">
        <v>796</v>
      </c>
      <c r="G459" s="293" t="s">
        <v>171</v>
      </c>
      <c r="H459" s="294">
        <v>171.368</v>
      </c>
      <c r="I459" s="295"/>
      <c r="J459" s="296">
        <f>ROUND(I459*H459,2)</f>
        <v>0</v>
      </c>
      <c r="K459" s="292" t="s">
        <v>172</v>
      </c>
      <c r="L459" s="297"/>
      <c r="M459" s="298" t="s">
        <v>1</v>
      </c>
      <c r="N459" s="299" t="s">
        <v>43</v>
      </c>
      <c r="O459" s="93"/>
      <c r="P459" s="254">
        <f>O459*H459</f>
        <v>0</v>
      </c>
      <c r="Q459" s="254">
        <v>0.0118</v>
      </c>
      <c r="R459" s="254">
        <f>Q459*H459</f>
        <v>2.0221424</v>
      </c>
      <c r="S459" s="254">
        <v>0</v>
      </c>
      <c r="T459" s="255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56" t="s">
        <v>344</v>
      </c>
      <c r="AT459" s="256" t="s">
        <v>236</v>
      </c>
      <c r="AU459" s="256" t="s">
        <v>88</v>
      </c>
      <c r="AY459" s="17" t="s">
        <v>166</v>
      </c>
      <c r="BE459" s="145">
        <f>IF(N459="základní",J459,0)</f>
        <v>0</v>
      </c>
      <c r="BF459" s="145">
        <f>IF(N459="snížená",J459,0)</f>
        <v>0</v>
      </c>
      <c r="BG459" s="145">
        <f>IF(N459="zákl. přenesená",J459,0)</f>
        <v>0</v>
      </c>
      <c r="BH459" s="145">
        <f>IF(N459="sníž. přenesená",J459,0)</f>
        <v>0</v>
      </c>
      <c r="BI459" s="145">
        <f>IF(N459="nulová",J459,0)</f>
        <v>0</v>
      </c>
      <c r="BJ459" s="17" t="s">
        <v>86</v>
      </c>
      <c r="BK459" s="145">
        <f>ROUND(I459*H459,2)</f>
        <v>0</v>
      </c>
      <c r="BL459" s="17" t="s">
        <v>255</v>
      </c>
      <c r="BM459" s="256" t="s">
        <v>797</v>
      </c>
    </row>
    <row r="460" spans="1:51" s="13" customFormat="1" ht="12">
      <c r="A460" s="13"/>
      <c r="B460" s="257"/>
      <c r="C460" s="258"/>
      <c r="D460" s="259" t="s">
        <v>184</v>
      </c>
      <c r="E460" s="258"/>
      <c r="F460" s="261" t="s">
        <v>798</v>
      </c>
      <c r="G460" s="258"/>
      <c r="H460" s="262">
        <v>171.368</v>
      </c>
      <c r="I460" s="263"/>
      <c r="J460" s="258"/>
      <c r="K460" s="258"/>
      <c r="L460" s="264"/>
      <c r="M460" s="265"/>
      <c r="N460" s="266"/>
      <c r="O460" s="266"/>
      <c r="P460" s="266"/>
      <c r="Q460" s="266"/>
      <c r="R460" s="266"/>
      <c r="S460" s="266"/>
      <c r="T460" s="267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8" t="s">
        <v>184</v>
      </c>
      <c r="AU460" s="268" t="s">
        <v>88</v>
      </c>
      <c r="AV460" s="13" t="s">
        <v>88</v>
      </c>
      <c r="AW460" s="13" t="s">
        <v>4</v>
      </c>
      <c r="AX460" s="13" t="s">
        <v>86</v>
      </c>
      <c r="AY460" s="268" t="s">
        <v>166</v>
      </c>
    </row>
    <row r="461" spans="1:65" s="2" customFormat="1" ht="24.15" customHeight="1">
      <c r="A461" s="40"/>
      <c r="B461" s="41"/>
      <c r="C461" s="245" t="s">
        <v>799</v>
      </c>
      <c r="D461" s="245" t="s">
        <v>168</v>
      </c>
      <c r="E461" s="246" t="s">
        <v>800</v>
      </c>
      <c r="F461" s="247" t="s">
        <v>801</v>
      </c>
      <c r="G461" s="248" t="s">
        <v>171</v>
      </c>
      <c r="H461" s="249">
        <v>3</v>
      </c>
      <c r="I461" s="250"/>
      <c r="J461" s="251">
        <f>ROUND(I461*H461,2)</f>
        <v>0</v>
      </c>
      <c r="K461" s="247" t="s">
        <v>172</v>
      </c>
      <c r="L461" s="43"/>
      <c r="M461" s="252" t="s">
        <v>1</v>
      </c>
      <c r="N461" s="253" t="s">
        <v>43</v>
      </c>
      <c r="O461" s="93"/>
      <c r="P461" s="254">
        <f>O461*H461</f>
        <v>0</v>
      </c>
      <c r="Q461" s="254">
        <v>0.00052</v>
      </c>
      <c r="R461" s="254">
        <f>Q461*H461</f>
        <v>0.0015599999999999998</v>
      </c>
      <c r="S461" s="254">
        <v>0</v>
      </c>
      <c r="T461" s="255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56" t="s">
        <v>255</v>
      </c>
      <c r="AT461" s="256" t="s">
        <v>168</v>
      </c>
      <c r="AU461" s="256" t="s">
        <v>88</v>
      </c>
      <c r="AY461" s="17" t="s">
        <v>166</v>
      </c>
      <c r="BE461" s="145">
        <f>IF(N461="základní",J461,0)</f>
        <v>0</v>
      </c>
      <c r="BF461" s="145">
        <f>IF(N461="snížená",J461,0)</f>
        <v>0</v>
      </c>
      <c r="BG461" s="145">
        <f>IF(N461="zákl. přenesená",J461,0)</f>
        <v>0</v>
      </c>
      <c r="BH461" s="145">
        <f>IF(N461="sníž. přenesená",J461,0)</f>
        <v>0</v>
      </c>
      <c r="BI461" s="145">
        <f>IF(N461="nulová",J461,0)</f>
        <v>0</v>
      </c>
      <c r="BJ461" s="17" t="s">
        <v>86</v>
      </c>
      <c r="BK461" s="145">
        <f>ROUND(I461*H461,2)</f>
        <v>0</v>
      </c>
      <c r="BL461" s="17" t="s">
        <v>255</v>
      </c>
      <c r="BM461" s="256" t="s">
        <v>802</v>
      </c>
    </row>
    <row r="462" spans="1:51" s="13" customFormat="1" ht="12">
      <c r="A462" s="13"/>
      <c r="B462" s="257"/>
      <c r="C462" s="258"/>
      <c r="D462" s="259" t="s">
        <v>184</v>
      </c>
      <c r="E462" s="260" t="s">
        <v>1</v>
      </c>
      <c r="F462" s="261" t="s">
        <v>803</v>
      </c>
      <c r="G462" s="258"/>
      <c r="H462" s="262">
        <v>3</v>
      </c>
      <c r="I462" s="263"/>
      <c r="J462" s="258"/>
      <c r="K462" s="258"/>
      <c r="L462" s="264"/>
      <c r="M462" s="265"/>
      <c r="N462" s="266"/>
      <c r="O462" s="266"/>
      <c r="P462" s="266"/>
      <c r="Q462" s="266"/>
      <c r="R462" s="266"/>
      <c r="S462" s="266"/>
      <c r="T462" s="26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8" t="s">
        <v>184</v>
      </c>
      <c r="AU462" s="268" t="s">
        <v>88</v>
      </c>
      <c r="AV462" s="13" t="s">
        <v>88</v>
      </c>
      <c r="AW462" s="13" t="s">
        <v>32</v>
      </c>
      <c r="AX462" s="13" t="s">
        <v>86</v>
      </c>
      <c r="AY462" s="268" t="s">
        <v>166</v>
      </c>
    </row>
    <row r="463" spans="1:65" s="2" customFormat="1" ht="16.5" customHeight="1">
      <c r="A463" s="40"/>
      <c r="B463" s="41"/>
      <c r="C463" s="290" t="s">
        <v>804</v>
      </c>
      <c r="D463" s="290" t="s">
        <v>236</v>
      </c>
      <c r="E463" s="291" t="s">
        <v>805</v>
      </c>
      <c r="F463" s="292" t="s">
        <v>806</v>
      </c>
      <c r="G463" s="293" t="s">
        <v>171</v>
      </c>
      <c r="H463" s="294">
        <v>3.3</v>
      </c>
      <c r="I463" s="295"/>
      <c r="J463" s="296">
        <f>ROUND(I463*H463,2)</f>
        <v>0</v>
      </c>
      <c r="K463" s="292" t="s">
        <v>172</v>
      </c>
      <c r="L463" s="297"/>
      <c r="M463" s="298" t="s">
        <v>1</v>
      </c>
      <c r="N463" s="299" t="s">
        <v>43</v>
      </c>
      <c r="O463" s="93"/>
      <c r="P463" s="254">
        <f>O463*H463</f>
        <v>0</v>
      </c>
      <c r="Q463" s="254">
        <v>0.0075</v>
      </c>
      <c r="R463" s="254">
        <f>Q463*H463</f>
        <v>0.024749999999999998</v>
      </c>
      <c r="S463" s="254">
        <v>0</v>
      </c>
      <c r="T463" s="255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56" t="s">
        <v>344</v>
      </c>
      <c r="AT463" s="256" t="s">
        <v>236</v>
      </c>
      <c r="AU463" s="256" t="s">
        <v>88</v>
      </c>
      <c r="AY463" s="17" t="s">
        <v>166</v>
      </c>
      <c r="BE463" s="145">
        <f>IF(N463="základní",J463,0)</f>
        <v>0</v>
      </c>
      <c r="BF463" s="145">
        <f>IF(N463="snížená",J463,0)</f>
        <v>0</v>
      </c>
      <c r="BG463" s="145">
        <f>IF(N463="zákl. přenesená",J463,0)</f>
        <v>0</v>
      </c>
      <c r="BH463" s="145">
        <f>IF(N463="sníž. přenesená",J463,0)</f>
        <v>0</v>
      </c>
      <c r="BI463" s="145">
        <f>IF(N463="nulová",J463,0)</f>
        <v>0</v>
      </c>
      <c r="BJ463" s="17" t="s">
        <v>86</v>
      </c>
      <c r="BK463" s="145">
        <f>ROUND(I463*H463,2)</f>
        <v>0</v>
      </c>
      <c r="BL463" s="17" t="s">
        <v>255</v>
      </c>
      <c r="BM463" s="256" t="s">
        <v>807</v>
      </c>
    </row>
    <row r="464" spans="1:51" s="13" customFormat="1" ht="12">
      <c r="A464" s="13"/>
      <c r="B464" s="257"/>
      <c r="C464" s="258"/>
      <c r="D464" s="259" t="s">
        <v>184</v>
      </c>
      <c r="E464" s="258"/>
      <c r="F464" s="261" t="s">
        <v>808</v>
      </c>
      <c r="G464" s="258"/>
      <c r="H464" s="262">
        <v>3.3</v>
      </c>
      <c r="I464" s="263"/>
      <c r="J464" s="258"/>
      <c r="K464" s="258"/>
      <c r="L464" s="264"/>
      <c r="M464" s="265"/>
      <c r="N464" s="266"/>
      <c r="O464" s="266"/>
      <c r="P464" s="266"/>
      <c r="Q464" s="266"/>
      <c r="R464" s="266"/>
      <c r="S464" s="266"/>
      <c r="T464" s="267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8" t="s">
        <v>184</v>
      </c>
      <c r="AU464" s="268" t="s">
        <v>88</v>
      </c>
      <c r="AV464" s="13" t="s">
        <v>88</v>
      </c>
      <c r="AW464" s="13" t="s">
        <v>4</v>
      </c>
      <c r="AX464" s="13" t="s">
        <v>86</v>
      </c>
      <c r="AY464" s="268" t="s">
        <v>166</v>
      </c>
    </row>
    <row r="465" spans="1:65" s="2" customFormat="1" ht="16.5" customHeight="1">
      <c r="A465" s="40"/>
      <c r="B465" s="41"/>
      <c r="C465" s="245" t="s">
        <v>809</v>
      </c>
      <c r="D465" s="245" t="s">
        <v>168</v>
      </c>
      <c r="E465" s="246" t="s">
        <v>810</v>
      </c>
      <c r="F465" s="247" t="s">
        <v>811</v>
      </c>
      <c r="G465" s="248" t="s">
        <v>245</v>
      </c>
      <c r="H465" s="249">
        <v>160</v>
      </c>
      <c r="I465" s="250"/>
      <c r="J465" s="251">
        <f>ROUND(I465*H465,2)</f>
        <v>0</v>
      </c>
      <c r="K465" s="247" t="s">
        <v>172</v>
      </c>
      <c r="L465" s="43"/>
      <c r="M465" s="252" t="s">
        <v>1</v>
      </c>
      <c r="N465" s="253" t="s">
        <v>43</v>
      </c>
      <c r="O465" s="93"/>
      <c r="P465" s="254">
        <f>O465*H465</f>
        <v>0</v>
      </c>
      <c r="Q465" s="254">
        <v>3E-05</v>
      </c>
      <c r="R465" s="254">
        <f>Q465*H465</f>
        <v>0.0048000000000000004</v>
      </c>
      <c r="S465" s="254">
        <v>0</v>
      </c>
      <c r="T465" s="255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56" t="s">
        <v>255</v>
      </c>
      <c r="AT465" s="256" t="s">
        <v>168</v>
      </c>
      <c r="AU465" s="256" t="s">
        <v>88</v>
      </c>
      <c r="AY465" s="17" t="s">
        <v>166</v>
      </c>
      <c r="BE465" s="145">
        <f>IF(N465="základní",J465,0)</f>
        <v>0</v>
      </c>
      <c r="BF465" s="145">
        <f>IF(N465="snížená",J465,0)</f>
        <v>0</v>
      </c>
      <c r="BG465" s="145">
        <f>IF(N465="zákl. přenesená",J465,0)</f>
        <v>0</v>
      </c>
      <c r="BH465" s="145">
        <f>IF(N465="sníž. přenesená",J465,0)</f>
        <v>0</v>
      </c>
      <c r="BI465" s="145">
        <f>IF(N465="nulová",J465,0)</f>
        <v>0</v>
      </c>
      <c r="BJ465" s="17" t="s">
        <v>86</v>
      </c>
      <c r="BK465" s="145">
        <f>ROUND(I465*H465,2)</f>
        <v>0</v>
      </c>
      <c r="BL465" s="17" t="s">
        <v>255</v>
      </c>
      <c r="BM465" s="256" t="s">
        <v>812</v>
      </c>
    </row>
    <row r="466" spans="1:65" s="2" customFormat="1" ht="24.15" customHeight="1">
      <c r="A466" s="40"/>
      <c r="B466" s="41"/>
      <c r="C466" s="245" t="s">
        <v>813</v>
      </c>
      <c r="D466" s="245" t="s">
        <v>168</v>
      </c>
      <c r="E466" s="246" t="s">
        <v>814</v>
      </c>
      <c r="F466" s="247" t="s">
        <v>815</v>
      </c>
      <c r="G466" s="248" t="s">
        <v>171</v>
      </c>
      <c r="H466" s="249">
        <v>149.016</v>
      </c>
      <c r="I466" s="250"/>
      <c r="J466" s="251">
        <f>ROUND(I466*H466,2)</f>
        <v>0</v>
      </c>
      <c r="K466" s="247" t="s">
        <v>172</v>
      </c>
      <c r="L466" s="43"/>
      <c r="M466" s="252" t="s">
        <v>1</v>
      </c>
      <c r="N466" s="253" t="s">
        <v>43</v>
      </c>
      <c r="O466" s="93"/>
      <c r="P466" s="254">
        <f>O466*H466</f>
        <v>0</v>
      </c>
      <c r="Q466" s="254">
        <v>5E-05</v>
      </c>
      <c r="R466" s="254">
        <f>Q466*H466</f>
        <v>0.0074508</v>
      </c>
      <c r="S466" s="254">
        <v>0</v>
      </c>
      <c r="T466" s="255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56" t="s">
        <v>255</v>
      </c>
      <c r="AT466" s="256" t="s">
        <v>168</v>
      </c>
      <c r="AU466" s="256" t="s">
        <v>88</v>
      </c>
      <c r="AY466" s="17" t="s">
        <v>166</v>
      </c>
      <c r="BE466" s="145">
        <f>IF(N466="základní",J466,0)</f>
        <v>0</v>
      </c>
      <c r="BF466" s="145">
        <f>IF(N466="snížená",J466,0)</f>
        <v>0</v>
      </c>
      <c r="BG466" s="145">
        <f>IF(N466="zákl. přenesená",J466,0)</f>
        <v>0</v>
      </c>
      <c r="BH466" s="145">
        <f>IF(N466="sníž. přenesená",J466,0)</f>
        <v>0</v>
      </c>
      <c r="BI466" s="145">
        <f>IF(N466="nulová",J466,0)</f>
        <v>0</v>
      </c>
      <c r="BJ466" s="17" t="s">
        <v>86</v>
      </c>
      <c r="BK466" s="145">
        <f>ROUND(I466*H466,2)</f>
        <v>0</v>
      </c>
      <c r="BL466" s="17" t="s">
        <v>255</v>
      </c>
      <c r="BM466" s="256" t="s">
        <v>816</v>
      </c>
    </row>
    <row r="467" spans="1:65" s="2" customFormat="1" ht="24.15" customHeight="1">
      <c r="A467" s="40"/>
      <c r="B467" s="41"/>
      <c r="C467" s="245" t="s">
        <v>817</v>
      </c>
      <c r="D467" s="245" t="s">
        <v>168</v>
      </c>
      <c r="E467" s="246" t="s">
        <v>818</v>
      </c>
      <c r="F467" s="247" t="s">
        <v>819</v>
      </c>
      <c r="G467" s="248" t="s">
        <v>219</v>
      </c>
      <c r="H467" s="249">
        <v>4.296</v>
      </c>
      <c r="I467" s="250"/>
      <c r="J467" s="251">
        <f>ROUND(I467*H467,2)</f>
        <v>0</v>
      </c>
      <c r="K467" s="247" t="s">
        <v>172</v>
      </c>
      <c r="L467" s="43"/>
      <c r="M467" s="252" t="s">
        <v>1</v>
      </c>
      <c r="N467" s="253" t="s">
        <v>43</v>
      </c>
      <c r="O467" s="93"/>
      <c r="P467" s="254">
        <f>O467*H467</f>
        <v>0</v>
      </c>
      <c r="Q467" s="254">
        <v>0</v>
      </c>
      <c r="R467" s="254">
        <f>Q467*H467</f>
        <v>0</v>
      </c>
      <c r="S467" s="254">
        <v>0</v>
      </c>
      <c r="T467" s="255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56" t="s">
        <v>255</v>
      </c>
      <c r="AT467" s="256" t="s">
        <v>168</v>
      </c>
      <c r="AU467" s="256" t="s">
        <v>88</v>
      </c>
      <c r="AY467" s="17" t="s">
        <v>166</v>
      </c>
      <c r="BE467" s="145">
        <f>IF(N467="základní",J467,0)</f>
        <v>0</v>
      </c>
      <c r="BF467" s="145">
        <f>IF(N467="snížená",J467,0)</f>
        <v>0</v>
      </c>
      <c r="BG467" s="145">
        <f>IF(N467="zákl. přenesená",J467,0)</f>
        <v>0</v>
      </c>
      <c r="BH467" s="145">
        <f>IF(N467="sníž. přenesená",J467,0)</f>
        <v>0</v>
      </c>
      <c r="BI467" s="145">
        <f>IF(N467="nulová",J467,0)</f>
        <v>0</v>
      </c>
      <c r="BJ467" s="17" t="s">
        <v>86</v>
      </c>
      <c r="BK467" s="145">
        <f>ROUND(I467*H467,2)</f>
        <v>0</v>
      </c>
      <c r="BL467" s="17" t="s">
        <v>255</v>
      </c>
      <c r="BM467" s="256" t="s">
        <v>820</v>
      </c>
    </row>
    <row r="468" spans="1:65" s="2" customFormat="1" ht="24.15" customHeight="1">
      <c r="A468" s="40"/>
      <c r="B468" s="41"/>
      <c r="C468" s="245" t="s">
        <v>821</v>
      </c>
      <c r="D468" s="245" t="s">
        <v>168</v>
      </c>
      <c r="E468" s="246" t="s">
        <v>822</v>
      </c>
      <c r="F468" s="247" t="s">
        <v>823</v>
      </c>
      <c r="G468" s="248" t="s">
        <v>219</v>
      </c>
      <c r="H468" s="249">
        <v>4.296</v>
      </c>
      <c r="I468" s="250"/>
      <c r="J468" s="251">
        <f>ROUND(I468*H468,2)</f>
        <v>0</v>
      </c>
      <c r="K468" s="247" t="s">
        <v>172</v>
      </c>
      <c r="L468" s="43"/>
      <c r="M468" s="252" t="s">
        <v>1</v>
      </c>
      <c r="N468" s="253" t="s">
        <v>43</v>
      </c>
      <c r="O468" s="93"/>
      <c r="P468" s="254">
        <f>O468*H468</f>
        <v>0</v>
      </c>
      <c r="Q468" s="254">
        <v>0</v>
      </c>
      <c r="R468" s="254">
        <f>Q468*H468</f>
        <v>0</v>
      </c>
      <c r="S468" s="254">
        <v>0</v>
      </c>
      <c r="T468" s="255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56" t="s">
        <v>255</v>
      </c>
      <c r="AT468" s="256" t="s">
        <v>168</v>
      </c>
      <c r="AU468" s="256" t="s">
        <v>88</v>
      </c>
      <c r="AY468" s="17" t="s">
        <v>166</v>
      </c>
      <c r="BE468" s="145">
        <f>IF(N468="základní",J468,0)</f>
        <v>0</v>
      </c>
      <c r="BF468" s="145">
        <f>IF(N468="snížená",J468,0)</f>
        <v>0</v>
      </c>
      <c r="BG468" s="145">
        <f>IF(N468="zákl. přenesená",J468,0)</f>
        <v>0</v>
      </c>
      <c r="BH468" s="145">
        <f>IF(N468="sníž. přenesená",J468,0)</f>
        <v>0</v>
      </c>
      <c r="BI468" s="145">
        <f>IF(N468="nulová",J468,0)</f>
        <v>0</v>
      </c>
      <c r="BJ468" s="17" t="s">
        <v>86</v>
      </c>
      <c r="BK468" s="145">
        <f>ROUND(I468*H468,2)</f>
        <v>0</v>
      </c>
      <c r="BL468" s="17" t="s">
        <v>255</v>
      </c>
      <c r="BM468" s="256" t="s">
        <v>824</v>
      </c>
    </row>
    <row r="469" spans="1:63" s="12" customFormat="1" ht="22.8" customHeight="1">
      <c r="A469" s="12"/>
      <c r="B469" s="230"/>
      <c r="C469" s="231"/>
      <c r="D469" s="232" t="s">
        <v>77</v>
      </c>
      <c r="E469" s="243" t="s">
        <v>825</v>
      </c>
      <c r="F469" s="243" t="s">
        <v>826</v>
      </c>
      <c r="G469" s="231"/>
      <c r="H469" s="231"/>
      <c r="I469" s="234"/>
      <c r="J469" s="244">
        <f>BK469</f>
        <v>0</v>
      </c>
      <c r="K469" s="231"/>
      <c r="L469" s="235"/>
      <c r="M469" s="236"/>
      <c r="N469" s="237"/>
      <c r="O469" s="237"/>
      <c r="P469" s="238">
        <f>SUM(P470:P475)</f>
        <v>0</v>
      </c>
      <c r="Q469" s="237"/>
      <c r="R469" s="238">
        <f>SUM(R470:R475)</f>
        <v>0.0025137</v>
      </c>
      <c r="S469" s="237"/>
      <c r="T469" s="239">
        <f>SUM(T470:T475)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40" t="s">
        <v>88</v>
      </c>
      <c r="AT469" s="241" t="s">
        <v>77</v>
      </c>
      <c r="AU469" s="241" t="s">
        <v>86</v>
      </c>
      <c r="AY469" s="240" t="s">
        <v>166</v>
      </c>
      <c r="BK469" s="242">
        <f>SUM(BK470:BK475)</f>
        <v>0</v>
      </c>
    </row>
    <row r="470" spans="1:65" s="2" customFormat="1" ht="24.15" customHeight="1">
      <c r="A470" s="40"/>
      <c r="B470" s="41"/>
      <c r="C470" s="245" t="s">
        <v>827</v>
      </c>
      <c r="D470" s="245" t="s">
        <v>168</v>
      </c>
      <c r="E470" s="246" t="s">
        <v>828</v>
      </c>
      <c r="F470" s="247" t="s">
        <v>829</v>
      </c>
      <c r="G470" s="248" t="s">
        <v>171</v>
      </c>
      <c r="H470" s="249">
        <v>3.99</v>
      </c>
      <c r="I470" s="250"/>
      <c r="J470" s="251">
        <f>ROUND(I470*H470,2)</f>
        <v>0</v>
      </c>
      <c r="K470" s="247" t="s">
        <v>172</v>
      </c>
      <c r="L470" s="43"/>
      <c r="M470" s="252" t="s">
        <v>1</v>
      </c>
      <c r="N470" s="253" t="s">
        <v>43</v>
      </c>
      <c r="O470" s="93"/>
      <c r="P470" s="254">
        <f>O470*H470</f>
        <v>0</v>
      </c>
      <c r="Q470" s="254">
        <v>2E-05</v>
      </c>
      <c r="R470" s="254">
        <f>Q470*H470</f>
        <v>7.980000000000002E-05</v>
      </c>
      <c r="S470" s="254">
        <v>0</v>
      </c>
      <c r="T470" s="255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56" t="s">
        <v>255</v>
      </c>
      <c r="AT470" s="256" t="s">
        <v>168</v>
      </c>
      <c r="AU470" s="256" t="s">
        <v>88</v>
      </c>
      <c r="AY470" s="17" t="s">
        <v>166</v>
      </c>
      <c r="BE470" s="145">
        <f>IF(N470="základní",J470,0)</f>
        <v>0</v>
      </c>
      <c r="BF470" s="145">
        <f>IF(N470="snížená",J470,0)</f>
        <v>0</v>
      </c>
      <c r="BG470" s="145">
        <f>IF(N470="zákl. přenesená",J470,0)</f>
        <v>0</v>
      </c>
      <c r="BH470" s="145">
        <f>IF(N470="sníž. přenesená",J470,0)</f>
        <v>0</v>
      </c>
      <c r="BI470" s="145">
        <f>IF(N470="nulová",J470,0)</f>
        <v>0</v>
      </c>
      <c r="BJ470" s="17" t="s">
        <v>86</v>
      </c>
      <c r="BK470" s="145">
        <f>ROUND(I470*H470,2)</f>
        <v>0</v>
      </c>
      <c r="BL470" s="17" t="s">
        <v>255</v>
      </c>
      <c r="BM470" s="256" t="s">
        <v>830</v>
      </c>
    </row>
    <row r="471" spans="1:51" s="15" customFormat="1" ht="12">
      <c r="A471" s="15"/>
      <c r="B471" s="280"/>
      <c r="C471" s="281"/>
      <c r="D471" s="259" t="s">
        <v>184</v>
      </c>
      <c r="E471" s="282" t="s">
        <v>1</v>
      </c>
      <c r="F471" s="283" t="s">
        <v>831</v>
      </c>
      <c r="G471" s="281"/>
      <c r="H471" s="282" t="s">
        <v>1</v>
      </c>
      <c r="I471" s="284"/>
      <c r="J471" s="281"/>
      <c r="K471" s="281"/>
      <c r="L471" s="285"/>
      <c r="M471" s="286"/>
      <c r="N471" s="287"/>
      <c r="O471" s="287"/>
      <c r="P471" s="287"/>
      <c r="Q471" s="287"/>
      <c r="R471" s="287"/>
      <c r="S471" s="287"/>
      <c r="T471" s="288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89" t="s">
        <v>184</v>
      </c>
      <c r="AU471" s="289" t="s">
        <v>88</v>
      </c>
      <c r="AV471" s="15" t="s">
        <v>86</v>
      </c>
      <c r="AW471" s="15" t="s">
        <v>32</v>
      </c>
      <c r="AX471" s="15" t="s">
        <v>78</v>
      </c>
      <c r="AY471" s="289" t="s">
        <v>166</v>
      </c>
    </row>
    <row r="472" spans="1:51" s="13" customFormat="1" ht="12">
      <c r="A472" s="13"/>
      <c r="B472" s="257"/>
      <c r="C472" s="258"/>
      <c r="D472" s="259" t="s">
        <v>184</v>
      </c>
      <c r="E472" s="260" t="s">
        <v>1</v>
      </c>
      <c r="F472" s="261" t="s">
        <v>832</v>
      </c>
      <c r="G472" s="258"/>
      <c r="H472" s="262">
        <v>3.99</v>
      </c>
      <c r="I472" s="263"/>
      <c r="J472" s="258"/>
      <c r="K472" s="258"/>
      <c r="L472" s="264"/>
      <c r="M472" s="265"/>
      <c r="N472" s="266"/>
      <c r="O472" s="266"/>
      <c r="P472" s="266"/>
      <c r="Q472" s="266"/>
      <c r="R472" s="266"/>
      <c r="S472" s="266"/>
      <c r="T472" s="267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8" t="s">
        <v>184</v>
      </c>
      <c r="AU472" s="268" t="s">
        <v>88</v>
      </c>
      <c r="AV472" s="13" t="s">
        <v>88</v>
      </c>
      <c r="AW472" s="13" t="s">
        <v>32</v>
      </c>
      <c r="AX472" s="13" t="s">
        <v>86</v>
      </c>
      <c r="AY472" s="268" t="s">
        <v>166</v>
      </c>
    </row>
    <row r="473" spans="1:65" s="2" customFormat="1" ht="24.15" customHeight="1">
      <c r="A473" s="40"/>
      <c r="B473" s="41"/>
      <c r="C473" s="245" t="s">
        <v>833</v>
      </c>
      <c r="D473" s="245" t="s">
        <v>168</v>
      </c>
      <c r="E473" s="246" t="s">
        <v>834</v>
      </c>
      <c r="F473" s="247" t="s">
        <v>835</v>
      </c>
      <c r="G473" s="248" t="s">
        <v>171</v>
      </c>
      <c r="H473" s="249">
        <v>3.99</v>
      </c>
      <c r="I473" s="250"/>
      <c r="J473" s="251">
        <f>ROUND(I473*H473,2)</f>
        <v>0</v>
      </c>
      <c r="K473" s="247" t="s">
        <v>172</v>
      </c>
      <c r="L473" s="43"/>
      <c r="M473" s="252" t="s">
        <v>1</v>
      </c>
      <c r="N473" s="253" t="s">
        <v>43</v>
      </c>
      <c r="O473" s="93"/>
      <c r="P473" s="254">
        <f>O473*H473</f>
        <v>0</v>
      </c>
      <c r="Q473" s="254">
        <v>0.00015</v>
      </c>
      <c r="R473" s="254">
        <f>Q473*H473</f>
        <v>0.0005985</v>
      </c>
      <c r="S473" s="254">
        <v>0</v>
      </c>
      <c r="T473" s="255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56" t="s">
        <v>255</v>
      </c>
      <c r="AT473" s="256" t="s">
        <v>168</v>
      </c>
      <c r="AU473" s="256" t="s">
        <v>88</v>
      </c>
      <c r="AY473" s="17" t="s">
        <v>166</v>
      </c>
      <c r="BE473" s="145">
        <f>IF(N473="základní",J473,0)</f>
        <v>0</v>
      </c>
      <c r="BF473" s="145">
        <f>IF(N473="snížená",J473,0)</f>
        <v>0</v>
      </c>
      <c r="BG473" s="145">
        <f>IF(N473="zákl. přenesená",J473,0)</f>
        <v>0</v>
      </c>
      <c r="BH473" s="145">
        <f>IF(N473="sníž. přenesená",J473,0)</f>
        <v>0</v>
      </c>
      <c r="BI473" s="145">
        <f>IF(N473="nulová",J473,0)</f>
        <v>0</v>
      </c>
      <c r="BJ473" s="17" t="s">
        <v>86</v>
      </c>
      <c r="BK473" s="145">
        <f>ROUND(I473*H473,2)</f>
        <v>0</v>
      </c>
      <c r="BL473" s="17" t="s">
        <v>255</v>
      </c>
      <c r="BM473" s="256" t="s">
        <v>836</v>
      </c>
    </row>
    <row r="474" spans="1:65" s="2" customFormat="1" ht="24.15" customHeight="1">
      <c r="A474" s="40"/>
      <c r="B474" s="41"/>
      <c r="C474" s="245" t="s">
        <v>837</v>
      </c>
      <c r="D474" s="245" t="s">
        <v>168</v>
      </c>
      <c r="E474" s="246" t="s">
        <v>838</v>
      </c>
      <c r="F474" s="247" t="s">
        <v>839</v>
      </c>
      <c r="G474" s="248" t="s">
        <v>171</v>
      </c>
      <c r="H474" s="249">
        <v>7.98</v>
      </c>
      <c r="I474" s="250"/>
      <c r="J474" s="251">
        <f>ROUND(I474*H474,2)</f>
        <v>0</v>
      </c>
      <c r="K474" s="247" t="s">
        <v>172</v>
      </c>
      <c r="L474" s="43"/>
      <c r="M474" s="252" t="s">
        <v>1</v>
      </c>
      <c r="N474" s="253" t="s">
        <v>43</v>
      </c>
      <c r="O474" s="93"/>
      <c r="P474" s="254">
        <f>O474*H474</f>
        <v>0</v>
      </c>
      <c r="Q474" s="254">
        <v>0.00023</v>
      </c>
      <c r="R474" s="254">
        <f>Q474*H474</f>
        <v>0.0018354</v>
      </c>
      <c r="S474" s="254">
        <v>0</v>
      </c>
      <c r="T474" s="255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56" t="s">
        <v>255</v>
      </c>
      <c r="AT474" s="256" t="s">
        <v>168</v>
      </c>
      <c r="AU474" s="256" t="s">
        <v>88</v>
      </c>
      <c r="AY474" s="17" t="s">
        <v>166</v>
      </c>
      <c r="BE474" s="145">
        <f>IF(N474="základní",J474,0)</f>
        <v>0</v>
      </c>
      <c r="BF474" s="145">
        <f>IF(N474="snížená",J474,0)</f>
        <v>0</v>
      </c>
      <c r="BG474" s="145">
        <f>IF(N474="zákl. přenesená",J474,0)</f>
        <v>0</v>
      </c>
      <c r="BH474" s="145">
        <f>IF(N474="sníž. přenesená",J474,0)</f>
        <v>0</v>
      </c>
      <c r="BI474" s="145">
        <f>IF(N474="nulová",J474,0)</f>
        <v>0</v>
      </c>
      <c r="BJ474" s="17" t="s">
        <v>86</v>
      </c>
      <c r="BK474" s="145">
        <f>ROUND(I474*H474,2)</f>
        <v>0</v>
      </c>
      <c r="BL474" s="17" t="s">
        <v>255</v>
      </c>
      <c r="BM474" s="256" t="s">
        <v>840</v>
      </c>
    </row>
    <row r="475" spans="1:51" s="13" customFormat="1" ht="12">
      <c r="A475" s="13"/>
      <c r="B475" s="257"/>
      <c r="C475" s="258"/>
      <c r="D475" s="259" t="s">
        <v>184</v>
      </c>
      <c r="E475" s="260" t="s">
        <v>1</v>
      </c>
      <c r="F475" s="261" t="s">
        <v>841</v>
      </c>
      <c r="G475" s="258"/>
      <c r="H475" s="262">
        <v>7.98</v>
      </c>
      <c r="I475" s="263"/>
      <c r="J475" s="258"/>
      <c r="K475" s="258"/>
      <c r="L475" s="264"/>
      <c r="M475" s="265"/>
      <c r="N475" s="266"/>
      <c r="O475" s="266"/>
      <c r="P475" s="266"/>
      <c r="Q475" s="266"/>
      <c r="R475" s="266"/>
      <c r="S475" s="266"/>
      <c r="T475" s="26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8" t="s">
        <v>184</v>
      </c>
      <c r="AU475" s="268" t="s">
        <v>88</v>
      </c>
      <c r="AV475" s="13" t="s">
        <v>88</v>
      </c>
      <c r="AW475" s="13" t="s">
        <v>32</v>
      </c>
      <c r="AX475" s="13" t="s">
        <v>86</v>
      </c>
      <c r="AY475" s="268" t="s">
        <v>166</v>
      </c>
    </row>
    <row r="476" spans="1:63" s="12" customFormat="1" ht="22.8" customHeight="1">
      <c r="A476" s="12"/>
      <c r="B476" s="230"/>
      <c r="C476" s="231"/>
      <c r="D476" s="232" t="s">
        <v>77</v>
      </c>
      <c r="E476" s="243" t="s">
        <v>842</v>
      </c>
      <c r="F476" s="243" t="s">
        <v>843</v>
      </c>
      <c r="G476" s="231"/>
      <c r="H476" s="231"/>
      <c r="I476" s="234"/>
      <c r="J476" s="244">
        <f>BK476</f>
        <v>0</v>
      </c>
      <c r="K476" s="231"/>
      <c r="L476" s="235"/>
      <c r="M476" s="236"/>
      <c r="N476" s="237"/>
      <c r="O476" s="237"/>
      <c r="P476" s="238">
        <f>SUM(P477:P489)</f>
        <v>0</v>
      </c>
      <c r="Q476" s="237"/>
      <c r="R476" s="238">
        <f>SUM(R477:R489)</f>
        <v>0.01922008</v>
      </c>
      <c r="S476" s="237"/>
      <c r="T476" s="239">
        <f>SUM(T477:T489)</f>
        <v>0</v>
      </c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R476" s="240" t="s">
        <v>88</v>
      </c>
      <c r="AT476" s="241" t="s">
        <v>77</v>
      </c>
      <c r="AU476" s="241" t="s">
        <v>86</v>
      </c>
      <c r="AY476" s="240" t="s">
        <v>166</v>
      </c>
      <c r="BK476" s="242">
        <f>SUM(BK477:BK489)</f>
        <v>0</v>
      </c>
    </row>
    <row r="477" spans="1:65" s="2" customFormat="1" ht="24.15" customHeight="1">
      <c r="A477" s="40"/>
      <c r="B477" s="41"/>
      <c r="C477" s="245" t="s">
        <v>844</v>
      </c>
      <c r="D477" s="245" t="s">
        <v>168</v>
      </c>
      <c r="E477" s="246" t="s">
        <v>845</v>
      </c>
      <c r="F477" s="247" t="s">
        <v>846</v>
      </c>
      <c r="G477" s="248" t="s">
        <v>171</v>
      </c>
      <c r="H477" s="249">
        <v>25.838</v>
      </c>
      <c r="I477" s="250"/>
      <c r="J477" s="251">
        <f>ROUND(I477*H477,2)</f>
        <v>0</v>
      </c>
      <c r="K477" s="247" t="s">
        <v>172</v>
      </c>
      <c r="L477" s="43"/>
      <c r="M477" s="252" t="s">
        <v>1</v>
      </c>
      <c r="N477" s="253" t="s">
        <v>43</v>
      </c>
      <c r="O477" s="93"/>
      <c r="P477" s="254">
        <f>O477*H477</f>
        <v>0</v>
      </c>
      <c r="Q477" s="254">
        <v>0.0002</v>
      </c>
      <c r="R477" s="254">
        <f>Q477*H477</f>
        <v>0.0051676000000000005</v>
      </c>
      <c r="S477" s="254">
        <v>0</v>
      </c>
      <c r="T477" s="255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56" t="s">
        <v>255</v>
      </c>
      <c r="AT477" s="256" t="s">
        <v>168</v>
      </c>
      <c r="AU477" s="256" t="s">
        <v>88</v>
      </c>
      <c r="AY477" s="17" t="s">
        <v>166</v>
      </c>
      <c r="BE477" s="145">
        <f>IF(N477="základní",J477,0)</f>
        <v>0</v>
      </c>
      <c r="BF477" s="145">
        <f>IF(N477="snížená",J477,0)</f>
        <v>0</v>
      </c>
      <c r="BG477" s="145">
        <f>IF(N477="zákl. přenesená",J477,0)</f>
        <v>0</v>
      </c>
      <c r="BH477" s="145">
        <f>IF(N477="sníž. přenesená",J477,0)</f>
        <v>0</v>
      </c>
      <c r="BI477" s="145">
        <f>IF(N477="nulová",J477,0)</f>
        <v>0</v>
      </c>
      <c r="BJ477" s="17" t="s">
        <v>86</v>
      </c>
      <c r="BK477" s="145">
        <f>ROUND(I477*H477,2)</f>
        <v>0</v>
      </c>
      <c r="BL477" s="17" t="s">
        <v>255</v>
      </c>
      <c r="BM477" s="256" t="s">
        <v>847</v>
      </c>
    </row>
    <row r="478" spans="1:51" s="15" customFormat="1" ht="12">
      <c r="A478" s="15"/>
      <c r="B478" s="280"/>
      <c r="C478" s="281"/>
      <c r="D478" s="259" t="s">
        <v>184</v>
      </c>
      <c r="E478" s="282" t="s">
        <v>1</v>
      </c>
      <c r="F478" s="283" t="s">
        <v>848</v>
      </c>
      <c r="G478" s="281"/>
      <c r="H478" s="282" t="s">
        <v>1</v>
      </c>
      <c r="I478" s="284"/>
      <c r="J478" s="281"/>
      <c r="K478" s="281"/>
      <c r="L478" s="285"/>
      <c r="M478" s="286"/>
      <c r="N478" s="287"/>
      <c r="O478" s="287"/>
      <c r="P478" s="287"/>
      <c r="Q478" s="287"/>
      <c r="R478" s="287"/>
      <c r="S478" s="287"/>
      <c r="T478" s="288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89" t="s">
        <v>184</v>
      </c>
      <c r="AU478" s="289" t="s">
        <v>88</v>
      </c>
      <c r="AV478" s="15" t="s">
        <v>86</v>
      </c>
      <c r="AW478" s="15" t="s">
        <v>32</v>
      </c>
      <c r="AX478" s="15" t="s">
        <v>78</v>
      </c>
      <c r="AY478" s="289" t="s">
        <v>166</v>
      </c>
    </row>
    <row r="479" spans="1:51" s="13" customFormat="1" ht="12">
      <c r="A479" s="13"/>
      <c r="B479" s="257"/>
      <c r="C479" s="258"/>
      <c r="D479" s="259" t="s">
        <v>184</v>
      </c>
      <c r="E479" s="260" t="s">
        <v>1</v>
      </c>
      <c r="F479" s="261" t="s">
        <v>849</v>
      </c>
      <c r="G479" s="258"/>
      <c r="H479" s="262">
        <v>32.536</v>
      </c>
      <c r="I479" s="263"/>
      <c r="J479" s="258"/>
      <c r="K479" s="258"/>
      <c r="L479" s="264"/>
      <c r="M479" s="265"/>
      <c r="N479" s="266"/>
      <c r="O479" s="266"/>
      <c r="P479" s="266"/>
      <c r="Q479" s="266"/>
      <c r="R479" s="266"/>
      <c r="S479" s="266"/>
      <c r="T479" s="26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8" t="s">
        <v>184</v>
      </c>
      <c r="AU479" s="268" t="s">
        <v>88</v>
      </c>
      <c r="AV479" s="13" t="s">
        <v>88</v>
      </c>
      <c r="AW479" s="13" t="s">
        <v>32</v>
      </c>
      <c r="AX479" s="13" t="s">
        <v>78</v>
      </c>
      <c r="AY479" s="268" t="s">
        <v>166</v>
      </c>
    </row>
    <row r="480" spans="1:51" s="13" customFormat="1" ht="12">
      <c r="A480" s="13"/>
      <c r="B480" s="257"/>
      <c r="C480" s="258"/>
      <c r="D480" s="259" t="s">
        <v>184</v>
      </c>
      <c r="E480" s="260" t="s">
        <v>1</v>
      </c>
      <c r="F480" s="261" t="s">
        <v>850</v>
      </c>
      <c r="G480" s="258"/>
      <c r="H480" s="262">
        <v>-6.698</v>
      </c>
      <c r="I480" s="263"/>
      <c r="J480" s="258"/>
      <c r="K480" s="258"/>
      <c r="L480" s="264"/>
      <c r="M480" s="265"/>
      <c r="N480" s="266"/>
      <c r="O480" s="266"/>
      <c r="P480" s="266"/>
      <c r="Q480" s="266"/>
      <c r="R480" s="266"/>
      <c r="S480" s="266"/>
      <c r="T480" s="26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8" t="s">
        <v>184</v>
      </c>
      <c r="AU480" s="268" t="s">
        <v>88</v>
      </c>
      <c r="AV480" s="13" t="s">
        <v>88</v>
      </c>
      <c r="AW480" s="13" t="s">
        <v>32</v>
      </c>
      <c r="AX480" s="13" t="s">
        <v>78</v>
      </c>
      <c r="AY480" s="268" t="s">
        <v>166</v>
      </c>
    </row>
    <row r="481" spans="1:51" s="14" customFormat="1" ht="12">
      <c r="A481" s="14"/>
      <c r="B481" s="269"/>
      <c r="C481" s="270"/>
      <c r="D481" s="259" t="s">
        <v>184</v>
      </c>
      <c r="E481" s="271" t="s">
        <v>1</v>
      </c>
      <c r="F481" s="272" t="s">
        <v>190</v>
      </c>
      <c r="G481" s="270"/>
      <c r="H481" s="273">
        <v>25.838</v>
      </c>
      <c r="I481" s="274"/>
      <c r="J481" s="270"/>
      <c r="K481" s="270"/>
      <c r="L481" s="275"/>
      <c r="M481" s="276"/>
      <c r="N481" s="277"/>
      <c r="O481" s="277"/>
      <c r="P481" s="277"/>
      <c r="Q481" s="277"/>
      <c r="R481" s="277"/>
      <c r="S481" s="277"/>
      <c r="T481" s="278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9" t="s">
        <v>184</v>
      </c>
      <c r="AU481" s="279" t="s">
        <v>88</v>
      </c>
      <c r="AV481" s="14" t="s">
        <v>173</v>
      </c>
      <c r="AW481" s="14" t="s">
        <v>32</v>
      </c>
      <c r="AX481" s="14" t="s">
        <v>86</v>
      </c>
      <c r="AY481" s="279" t="s">
        <v>166</v>
      </c>
    </row>
    <row r="482" spans="1:65" s="2" customFormat="1" ht="33" customHeight="1">
      <c r="A482" s="40"/>
      <c r="B482" s="41"/>
      <c r="C482" s="245" t="s">
        <v>851</v>
      </c>
      <c r="D482" s="245" t="s">
        <v>168</v>
      </c>
      <c r="E482" s="246" t="s">
        <v>852</v>
      </c>
      <c r="F482" s="247" t="s">
        <v>853</v>
      </c>
      <c r="G482" s="248" t="s">
        <v>171</v>
      </c>
      <c r="H482" s="249">
        <v>54.048</v>
      </c>
      <c r="I482" s="250"/>
      <c r="J482" s="251">
        <f>ROUND(I482*H482,2)</f>
        <v>0</v>
      </c>
      <c r="K482" s="247" t="s">
        <v>172</v>
      </c>
      <c r="L482" s="43"/>
      <c r="M482" s="252" t="s">
        <v>1</v>
      </c>
      <c r="N482" s="253" t="s">
        <v>43</v>
      </c>
      <c r="O482" s="93"/>
      <c r="P482" s="254">
        <f>O482*H482</f>
        <v>0</v>
      </c>
      <c r="Q482" s="254">
        <v>0.00026</v>
      </c>
      <c r="R482" s="254">
        <f>Q482*H482</f>
        <v>0.01405248</v>
      </c>
      <c r="S482" s="254">
        <v>0</v>
      </c>
      <c r="T482" s="255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56" t="s">
        <v>255</v>
      </c>
      <c r="AT482" s="256" t="s">
        <v>168</v>
      </c>
      <c r="AU482" s="256" t="s">
        <v>88</v>
      </c>
      <c r="AY482" s="17" t="s">
        <v>166</v>
      </c>
      <c r="BE482" s="145">
        <f>IF(N482="základní",J482,0)</f>
        <v>0</v>
      </c>
      <c r="BF482" s="145">
        <f>IF(N482="snížená",J482,0)</f>
        <v>0</v>
      </c>
      <c r="BG482" s="145">
        <f>IF(N482="zákl. přenesená",J482,0)</f>
        <v>0</v>
      </c>
      <c r="BH482" s="145">
        <f>IF(N482="sníž. přenesená",J482,0)</f>
        <v>0</v>
      </c>
      <c r="BI482" s="145">
        <f>IF(N482="nulová",J482,0)</f>
        <v>0</v>
      </c>
      <c r="BJ482" s="17" t="s">
        <v>86</v>
      </c>
      <c r="BK482" s="145">
        <f>ROUND(I482*H482,2)</f>
        <v>0</v>
      </c>
      <c r="BL482" s="17" t="s">
        <v>255</v>
      </c>
      <c r="BM482" s="256" t="s">
        <v>854</v>
      </c>
    </row>
    <row r="483" spans="1:51" s="15" customFormat="1" ht="12">
      <c r="A483" s="15"/>
      <c r="B483" s="280"/>
      <c r="C483" s="281"/>
      <c r="D483" s="259" t="s">
        <v>184</v>
      </c>
      <c r="E483" s="282" t="s">
        <v>1</v>
      </c>
      <c r="F483" s="283" t="s">
        <v>855</v>
      </c>
      <c r="G483" s="281"/>
      <c r="H483" s="282" t="s">
        <v>1</v>
      </c>
      <c r="I483" s="284"/>
      <c r="J483" s="281"/>
      <c r="K483" s="281"/>
      <c r="L483" s="285"/>
      <c r="M483" s="286"/>
      <c r="N483" s="287"/>
      <c r="O483" s="287"/>
      <c r="P483" s="287"/>
      <c r="Q483" s="287"/>
      <c r="R483" s="287"/>
      <c r="S483" s="287"/>
      <c r="T483" s="288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89" t="s">
        <v>184</v>
      </c>
      <c r="AU483" s="289" t="s">
        <v>88</v>
      </c>
      <c r="AV483" s="15" t="s">
        <v>86</v>
      </c>
      <c r="AW483" s="15" t="s">
        <v>32</v>
      </c>
      <c r="AX483" s="15" t="s">
        <v>78</v>
      </c>
      <c r="AY483" s="289" t="s">
        <v>166</v>
      </c>
    </row>
    <row r="484" spans="1:51" s="13" customFormat="1" ht="12">
      <c r="A484" s="13"/>
      <c r="B484" s="257"/>
      <c r="C484" s="258"/>
      <c r="D484" s="259" t="s">
        <v>184</v>
      </c>
      <c r="E484" s="260" t="s">
        <v>1</v>
      </c>
      <c r="F484" s="261" t="s">
        <v>849</v>
      </c>
      <c r="G484" s="258"/>
      <c r="H484" s="262">
        <v>32.536</v>
      </c>
      <c r="I484" s="263"/>
      <c r="J484" s="258"/>
      <c r="K484" s="258"/>
      <c r="L484" s="264"/>
      <c r="M484" s="265"/>
      <c r="N484" s="266"/>
      <c r="O484" s="266"/>
      <c r="P484" s="266"/>
      <c r="Q484" s="266"/>
      <c r="R484" s="266"/>
      <c r="S484" s="266"/>
      <c r="T484" s="26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8" t="s">
        <v>184</v>
      </c>
      <c r="AU484" s="268" t="s">
        <v>88</v>
      </c>
      <c r="AV484" s="13" t="s">
        <v>88</v>
      </c>
      <c r="AW484" s="13" t="s">
        <v>32</v>
      </c>
      <c r="AX484" s="13" t="s">
        <v>78</v>
      </c>
      <c r="AY484" s="268" t="s">
        <v>166</v>
      </c>
    </row>
    <row r="485" spans="1:51" s="13" customFormat="1" ht="12">
      <c r="A485" s="13"/>
      <c r="B485" s="257"/>
      <c r="C485" s="258"/>
      <c r="D485" s="259" t="s">
        <v>184</v>
      </c>
      <c r="E485" s="260" t="s">
        <v>1</v>
      </c>
      <c r="F485" s="261" t="s">
        <v>850</v>
      </c>
      <c r="G485" s="258"/>
      <c r="H485" s="262">
        <v>-6.698</v>
      </c>
      <c r="I485" s="263"/>
      <c r="J485" s="258"/>
      <c r="K485" s="258"/>
      <c r="L485" s="264"/>
      <c r="M485" s="265"/>
      <c r="N485" s="266"/>
      <c r="O485" s="266"/>
      <c r="P485" s="266"/>
      <c r="Q485" s="266"/>
      <c r="R485" s="266"/>
      <c r="S485" s="266"/>
      <c r="T485" s="267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8" t="s">
        <v>184</v>
      </c>
      <c r="AU485" s="268" t="s">
        <v>88</v>
      </c>
      <c r="AV485" s="13" t="s">
        <v>88</v>
      </c>
      <c r="AW485" s="13" t="s">
        <v>32</v>
      </c>
      <c r="AX485" s="13" t="s">
        <v>78</v>
      </c>
      <c r="AY485" s="268" t="s">
        <v>166</v>
      </c>
    </row>
    <row r="486" spans="1:51" s="15" customFormat="1" ht="12">
      <c r="A486" s="15"/>
      <c r="B486" s="280"/>
      <c r="C486" s="281"/>
      <c r="D486" s="259" t="s">
        <v>184</v>
      </c>
      <c r="E486" s="282" t="s">
        <v>1</v>
      </c>
      <c r="F486" s="283" t="s">
        <v>856</v>
      </c>
      <c r="G486" s="281"/>
      <c r="H486" s="282" t="s">
        <v>1</v>
      </c>
      <c r="I486" s="284"/>
      <c r="J486" s="281"/>
      <c r="K486" s="281"/>
      <c r="L486" s="285"/>
      <c r="M486" s="286"/>
      <c r="N486" s="287"/>
      <c r="O486" s="287"/>
      <c r="P486" s="287"/>
      <c r="Q486" s="287"/>
      <c r="R486" s="287"/>
      <c r="S486" s="287"/>
      <c r="T486" s="288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89" t="s">
        <v>184</v>
      </c>
      <c r="AU486" s="289" t="s">
        <v>88</v>
      </c>
      <c r="AV486" s="15" t="s">
        <v>86</v>
      </c>
      <c r="AW486" s="15" t="s">
        <v>32</v>
      </c>
      <c r="AX486" s="15" t="s">
        <v>78</v>
      </c>
      <c r="AY486" s="289" t="s">
        <v>166</v>
      </c>
    </row>
    <row r="487" spans="1:51" s="13" customFormat="1" ht="12">
      <c r="A487" s="13"/>
      <c r="B487" s="257"/>
      <c r="C487" s="258"/>
      <c r="D487" s="259" t="s">
        <v>184</v>
      </c>
      <c r="E487" s="260" t="s">
        <v>1</v>
      </c>
      <c r="F487" s="261" t="s">
        <v>561</v>
      </c>
      <c r="G487" s="258"/>
      <c r="H487" s="262">
        <v>5.7</v>
      </c>
      <c r="I487" s="263"/>
      <c r="J487" s="258"/>
      <c r="K487" s="258"/>
      <c r="L487" s="264"/>
      <c r="M487" s="265"/>
      <c r="N487" s="266"/>
      <c r="O487" s="266"/>
      <c r="P487" s="266"/>
      <c r="Q487" s="266"/>
      <c r="R487" s="266"/>
      <c r="S487" s="266"/>
      <c r="T487" s="26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8" t="s">
        <v>184</v>
      </c>
      <c r="AU487" s="268" t="s">
        <v>88</v>
      </c>
      <c r="AV487" s="13" t="s">
        <v>88</v>
      </c>
      <c r="AW487" s="13" t="s">
        <v>32</v>
      </c>
      <c r="AX487" s="13" t="s">
        <v>78</v>
      </c>
      <c r="AY487" s="268" t="s">
        <v>166</v>
      </c>
    </row>
    <row r="488" spans="1:51" s="13" customFormat="1" ht="12">
      <c r="A488" s="13"/>
      <c r="B488" s="257"/>
      <c r="C488" s="258"/>
      <c r="D488" s="259" t="s">
        <v>184</v>
      </c>
      <c r="E488" s="260" t="s">
        <v>1</v>
      </c>
      <c r="F488" s="261" t="s">
        <v>571</v>
      </c>
      <c r="G488" s="258"/>
      <c r="H488" s="262">
        <v>22.51</v>
      </c>
      <c r="I488" s="263"/>
      <c r="J488" s="258"/>
      <c r="K488" s="258"/>
      <c r="L488" s="264"/>
      <c r="M488" s="265"/>
      <c r="N488" s="266"/>
      <c r="O488" s="266"/>
      <c r="P488" s="266"/>
      <c r="Q488" s="266"/>
      <c r="R488" s="266"/>
      <c r="S488" s="266"/>
      <c r="T488" s="267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8" t="s">
        <v>184</v>
      </c>
      <c r="AU488" s="268" t="s">
        <v>88</v>
      </c>
      <c r="AV488" s="13" t="s">
        <v>88</v>
      </c>
      <c r="AW488" s="13" t="s">
        <v>32</v>
      </c>
      <c r="AX488" s="13" t="s">
        <v>78</v>
      </c>
      <c r="AY488" s="268" t="s">
        <v>166</v>
      </c>
    </row>
    <row r="489" spans="1:51" s="14" customFormat="1" ht="12">
      <c r="A489" s="14"/>
      <c r="B489" s="269"/>
      <c r="C489" s="270"/>
      <c r="D489" s="259" t="s">
        <v>184</v>
      </c>
      <c r="E489" s="271" t="s">
        <v>1</v>
      </c>
      <c r="F489" s="272" t="s">
        <v>190</v>
      </c>
      <c r="G489" s="270"/>
      <c r="H489" s="273">
        <v>54.048</v>
      </c>
      <c r="I489" s="274"/>
      <c r="J489" s="270"/>
      <c r="K489" s="270"/>
      <c r="L489" s="275"/>
      <c r="M489" s="276"/>
      <c r="N489" s="277"/>
      <c r="O489" s="277"/>
      <c r="P489" s="277"/>
      <c r="Q489" s="277"/>
      <c r="R489" s="277"/>
      <c r="S489" s="277"/>
      <c r="T489" s="278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9" t="s">
        <v>184</v>
      </c>
      <c r="AU489" s="279" t="s">
        <v>88</v>
      </c>
      <c r="AV489" s="14" t="s">
        <v>173</v>
      </c>
      <c r="AW489" s="14" t="s">
        <v>32</v>
      </c>
      <c r="AX489" s="14" t="s">
        <v>86</v>
      </c>
      <c r="AY489" s="279" t="s">
        <v>166</v>
      </c>
    </row>
    <row r="490" spans="1:63" s="12" customFormat="1" ht="25.9" customHeight="1">
      <c r="A490" s="12"/>
      <c r="B490" s="230"/>
      <c r="C490" s="231"/>
      <c r="D490" s="232" t="s">
        <v>77</v>
      </c>
      <c r="E490" s="233" t="s">
        <v>857</v>
      </c>
      <c r="F490" s="233" t="s">
        <v>858</v>
      </c>
      <c r="G490" s="231"/>
      <c r="H490" s="231"/>
      <c r="I490" s="234"/>
      <c r="J490" s="210">
        <f>BK490</f>
        <v>0</v>
      </c>
      <c r="K490" s="231"/>
      <c r="L490" s="235"/>
      <c r="M490" s="236"/>
      <c r="N490" s="237"/>
      <c r="O490" s="237"/>
      <c r="P490" s="238">
        <f>SUM(P491:P493)</f>
        <v>0</v>
      </c>
      <c r="Q490" s="237"/>
      <c r="R490" s="238">
        <f>SUM(R491:R493)</f>
        <v>0</v>
      </c>
      <c r="S490" s="237"/>
      <c r="T490" s="239">
        <f>SUM(T491:T493)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40" t="s">
        <v>173</v>
      </c>
      <c r="AT490" s="241" t="s">
        <v>77</v>
      </c>
      <c r="AU490" s="241" t="s">
        <v>78</v>
      </c>
      <c r="AY490" s="240" t="s">
        <v>166</v>
      </c>
      <c r="BK490" s="242">
        <f>SUM(BK491:BK493)</f>
        <v>0</v>
      </c>
    </row>
    <row r="491" spans="1:65" s="2" customFormat="1" ht="16.5" customHeight="1">
      <c r="A491" s="40"/>
      <c r="B491" s="41"/>
      <c r="C491" s="245" t="s">
        <v>859</v>
      </c>
      <c r="D491" s="245" t="s">
        <v>168</v>
      </c>
      <c r="E491" s="246" t="s">
        <v>860</v>
      </c>
      <c r="F491" s="247" t="s">
        <v>861</v>
      </c>
      <c r="G491" s="248" t="s">
        <v>862</v>
      </c>
      <c r="H491" s="249">
        <v>8</v>
      </c>
      <c r="I491" s="250"/>
      <c r="J491" s="251">
        <f>ROUND(I491*H491,2)</f>
        <v>0</v>
      </c>
      <c r="K491" s="247" t="s">
        <v>172</v>
      </c>
      <c r="L491" s="43"/>
      <c r="M491" s="252" t="s">
        <v>1</v>
      </c>
      <c r="N491" s="253" t="s">
        <v>43</v>
      </c>
      <c r="O491" s="93"/>
      <c r="P491" s="254">
        <f>O491*H491</f>
        <v>0</v>
      </c>
      <c r="Q491" s="254">
        <v>0</v>
      </c>
      <c r="R491" s="254">
        <f>Q491*H491</f>
        <v>0</v>
      </c>
      <c r="S491" s="254">
        <v>0</v>
      </c>
      <c r="T491" s="255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56" t="s">
        <v>863</v>
      </c>
      <c r="AT491" s="256" t="s">
        <v>168</v>
      </c>
      <c r="AU491" s="256" t="s">
        <v>86</v>
      </c>
      <c r="AY491" s="17" t="s">
        <v>166</v>
      </c>
      <c r="BE491" s="145">
        <f>IF(N491="základní",J491,0)</f>
        <v>0</v>
      </c>
      <c r="BF491" s="145">
        <f>IF(N491="snížená",J491,0)</f>
        <v>0</v>
      </c>
      <c r="BG491" s="145">
        <f>IF(N491="zákl. přenesená",J491,0)</f>
        <v>0</v>
      </c>
      <c r="BH491" s="145">
        <f>IF(N491="sníž. přenesená",J491,0)</f>
        <v>0</v>
      </c>
      <c r="BI491" s="145">
        <f>IF(N491="nulová",J491,0)</f>
        <v>0</v>
      </c>
      <c r="BJ491" s="17" t="s">
        <v>86</v>
      </c>
      <c r="BK491" s="145">
        <f>ROUND(I491*H491,2)</f>
        <v>0</v>
      </c>
      <c r="BL491" s="17" t="s">
        <v>863</v>
      </c>
      <c r="BM491" s="256" t="s">
        <v>864</v>
      </c>
    </row>
    <row r="492" spans="1:51" s="15" customFormat="1" ht="12">
      <c r="A492" s="15"/>
      <c r="B492" s="280"/>
      <c r="C492" s="281"/>
      <c r="D492" s="259" t="s">
        <v>184</v>
      </c>
      <c r="E492" s="282" t="s">
        <v>1</v>
      </c>
      <c r="F492" s="283" t="s">
        <v>865</v>
      </c>
      <c r="G492" s="281"/>
      <c r="H492" s="282" t="s">
        <v>1</v>
      </c>
      <c r="I492" s="284"/>
      <c r="J492" s="281"/>
      <c r="K492" s="281"/>
      <c r="L492" s="285"/>
      <c r="M492" s="286"/>
      <c r="N492" s="287"/>
      <c r="O492" s="287"/>
      <c r="P492" s="287"/>
      <c r="Q492" s="287"/>
      <c r="R492" s="287"/>
      <c r="S492" s="287"/>
      <c r="T492" s="288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89" t="s">
        <v>184</v>
      </c>
      <c r="AU492" s="289" t="s">
        <v>86</v>
      </c>
      <c r="AV492" s="15" t="s">
        <v>86</v>
      </c>
      <c r="AW492" s="15" t="s">
        <v>32</v>
      </c>
      <c r="AX492" s="15" t="s">
        <v>78</v>
      </c>
      <c r="AY492" s="289" t="s">
        <v>166</v>
      </c>
    </row>
    <row r="493" spans="1:51" s="13" customFormat="1" ht="12">
      <c r="A493" s="13"/>
      <c r="B493" s="257"/>
      <c r="C493" s="258"/>
      <c r="D493" s="259" t="s">
        <v>184</v>
      </c>
      <c r="E493" s="260" t="s">
        <v>1</v>
      </c>
      <c r="F493" s="261" t="s">
        <v>212</v>
      </c>
      <c r="G493" s="258"/>
      <c r="H493" s="262">
        <v>8</v>
      </c>
      <c r="I493" s="263"/>
      <c r="J493" s="258"/>
      <c r="K493" s="258"/>
      <c r="L493" s="264"/>
      <c r="M493" s="265"/>
      <c r="N493" s="266"/>
      <c r="O493" s="266"/>
      <c r="P493" s="266"/>
      <c r="Q493" s="266"/>
      <c r="R493" s="266"/>
      <c r="S493" s="266"/>
      <c r="T493" s="267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8" t="s">
        <v>184</v>
      </c>
      <c r="AU493" s="268" t="s">
        <v>86</v>
      </c>
      <c r="AV493" s="13" t="s">
        <v>88</v>
      </c>
      <c r="AW493" s="13" t="s">
        <v>32</v>
      </c>
      <c r="AX493" s="13" t="s">
        <v>86</v>
      </c>
      <c r="AY493" s="268" t="s">
        <v>166</v>
      </c>
    </row>
    <row r="494" spans="1:63" s="2" customFormat="1" ht="49.9" customHeight="1">
      <c r="A494" s="40"/>
      <c r="B494" s="41"/>
      <c r="C494" s="42"/>
      <c r="D494" s="42"/>
      <c r="E494" s="233" t="s">
        <v>866</v>
      </c>
      <c r="F494" s="233" t="s">
        <v>867</v>
      </c>
      <c r="G494" s="42"/>
      <c r="H494" s="42"/>
      <c r="I494" s="42"/>
      <c r="J494" s="210">
        <f>BK494</f>
        <v>0</v>
      </c>
      <c r="K494" s="42"/>
      <c r="L494" s="43"/>
      <c r="M494" s="301"/>
      <c r="N494" s="302"/>
      <c r="O494" s="93"/>
      <c r="P494" s="93"/>
      <c r="Q494" s="93"/>
      <c r="R494" s="93"/>
      <c r="S494" s="93"/>
      <c r="T494" s="94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7" t="s">
        <v>77</v>
      </c>
      <c r="AU494" s="17" t="s">
        <v>78</v>
      </c>
      <c r="AY494" s="17" t="s">
        <v>868</v>
      </c>
      <c r="BK494" s="145">
        <f>SUM(BK495:BK497)</f>
        <v>0</v>
      </c>
    </row>
    <row r="495" spans="1:63" s="2" customFormat="1" ht="16.3" customHeight="1">
      <c r="A495" s="40"/>
      <c r="B495" s="41"/>
      <c r="C495" s="303" t="s">
        <v>1</v>
      </c>
      <c r="D495" s="303" t="s">
        <v>168</v>
      </c>
      <c r="E495" s="304" t="s">
        <v>1</v>
      </c>
      <c r="F495" s="305" t="s">
        <v>1</v>
      </c>
      <c r="G495" s="306" t="s">
        <v>1</v>
      </c>
      <c r="H495" s="307"/>
      <c r="I495" s="308"/>
      <c r="J495" s="309">
        <f>BK495</f>
        <v>0</v>
      </c>
      <c r="K495" s="310"/>
      <c r="L495" s="43"/>
      <c r="M495" s="311" t="s">
        <v>1</v>
      </c>
      <c r="N495" s="312" t="s">
        <v>43</v>
      </c>
      <c r="O495" s="93"/>
      <c r="P495" s="93"/>
      <c r="Q495" s="93"/>
      <c r="R495" s="93"/>
      <c r="S495" s="93"/>
      <c r="T495" s="94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7" t="s">
        <v>868</v>
      </c>
      <c r="AU495" s="17" t="s">
        <v>86</v>
      </c>
      <c r="AY495" s="17" t="s">
        <v>868</v>
      </c>
      <c r="BE495" s="145">
        <f>IF(N495="základní",J495,0)</f>
        <v>0</v>
      </c>
      <c r="BF495" s="145">
        <f>IF(N495="snížená",J495,0)</f>
        <v>0</v>
      </c>
      <c r="BG495" s="145">
        <f>IF(N495="zákl. přenesená",J495,0)</f>
        <v>0</v>
      </c>
      <c r="BH495" s="145">
        <f>IF(N495="sníž. přenesená",J495,0)</f>
        <v>0</v>
      </c>
      <c r="BI495" s="145">
        <f>IF(N495="nulová",J495,0)</f>
        <v>0</v>
      </c>
      <c r="BJ495" s="17" t="s">
        <v>86</v>
      </c>
      <c r="BK495" s="145">
        <f>I495*H495</f>
        <v>0</v>
      </c>
    </row>
    <row r="496" spans="1:63" s="2" customFormat="1" ht="16.3" customHeight="1">
      <c r="A496" s="40"/>
      <c r="B496" s="41"/>
      <c r="C496" s="303" t="s">
        <v>1</v>
      </c>
      <c r="D496" s="303" t="s">
        <v>168</v>
      </c>
      <c r="E496" s="304" t="s">
        <v>1</v>
      </c>
      <c r="F496" s="305" t="s">
        <v>1</v>
      </c>
      <c r="G496" s="306" t="s">
        <v>1</v>
      </c>
      <c r="H496" s="307"/>
      <c r="I496" s="308"/>
      <c r="J496" s="309">
        <f>BK496</f>
        <v>0</v>
      </c>
      <c r="K496" s="310"/>
      <c r="L496" s="43"/>
      <c r="M496" s="311" t="s">
        <v>1</v>
      </c>
      <c r="N496" s="312" t="s">
        <v>43</v>
      </c>
      <c r="O496" s="93"/>
      <c r="P496" s="93"/>
      <c r="Q496" s="93"/>
      <c r="R496" s="93"/>
      <c r="S496" s="93"/>
      <c r="T496" s="94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7" t="s">
        <v>868</v>
      </c>
      <c r="AU496" s="17" t="s">
        <v>86</v>
      </c>
      <c r="AY496" s="17" t="s">
        <v>868</v>
      </c>
      <c r="BE496" s="145">
        <f>IF(N496="základní",J496,0)</f>
        <v>0</v>
      </c>
      <c r="BF496" s="145">
        <f>IF(N496="snížená",J496,0)</f>
        <v>0</v>
      </c>
      <c r="BG496" s="145">
        <f>IF(N496="zákl. přenesená",J496,0)</f>
        <v>0</v>
      </c>
      <c r="BH496" s="145">
        <f>IF(N496="sníž. přenesená",J496,0)</f>
        <v>0</v>
      </c>
      <c r="BI496" s="145">
        <f>IF(N496="nulová",J496,0)</f>
        <v>0</v>
      </c>
      <c r="BJ496" s="17" t="s">
        <v>86</v>
      </c>
      <c r="BK496" s="145">
        <f>I496*H496</f>
        <v>0</v>
      </c>
    </row>
    <row r="497" spans="1:63" s="2" customFormat="1" ht="16.3" customHeight="1">
      <c r="A497" s="40"/>
      <c r="B497" s="41"/>
      <c r="C497" s="303" t="s">
        <v>1</v>
      </c>
      <c r="D497" s="303" t="s">
        <v>168</v>
      </c>
      <c r="E497" s="304" t="s">
        <v>1</v>
      </c>
      <c r="F497" s="305" t="s">
        <v>1</v>
      </c>
      <c r="G497" s="306" t="s">
        <v>1</v>
      </c>
      <c r="H497" s="307"/>
      <c r="I497" s="308"/>
      <c r="J497" s="309">
        <f>BK497</f>
        <v>0</v>
      </c>
      <c r="K497" s="310"/>
      <c r="L497" s="43"/>
      <c r="M497" s="311" t="s">
        <v>1</v>
      </c>
      <c r="N497" s="312" t="s">
        <v>43</v>
      </c>
      <c r="O497" s="313"/>
      <c r="P497" s="313"/>
      <c r="Q497" s="313"/>
      <c r="R497" s="313"/>
      <c r="S497" s="313"/>
      <c r="T497" s="314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7" t="s">
        <v>868</v>
      </c>
      <c r="AU497" s="17" t="s">
        <v>86</v>
      </c>
      <c r="AY497" s="17" t="s">
        <v>868</v>
      </c>
      <c r="BE497" s="145">
        <f>IF(N497="základní",J497,0)</f>
        <v>0</v>
      </c>
      <c r="BF497" s="145">
        <f>IF(N497="snížená",J497,0)</f>
        <v>0</v>
      </c>
      <c r="BG497" s="145">
        <f>IF(N497="zákl. přenesená",J497,0)</f>
        <v>0</v>
      </c>
      <c r="BH497" s="145">
        <f>IF(N497="sníž. přenesená",J497,0)</f>
        <v>0</v>
      </c>
      <c r="BI497" s="145">
        <f>IF(N497="nulová",J497,0)</f>
        <v>0</v>
      </c>
      <c r="BJ497" s="17" t="s">
        <v>86</v>
      </c>
      <c r="BK497" s="145">
        <f>I497*H497</f>
        <v>0</v>
      </c>
    </row>
    <row r="498" spans="1:31" s="2" customFormat="1" ht="6.95" customHeight="1">
      <c r="A498" s="40"/>
      <c r="B498" s="68"/>
      <c r="C498" s="69"/>
      <c r="D498" s="69"/>
      <c r="E498" s="69"/>
      <c r="F498" s="69"/>
      <c r="G498" s="69"/>
      <c r="H498" s="69"/>
      <c r="I498" s="69"/>
      <c r="J498" s="69"/>
      <c r="K498" s="69"/>
      <c r="L498" s="43"/>
      <c r="M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</row>
  </sheetData>
  <sheetProtection password="CC35" sheet="1" objects="1" scenarios="1" formatColumns="0" formatRows="0" autoFilter="0"/>
  <autoFilter ref="C147:K497"/>
  <mergeCells count="14">
    <mergeCell ref="E7:H7"/>
    <mergeCell ref="E9:H9"/>
    <mergeCell ref="E18:H18"/>
    <mergeCell ref="E27:H27"/>
    <mergeCell ref="E85:H85"/>
    <mergeCell ref="E87:H87"/>
    <mergeCell ref="D122:F122"/>
    <mergeCell ref="D123:F123"/>
    <mergeCell ref="D124:F124"/>
    <mergeCell ref="D125:F125"/>
    <mergeCell ref="D126:F126"/>
    <mergeCell ref="E138:H138"/>
    <mergeCell ref="E140:H140"/>
    <mergeCell ref="L2:V2"/>
  </mergeCells>
  <dataValidations count="2">
    <dataValidation type="list" allowBlank="1" showInputMessage="1" showErrorMessage="1" error="Povoleny jsou hodnoty K, M." sqref="D495:D498">
      <formula1>"K, M"</formula1>
    </dataValidation>
    <dataValidation type="list" allowBlank="1" showInputMessage="1" showErrorMessage="1" error="Povoleny jsou hodnoty základní, snížená, zákl. přenesená, sníž. přenesená, nulová." sqref="N495:N498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0"/>
      <c r="AT3" s="17" t="s">
        <v>88</v>
      </c>
    </row>
    <row r="4" spans="2:46" s="1" customFormat="1" ht="24.95" customHeight="1">
      <c r="B4" s="20"/>
      <c r="D4" s="155" t="s">
        <v>110</v>
      </c>
      <c r="L4" s="20"/>
      <c r="M4" s="15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7" t="s">
        <v>16</v>
      </c>
      <c r="L6" s="20"/>
    </row>
    <row r="7" spans="2:12" s="1" customFormat="1" ht="16.5" customHeight="1">
      <c r="B7" s="20"/>
      <c r="E7" s="158" t="str">
        <f>'Rekapitulace stavby'!K6</f>
        <v>Stavební úpravy smuteční síně ve Varnsdorfu - úprava toalet</v>
      </c>
      <c r="F7" s="157"/>
      <c r="G7" s="157"/>
      <c r="H7" s="157"/>
      <c r="L7" s="20"/>
    </row>
    <row r="8" spans="1:31" s="2" customFormat="1" ht="12" customHeight="1">
      <c r="A8" s="40"/>
      <c r="B8" s="43"/>
      <c r="C8" s="40"/>
      <c r="D8" s="157" t="s">
        <v>111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59" t="s">
        <v>869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7" t="s">
        <v>18</v>
      </c>
      <c r="E11" s="40"/>
      <c r="F11" s="160" t="s">
        <v>1</v>
      </c>
      <c r="G11" s="40"/>
      <c r="H11" s="40"/>
      <c r="I11" s="157" t="s">
        <v>19</v>
      </c>
      <c r="J11" s="160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7" t="s">
        <v>20</v>
      </c>
      <c r="E12" s="40"/>
      <c r="F12" s="160" t="s">
        <v>34</v>
      </c>
      <c r="G12" s="40"/>
      <c r="H12" s="40"/>
      <c r="I12" s="157" t="s">
        <v>22</v>
      </c>
      <c r="J12" s="161" t="str">
        <f>'Rekapitulace stavby'!AN8</f>
        <v>5. 11. 2022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7" t="s">
        <v>24</v>
      </c>
      <c r="E14" s="40"/>
      <c r="F14" s="40"/>
      <c r="G14" s="40"/>
      <c r="H14" s="40"/>
      <c r="I14" s="157" t="s">
        <v>25</v>
      </c>
      <c r="J14" s="160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0" t="str">
        <f>IF('Rekapitulace stavby'!E11="","",'Rekapitulace stavby'!E11)</f>
        <v>Město Varnsdorf</v>
      </c>
      <c r="F15" s="40"/>
      <c r="G15" s="40"/>
      <c r="H15" s="40"/>
      <c r="I15" s="157" t="s">
        <v>27</v>
      </c>
      <c r="J15" s="160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7" t="s">
        <v>28</v>
      </c>
      <c r="E17" s="40"/>
      <c r="F17" s="40"/>
      <c r="G17" s="40"/>
      <c r="H17" s="40"/>
      <c r="I17" s="157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0"/>
      <c r="G18" s="160"/>
      <c r="H18" s="160"/>
      <c r="I18" s="157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7" t="s">
        <v>30</v>
      </c>
      <c r="E20" s="40"/>
      <c r="F20" s="40"/>
      <c r="G20" s="40"/>
      <c r="H20" s="40"/>
      <c r="I20" s="157" t="s">
        <v>25</v>
      </c>
      <c r="J20" s="160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0" t="str">
        <f>IF('Rekapitulace stavby'!E17="","",'Rekapitulace stavby'!E17)</f>
        <v>Ing. Václav Jára, ForWood</v>
      </c>
      <c r="F21" s="40"/>
      <c r="G21" s="40"/>
      <c r="H21" s="40"/>
      <c r="I21" s="157" t="s">
        <v>27</v>
      </c>
      <c r="J21" s="160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7" t="s">
        <v>33</v>
      </c>
      <c r="E23" s="40"/>
      <c r="F23" s="40"/>
      <c r="G23" s="40"/>
      <c r="H23" s="40"/>
      <c r="I23" s="157" t="s">
        <v>25</v>
      </c>
      <c r="J23" s="160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0" t="str">
        <f>IF('Rekapitulace stavby'!E20="","",'Rekapitulace stavby'!E20)</f>
        <v xml:space="preserve"> </v>
      </c>
      <c r="F24" s="40"/>
      <c r="G24" s="40"/>
      <c r="H24" s="40"/>
      <c r="I24" s="157" t="s">
        <v>27</v>
      </c>
      <c r="J24" s="160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7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66"/>
      <c r="E29" s="166"/>
      <c r="F29" s="166"/>
      <c r="G29" s="166"/>
      <c r="H29" s="166"/>
      <c r="I29" s="166"/>
      <c r="J29" s="166"/>
      <c r="K29" s="166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0" t="s">
        <v>114</v>
      </c>
      <c r="E30" s="40"/>
      <c r="F30" s="40"/>
      <c r="G30" s="40"/>
      <c r="H30" s="40"/>
      <c r="I30" s="40"/>
      <c r="J30" s="167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68" t="s">
        <v>104</v>
      </c>
      <c r="E31" s="40"/>
      <c r="F31" s="40"/>
      <c r="G31" s="40"/>
      <c r="H31" s="40"/>
      <c r="I31" s="40"/>
      <c r="J31" s="167">
        <f>J105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69" t="s">
        <v>38</v>
      </c>
      <c r="E32" s="40"/>
      <c r="F32" s="40"/>
      <c r="G32" s="40"/>
      <c r="H32" s="40"/>
      <c r="I32" s="40"/>
      <c r="J32" s="170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66"/>
      <c r="E33" s="166"/>
      <c r="F33" s="166"/>
      <c r="G33" s="166"/>
      <c r="H33" s="166"/>
      <c r="I33" s="166"/>
      <c r="J33" s="166"/>
      <c r="K33" s="166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1" t="s">
        <v>40</v>
      </c>
      <c r="G34" s="40"/>
      <c r="H34" s="40"/>
      <c r="I34" s="171" t="s">
        <v>39</v>
      </c>
      <c r="J34" s="171" t="s">
        <v>41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2" t="s">
        <v>42</v>
      </c>
      <c r="E35" s="157" t="s">
        <v>43</v>
      </c>
      <c r="F35" s="173">
        <f>ROUND((ROUND((SUM(BE105:BE112)+SUM(BE132:BE207)),2)+SUM(BE209:BE211)),2)</f>
        <v>0</v>
      </c>
      <c r="G35" s="40"/>
      <c r="H35" s="40"/>
      <c r="I35" s="174">
        <v>0.21</v>
      </c>
      <c r="J35" s="173">
        <f>ROUND((ROUND(((SUM(BE105:BE112)+SUM(BE132:BE207))*I35),2)+(SUM(BE209:BE211)*I35)),2)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7" t="s">
        <v>44</v>
      </c>
      <c r="F36" s="173">
        <f>ROUND((ROUND((SUM(BF105:BF112)+SUM(BF132:BF207)),2)+SUM(BF209:BF211)),2)</f>
        <v>0</v>
      </c>
      <c r="G36" s="40"/>
      <c r="H36" s="40"/>
      <c r="I36" s="174">
        <v>0.15</v>
      </c>
      <c r="J36" s="173">
        <f>ROUND((ROUND(((SUM(BF105:BF112)+SUM(BF132:BF207))*I36),2)+(SUM(BF209:BF211)*I36)),2)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7" t="s">
        <v>45</v>
      </c>
      <c r="F37" s="173">
        <f>ROUND((ROUND((SUM(BG105:BG112)+SUM(BG132:BG207)),2)+SUM(BG209:BG211)),2)</f>
        <v>0</v>
      </c>
      <c r="G37" s="40"/>
      <c r="H37" s="40"/>
      <c r="I37" s="174">
        <v>0.21</v>
      </c>
      <c r="J37" s="173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7" t="s">
        <v>46</v>
      </c>
      <c r="F38" s="173">
        <f>ROUND((ROUND((SUM(BH105:BH112)+SUM(BH132:BH207)),2)+SUM(BH209:BH211)),2)</f>
        <v>0</v>
      </c>
      <c r="G38" s="40"/>
      <c r="H38" s="40"/>
      <c r="I38" s="174">
        <v>0.15</v>
      </c>
      <c r="J38" s="173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7" t="s">
        <v>47</v>
      </c>
      <c r="F39" s="173">
        <f>ROUND((ROUND((SUM(BI105:BI112)+SUM(BI132:BI207)),2)+SUM(BI209:BI211)),2)</f>
        <v>0</v>
      </c>
      <c r="G39" s="40"/>
      <c r="H39" s="40"/>
      <c r="I39" s="174">
        <v>0</v>
      </c>
      <c r="J39" s="173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75"/>
      <c r="D41" s="176" t="s">
        <v>48</v>
      </c>
      <c r="E41" s="177"/>
      <c r="F41" s="177"/>
      <c r="G41" s="178" t="s">
        <v>49</v>
      </c>
      <c r="H41" s="179" t="s">
        <v>50</v>
      </c>
      <c r="I41" s="177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2" t="s">
        <v>51</v>
      </c>
      <c r="E50" s="183"/>
      <c r="F50" s="183"/>
      <c r="G50" s="182" t="s">
        <v>52</v>
      </c>
      <c r="H50" s="183"/>
      <c r="I50" s="183"/>
      <c r="J50" s="183"/>
      <c r="K50" s="183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84" t="s">
        <v>53</v>
      </c>
      <c r="E61" s="185"/>
      <c r="F61" s="186" t="s">
        <v>54</v>
      </c>
      <c r="G61" s="184" t="s">
        <v>53</v>
      </c>
      <c r="H61" s="185"/>
      <c r="I61" s="185"/>
      <c r="J61" s="187" t="s">
        <v>54</v>
      </c>
      <c r="K61" s="18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2" t="s">
        <v>55</v>
      </c>
      <c r="E65" s="188"/>
      <c r="F65" s="188"/>
      <c r="G65" s="182" t="s">
        <v>56</v>
      </c>
      <c r="H65" s="188"/>
      <c r="I65" s="188"/>
      <c r="J65" s="188"/>
      <c r="K65" s="188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84" t="s">
        <v>53</v>
      </c>
      <c r="E76" s="185"/>
      <c r="F76" s="186" t="s">
        <v>54</v>
      </c>
      <c r="G76" s="184" t="s">
        <v>53</v>
      </c>
      <c r="H76" s="185"/>
      <c r="I76" s="185"/>
      <c r="J76" s="187" t="s">
        <v>54</v>
      </c>
      <c r="K76" s="18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9"/>
      <c r="C77" s="190"/>
      <c r="D77" s="190"/>
      <c r="E77" s="190"/>
      <c r="F77" s="190"/>
      <c r="G77" s="190"/>
      <c r="H77" s="190"/>
      <c r="I77" s="190"/>
      <c r="J77" s="190"/>
      <c r="K77" s="190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115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93" t="str">
        <f>E7</f>
        <v>Stavební úpravy smuteční síně ve Varnsdorfu - úprava toalet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111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 701_01 - Elektro rozvody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</v>
      </c>
      <c r="G89" s="42"/>
      <c r="H89" s="42"/>
      <c r="I89" s="32" t="s">
        <v>22</v>
      </c>
      <c r="J89" s="81" t="str">
        <f>IF(J12="","",J12)</f>
        <v>5. 11. 2022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2" t="s">
        <v>24</v>
      </c>
      <c r="D91" s="42"/>
      <c r="E91" s="42"/>
      <c r="F91" s="27" t="str">
        <f>E15</f>
        <v>Město Varnsdorf</v>
      </c>
      <c r="G91" s="42"/>
      <c r="H91" s="42"/>
      <c r="I91" s="32" t="s">
        <v>30</v>
      </c>
      <c r="J91" s="36" t="str">
        <f>E21</f>
        <v>Ing. Václav Jára, ForWood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32" t="s">
        <v>33</v>
      </c>
      <c r="J92" s="36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4" t="s">
        <v>116</v>
      </c>
      <c r="D94" s="151"/>
      <c r="E94" s="151"/>
      <c r="F94" s="151"/>
      <c r="G94" s="151"/>
      <c r="H94" s="151"/>
      <c r="I94" s="151"/>
      <c r="J94" s="195" t="s">
        <v>117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6" t="s">
        <v>118</v>
      </c>
      <c r="D96" s="42"/>
      <c r="E96" s="42"/>
      <c r="F96" s="42"/>
      <c r="G96" s="42"/>
      <c r="H96" s="42"/>
      <c r="I96" s="42"/>
      <c r="J96" s="112">
        <f>J132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119</v>
      </c>
    </row>
    <row r="97" spans="1:31" s="9" customFormat="1" ht="24.95" customHeight="1">
      <c r="A97" s="9"/>
      <c r="B97" s="197"/>
      <c r="C97" s="198"/>
      <c r="D97" s="199" t="s">
        <v>870</v>
      </c>
      <c r="E97" s="200"/>
      <c r="F97" s="200"/>
      <c r="G97" s="200"/>
      <c r="H97" s="200"/>
      <c r="I97" s="200"/>
      <c r="J97" s="201">
        <f>J133</f>
        <v>0</v>
      </c>
      <c r="K97" s="198"/>
      <c r="L97" s="20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7"/>
      <c r="C98" s="198"/>
      <c r="D98" s="199" t="s">
        <v>871</v>
      </c>
      <c r="E98" s="200"/>
      <c r="F98" s="200"/>
      <c r="G98" s="200"/>
      <c r="H98" s="200"/>
      <c r="I98" s="200"/>
      <c r="J98" s="201">
        <f>J137</f>
        <v>0</v>
      </c>
      <c r="K98" s="198"/>
      <c r="L98" s="20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7"/>
      <c r="C99" s="198"/>
      <c r="D99" s="199" t="s">
        <v>872</v>
      </c>
      <c r="E99" s="200"/>
      <c r="F99" s="200"/>
      <c r="G99" s="200"/>
      <c r="H99" s="200"/>
      <c r="I99" s="200"/>
      <c r="J99" s="201">
        <f>J141</f>
        <v>0</v>
      </c>
      <c r="K99" s="198"/>
      <c r="L99" s="20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7"/>
      <c r="C100" s="198"/>
      <c r="D100" s="199" t="s">
        <v>873</v>
      </c>
      <c r="E100" s="200"/>
      <c r="F100" s="200"/>
      <c r="G100" s="200"/>
      <c r="H100" s="200"/>
      <c r="I100" s="200"/>
      <c r="J100" s="201">
        <f>J168</f>
        <v>0</v>
      </c>
      <c r="K100" s="198"/>
      <c r="L100" s="20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97"/>
      <c r="C101" s="198"/>
      <c r="D101" s="199" t="s">
        <v>874</v>
      </c>
      <c r="E101" s="200"/>
      <c r="F101" s="200"/>
      <c r="G101" s="200"/>
      <c r="H101" s="200"/>
      <c r="I101" s="200"/>
      <c r="J101" s="201">
        <f>J170</f>
        <v>0</v>
      </c>
      <c r="K101" s="198"/>
      <c r="L101" s="20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1.8" customHeight="1">
      <c r="A102" s="9"/>
      <c r="B102" s="197"/>
      <c r="C102" s="198"/>
      <c r="D102" s="209" t="s">
        <v>141</v>
      </c>
      <c r="E102" s="198"/>
      <c r="F102" s="198"/>
      <c r="G102" s="198"/>
      <c r="H102" s="198"/>
      <c r="I102" s="198"/>
      <c r="J102" s="210">
        <f>J208</f>
        <v>0</v>
      </c>
      <c r="K102" s="198"/>
      <c r="L102" s="20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40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29.25" customHeight="1">
      <c r="A105" s="40"/>
      <c r="B105" s="41"/>
      <c r="C105" s="196" t="s">
        <v>142</v>
      </c>
      <c r="D105" s="42"/>
      <c r="E105" s="42"/>
      <c r="F105" s="42"/>
      <c r="G105" s="42"/>
      <c r="H105" s="42"/>
      <c r="I105" s="42"/>
      <c r="J105" s="211">
        <f>ROUND(J106+J107+J108+J109+J110+J111,2)</f>
        <v>0</v>
      </c>
      <c r="K105" s="42"/>
      <c r="L105" s="65"/>
      <c r="N105" s="212" t="s">
        <v>42</v>
      </c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65" s="2" customFormat="1" ht="18" customHeight="1">
      <c r="A106" s="40"/>
      <c r="B106" s="41"/>
      <c r="C106" s="42"/>
      <c r="D106" s="146" t="s">
        <v>143</v>
      </c>
      <c r="E106" s="139"/>
      <c r="F106" s="139"/>
      <c r="G106" s="42"/>
      <c r="H106" s="42"/>
      <c r="I106" s="42"/>
      <c r="J106" s="140">
        <v>0</v>
      </c>
      <c r="K106" s="42"/>
      <c r="L106" s="213"/>
      <c r="M106" s="214"/>
      <c r="N106" s="215" t="s">
        <v>43</v>
      </c>
      <c r="O106" s="214"/>
      <c r="P106" s="214"/>
      <c r="Q106" s="214"/>
      <c r="R106" s="214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7" t="s">
        <v>144</v>
      </c>
      <c r="AZ106" s="214"/>
      <c r="BA106" s="214"/>
      <c r="BB106" s="214"/>
      <c r="BC106" s="214"/>
      <c r="BD106" s="214"/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217" t="s">
        <v>86</v>
      </c>
      <c r="BK106" s="214"/>
      <c r="BL106" s="214"/>
      <c r="BM106" s="214"/>
    </row>
    <row r="107" spans="1:65" s="2" customFormat="1" ht="18" customHeight="1">
      <c r="A107" s="40"/>
      <c r="B107" s="41"/>
      <c r="C107" s="42"/>
      <c r="D107" s="146" t="s">
        <v>145</v>
      </c>
      <c r="E107" s="139"/>
      <c r="F107" s="139"/>
      <c r="G107" s="42"/>
      <c r="H107" s="42"/>
      <c r="I107" s="42"/>
      <c r="J107" s="140">
        <v>0</v>
      </c>
      <c r="K107" s="42"/>
      <c r="L107" s="213"/>
      <c r="M107" s="214"/>
      <c r="N107" s="215" t="s">
        <v>43</v>
      </c>
      <c r="O107" s="214"/>
      <c r="P107" s="214"/>
      <c r="Q107" s="214"/>
      <c r="R107" s="214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7" t="s">
        <v>144</v>
      </c>
      <c r="AZ107" s="214"/>
      <c r="BA107" s="214"/>
      <c r="BB107" s="214"/>
      <c r="BC107" s="214"/>
      <c r="BD107" s="214"/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217" t="s">
        <v>86</v>
      </c>
      <c r="BK107" s="214"/>
      <c r="BL107" s="214"/>
      <c r="BM107" s="214"/>
    </row>
    <row r="108" spans="1:65" s="2" customFormat="1" ht="18" customHeight="1">
      <c r="A108" s="40"/>
      <c r="B108" s="41"/>
      <c r="C108" s="42"/>
      <c r="D108" s="146" t="s">
        <v>146</v>
      </c>
      <c r="E108" s="139"/>
      <c r="F108" s="139"/>
      <c r="G108" s="42"/>
      <c r="H108" s="42"/>
      <c r="I108" s="42"/>
      <c r="J108" s="140">
        <v>0</v>
      </c>
      <c r="K108" s="42"/>
      <c r="L108" s="213"/>
      <c r="M108" s="214"/>
      <c r="N108" s="215" t="s">
        <v>43</v>
      </c>
      <c r="O108" s="214"/>
      <c r="P108" s="214"/>
      <c r="Q108" s="214"/>
      <c r="R108" s="214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7" t="s">
        <v>144</v>
      </c>
      <c r="AZ108" s="214"/>
      <c r="BA108" s="214"/>
      <c r="BB108" s="214"/>
      <c r="BC108" s="214"/>
      <c r="BD108" s="214"/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217" t="s">
        <v>86</v>
      </c>
      <c r="BK108" s="214"/>
      <c r="BL108" s="214"/>
      <c r="BM108" s="214"/>
    </row>
    <row r="109" spans="1:65" s="2" customFormat="1" ht="18" customHeight="1">
      <c r="A109" s="40"/>
      <c r="B109" s="41"/>
      <c r="C109" s="42"/>
      <c r="D109" s="146" t="s">
        <v>875</v>
      </c>
      <c r="E109" s="139"/>
      <c r="F109" s="139"/>
      <c r="G109" s="42"/>
      <c r="H109" s="42"/>
      <c r="I109" s="42"/>
      <c r="J109" s="140">
        <v>0</v>
      </c>
      <c r="K109" s="42"/>
      <c r="L109" s="213"/>
      <c r="M109" s="214"/>
      <c r="N109" s="215" t="s">
        <v>43</v>
      </c>
      <c r="O109" s="214"/>
      <c r="P109" s="214"/>
      <c r="Q109" s="214"/>
      <c r="R109" s="214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7" t="s">
        <v>144</v>
      </c>
      <c r="AZ109" s="214"/>
      <c r="BA109" s="214"/>
      <c r="BB109" s="214"/>
      <c r="BC109" s="214"/>
      <c r="BD109" s="214"/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217" t="s">
        <v>86</v>
      </c>
      <c r="BK109" s="214"/>
      <c r="BL109" s="214"/>
      <c r="BM109" s="214"/>
    </row>
    <row r="110" spans="1:65" s="2" customFormat="1" ht="18" customHeight="1">
      <c r="A110" s="40"/>
      <c r="B110" s="41"/>
      <c r="C110" s="42"/>
      <c r="D110" s="146" t="s">
        <v>876</v>
      </c>
      <c r="E110" s="139"/>
      <c r="F110" s="139"/>
      <c r="G110" s="42"/>
      <c r="H110" s="42"/>
      <c r="I110" s="42"/>
      <c r="J110" s="140">
        <v>0</v>
      </c>
      <c r="K110" s="42"/>
      <c r="L110" s="213"/>
      <c r="M110" s="214"/>
      <c r="N110" s="215" t="s">
        <v>43</v>
      </c>
      <c r="O110" s="214"/>
      <c r="P110" s="214"/>
      <c r="Q110" s="214"/>
      <c r="R110" s="214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7" t="s">
        <v>144</v>
      </c>
      <c r="AZ110" s="214"/>
      <c r="BA110" s="214"/>
      <c r="BB110" s="214"/>
      <c r="BC110" s="214"/>
      <c r="BD110" s="214"/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217" t="s">
        <v>86</v>
      </c>
      <c r="BK110" s="214"/>
      <c r="BL110" s="214"/>
      <c r="BM110" s="214"/>
    </row>
    <row r="111" spans="1:65" s="2" customFormat="1" ht="18" customHeight="1">
      <c r="A111" s="40"/>
      <c r="B111" s="41"/>
      <c r="C111" s="42"/>
      <c r="D111" s="139" t="s">
        <v>149</v>
      </c>
      <c r="E111" s="42"/>
      <c r="F111" s="42"/>
      <c r="G111" s="42"/>
      <c r="H111" s="42"/>
      <c r="I111" s="42"/>
      <c r="J111" s="140">
        <f>ROUND(J30*T111,2)</f>
        <v>0</v>
      </c>
      <c r="K111" s="42"/>
      <c r="L111" s="213"/>
      <c r="M111" s="214"/>
      <c r="N111" s="215" t="s">
        <v>43</v>
      </c>
      <c r="O111" s="214"/>
      <c r="P111" s="214"/>
      <c r="Q111" s="214"/>
      <c r="R111" s="214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7" t="s">
        <v>150</v>
      </c>
      <c r="AZ111" s="214"/>
      <c r="BA111" s="214"/>
      <c r="BB111" s="214"/>
      <c r="BC111" s="214"/>
      <c r="BD111" s="214"/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217" t="s">
        <v>86</v>
      </c>
      <c r="BK111" s="214"/>
      <c r="BL111" s="214"/>
      <c r="BM111" s="214"/>
    </row>
    <row r="112" spans="1:31" s="2" customFormat="1" ht="12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9.25" customHeight="1">
      <c r="A113" s="40"/>
      <c r="B113" s="41"/>
      <c r="C113" s="150" t="s">
        <v>109</v>
      </c>
      <c r="D113" s="151"/>
      <c r="E113" s="151"/>
      <c r="F113" s="151"/>
      <c r="G113" s="151"/>
      <c r="H113" s="151"/>
      <c r="I113" s="151"/>
      <c r="J113" s="152">
        <f>ROUND(J96+J105,2)</f>
        <v>0</v>
      </c>
      <c r="K113" s="151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8" spans="1:31" s="2" customFormat="1" ht="6.95" customHeight="1">
      <c r="A118" s="40"/>
      <c r="B118" s="70"/>
      <c r="C118" s="71"/>
      <c r="D118" s="71"/>
      <c r="E118" s="71"/>
      <c r="F118" s="71"/>
      <c r="G118" s="71"/>
      <c r="H118" s="71"/>
      <c r="I118" s="71"/>
      <c r="J118" s="71"/>
      <c r="K118" s="71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4.95" customHeight="1">
      <c r="A119" s="40"/>
      <c r="B119" s="41"/>
      <c r="C119" s="23" t="s">
        <v>151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2" t="s">
        <v>16</v>
      </c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6.5" customHeight="1">
      <c r="A122" s="40"/>
      <c r="B122" s="41"/>
      <c r="C122" s="42"/>
      <c r="D122" s="42"/>
      <c r="E122" s="193" t="str">
        <f>E7</f>
        <v>Stavební úpravy smuteční síně ve Varnsdorfu - úprava toalet</v>
      </c>
      <c r="F122" s="32"/>
      <c r="G122" s="32"/>
      <c r="H122" s="32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2" customHeight="1">
      <c r="A123" s="40"/>
      <c r="B123" s="41"/>
      <c r="C123" s="32" t="s">
        <v>111</v>
      </c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6.5" customHeight="1">
      <c r="A124" s="40"/>
      <c r="B124" s="41"/>
      <c r="C124" s="42"/>
      <c r="D124" s="42"/>
      <c r="E124" s="78" t="str">
        <f>E9</f>
        <v>SO 701_01 - Elektro rozvody</v>
      </c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2" customHeight="1">
      <c r="A126" s="40"/>
      <c r="B126" s="41"/>
      <c r="C126" s="32" t="s">
        <v>20</v>
      </c>
      <c r="D126" s="42"/>
      <c r="E126" s="42"/>
      <c r="F126" s="27" t="str">
        <f>F12</f>
        <v xml:space="preserve"> </v>
      </c>
      <c r="G126" s="42"/>
      <c r="H126" s="42"/>
      <c r="I126" s="32" t="s">
        <v>22</v>
      </c>
      <c r="J126" s="81" t="str">
        <f>IF(J12="","",J12)</f>
        <v>5. 11. 2022</v>
      </c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6.95" customHeight="1">
      <c r="A127" s="40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25.65" customHeight="1">
      <c r="A128" s="40"/>
      <c r="B128" s="41"/>
      <c r="C128" s="32" t="s">
        <v>24</v>
      </c>
      <c r="D128" s="42"/>
      <c r="E128" s="42"/>
      <c r="F128" s="27" t="str">
        <f>E15</f>
        <v>Město Varnsdorf</v>
      </c>
      <c r="G128" s="42"/>
      <c r="H128" s="42"/>
      <c r="I128" s="32" t="s">
        <v>30</v>
      </c>
      <c r="J128" s="36" t="str">
        <f>E21</f>
        <v>Ing. Václav Jára, ForWood</v>
      </c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5.15" customHeight="1">
      <c r="A129" s="40"/>
      <c r="B129" s="41"/>
      <c r="C129" s="32" t="s">
        <v>28</v>
      </c>
      <c r="D129" s="42"/>
      <c r="E129" s="42"/>
      <c r="F129" s="27" t="str">
        <f>IF(E18="","",E18)</f>
        <v>Vyplň údaj</v>
      </c>
      <c r="G129" s="42"/>
      <c r="H129" s="42"/>
      <c r="I129" s="32" t="s">
        <v>33</v>
      </c>
      <c r="J129" s="36" t="str">
        <f>E24</f>
        <v xml:space="preserve"> </v>
      </c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0.3" customHeight="1">
      <c r="A130" s="40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11" customFormat="1" ht="29.25" customHeight="1">
      <c r="A131" s="219"/>
      <c r="B131" s="220"/>
      <c r="C131" s="221" t="s">
        <v>152</v>
      </c>
      <c r="D131" s="222" t="s">
        <v>63</v>
      </c>
      <c r="E131" s="222" t="s">
        <v>59</v>
      </c>
      <c r="F131" s="222" t="s">
        <v>60</v>
      </c>
      <c r="G131" s="222" t="s">
        <v>153</v>
      </c>
      <c r="H131" s="222" t="s">
        <v>154</v>
      </c>
      <c r="I131" s="222" t="s">
        <v>155</v>
      </c>
      <c r="J131" s="222" t="s">
        <v>117</v>
      </c>
      <c r="K131" s="223" t="s">
        <v>156</v>
      </c>
      <c r="L131" s="224"/>
      <c r="M131" s="102" t="s">
        <v>1</v>
      </c>
      <c r="N131" s="103" t="s">
        <v>42</v>
      </c>
      <c r="O131" s="103" t="s">
        <v>157</v>
      </c>
      <c r="P131" s="103" t="s">
        <v>158</v>
      </c>
      <c r="Q131" s="103" t="s">
        <v>159</v>
      </c>
      <c r="R131" s="103" t="s">
        <v>160</v>
      </c>
      <c r="S131" s="103" t="s">
        <v>161</v>
      </c>
      <c r="T131" s="104" t="s">
        <v>162</v>
      </c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</row>
    <row r="132" spans="1:63" s="2" customFormat="1" ht="22.8" customHeight="1">
      <c r="A132" s="40"/>
      <c r="B132" s="41"/>
      <c r="C132" s="109" t="s">
        <v>163</v>
      </c>
      <c r="D132" s="42"/>
      <c r="E132" s="42"/>
      <c r="F132" s="42"/>
      <c r="G132" s="42"/>
      <c r="H132" s="42"/>
      <c r="I132" s="42"/>
      <c r="J132" s="225">
        <f>BK132</f>
        <v>0</v>
      </c>
      <c r="K132" s="42"/>
      <c r="L132" s="43"/>
      <c r="M132" s="105"/>
      <c r="N132" s="226"/>
      <c r="O132" s="106"/>
      <c r="P132" s="227">
        <f>P133+P137+P141+P168+P170+P208</f>
        <v>0</v>
      </c>
      <c r="Q132" s="106"/>
      <c r="R132" s="227">
        <f>R133+R137+R141+R168+R170+R208</f>
        <v>0</v>
      </c>
      <c r="S132" s="106"/>
      <c r="T132" s="228">
        <f>T133+T137+T141+T168+T170+T208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7" t="s">
        <v>77</v>
      </c>
      <c r="AU132" s="17" t="s">
        <v>119</v>
      </c>
      <c r="BK132" s="229">
        <f>BK133+BK137+BK141+BK168+BK170+BK208</f>
        <v>0</v>
      </c>
    </row>
    <row r="133" spans="1:63" s="12" customFormat="1" ht="25.9" customHeight="1">
      <c r="A133" s="12"/>
      <c r="B133" s="230"/>
      <c r="C133" s="231"/>
      <c r="D133" s="232" t="s">
        <v>77</v>
      </c>
      <c r="E133" s="233" t="s">
        <v>78</v>
      </c>
      <c r="F133" s="233" t="s">
        <v>877</v>
      </c>
      <c r="G133" s="231"/>
      <c r="H133" s="231"/>
      <c r="I133" s="234"/>
      <c r="J133" s="210">
        <f>BK133</f>
        <v>0</v>
      </c>
      <c r="K133" s="231"/>
      <c r="L133" s="235"/>
      <c r="M133" s="236"/>
      <c r="N133" s="237"/>
      <c r="O133" s="237"/>
      <c r="P133" s="238">
        <f>SUM(P134:P136)</f>
        <v>0</v>
      </c>
      <c r="Q133" s="237"/>
      <c r="R133" s="238">
        <f>SUM(R134:R136)</f>
        <v>0</v>
      </c>
      <c r="S133" s="237"/>
      <c r="T133" s="239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40" t="s">
        <v>86</v>
      </c>
      <c r="AT133" s="241" t="s">
        <v>77</v>
      </c>
      <c r="AU133" s="241" t="s">
        <v>78</v>
      </c>
      <c r="AY133" s="240" t="s">
        <v>166</v>
      </c>
      <c r="BK133" s="242">
        <f>SUM(BK134:BK136)</f>
        <v>0</v>
      </c>
    </row>
    <row r="134" spans="1:65" s="2" customFormat="1" ht="16.5" customHeight="1">
      <c r="A134" s="40"/>
      <c r="B134" s="41"/>
      <c r="C134" s="245" t="s">
        <v>78</v>
      </c>
      <c r="D134" s="245" t="s">
        <v>168</v>
      </c>
      <c r="E134" s="246" t="s">
        <v>878</v>
      </c>
      <c r="F134" s="247" t="s">
        <v>879</v>
      </c>
      <c r="G134" s="248" t="s">
        <v>880</v>
      </c>
      <c r="H134" s="249">
        <v>1</v>
      </c>
      <c r="I134" s="250"/>
      <c r="J134" s="251">
        <f>ROUND(I134*H134,2)</f>
        <v>0</v>
      </c>
      <c r="K134" s="247" t="s">
        <v>1</v>
      </c>
      <c r="L134" s="43"/>
      <c r="M134" s="252" t="s">
        <v>1</v>
      </c>
      <c r="N134" s="253" t="s">
        <v>43</v>
      </c>
      <c r="O134" s="93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56" t="s">
        <v>173</v>
      </c>
      <c r="AT134" s="256" t="s">
        <v>168</v>
      </c>
      <c r="AU134" s="256" t="s">
        <v>86</v>
      </c>
      <c r="AY134" s="17" t="s">
        <v>166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86</v>
      </c>
      <c r="BK134" s="145">
        <f>ROUND(I134*H134,2)</f>
        <v>0</v>
      </c>
      <c r="BL134" s="17" t="s">
        <v>173</v>
      </c>
      <c r="BM134" s="256" t="s">
        <v>88</v>
      </c>
    </row>
    <row r="135" spans="1:65" s="2" customFormat="1" ht="24.15" customHeight="1">
      <c r="A135" s="40"/>
      <c r="B135" s="41"/>
      <c r="C135" s="245" t="s">
        <v>78</v>
      </c>
      <c r="D135" s="245" t="s">
        <v>168</v>
      </c>
      <c r="E135" s="246" t="s">
        <v>881</v>
      </c>
      <c r="F135" s="247" t="s">
        <v>882</v>
      </c>
      <c r="G135" s="248" t="s">
        <v>880</v>
      </c>
      <c r="H135" s="249">
        <v>1</v>
      </c>
      <c r="I135" s="250"/>
      <c r="J135" s="251">
        <f>ROUND(I135*H135,2)</f>
        <v>0</v>
      </c>
      <c r="K135" s="247" t="s">
        <v>1</v>
      </c>
      <c r="L135" s="43"/>
      <c r="M135" s="252" t="s">
        <v>1</v>
      </c>
      <c r="N135" s="253" t="s">
        <v>43</v>
      </c>
      <c r="O135" s="93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56" t="s">
        <v>173</v>
      </c>
      <c r="AT135" s="256" t="s">
        <v>168</v>
      </c>
      <c r="AU135" s="256" t="s">
        <v>86</v>
      </c>
      <c r="AY135" s="17" t="s">
        <v>166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86</v>
      </c>
      <c r="BK135" s="145">
        <f>ROUND(I135*H135,2)</f>
        <v>0</v>
      </c>
      <c r="BL135" s="17" t="s">
        <v>173</v>
      </c>
      <c r="BM135" s="256" t="s">
        <v>173</v>
      </c>
    </row>
    <row r="136" spans="1:65" s="2" customFormat="1" ht="16.5" customHeight="1">
      <c r="A136" s="40"/>
      <c r="B136" s="41"/>
      <c r="C136" s="245" t="s">
        <v>78</v>
      </c>
      <c r="D136" s="245" t="s">
        <v>168</v>
      </c>
      <c r="E136" s="246" t="s">
        <v>883</v>
      </c>
      <c r="F136" s="247" t="s">
        <v>884</v>
      </c>
      <c r="G136" s="248" t="s">
        <v>880</v>
      </c>
      <c r="H136" s="249">
        <v>1</v>
      </c>
      <c r="I136" s="250"/>
      <c r="J136" s="251">
        <f>ROUND(I136*H136,2)</f>
        <v>0</v>
      </c>
      <c r="K136" s="247" t="s">
        <v>1</v>
      </c>
      <c r="L136" s="43"/>
      <c r="M136" s="252" t="s">
        <v>1</v>
      </c>
      <c r="N136" s="253" t="s">
        <v>43</v>
      </c>
      <c r="O136" s="93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56" t="s">
        <v>173</v>
      </c>
      <c r="AT136" s="256" t="s">
        <v>168</v>
      </c>
      <c r="AU136" s="256" t="s">
        <v>86</v>
      </c>
      <c r="AY136" s="17" t="s">
        <v>166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86</v>
      </c>
      <c r="BK136" s="145">
        <f>ROUND(I136*H136,2)</f>
        <v>0</v>
      </c>
      <c r="BL136" s="17" t="s">
        <v>173</v>
      </c>
      <c r="BM136" s="256" t="s">
        <v>202</v>
      </c>
    </row>
    <row r="137" spans="1:63" s="12" customFormat="1" ht="25.9" customHeight="1">
      <c r="A137" s="12"/>
      <c r="B137" s="230"/>
      <c r="C137" s="231"/>
      <c r="D137" s="232" t="s">
        <v>77</v>
      </c>
      <c r="E137" s="233" t="s">
        <v>666</v>
      </c>
      <c r="F137" s="233" t="s">
        <v>885</v>
      </c>
      <c r="G137" s="231"/>
      <c r="H137" s="231"/>
      <c r="I137" s="234"/>
      <c r="J137" s="210">
        <f>BK137</f>
        <v>0</v>
      </c>
      <c r="K137" s="231"/>
      <c r="L137" s="235"/>
      <c r="M137" s="236"/>
      <c r="N137" s="237"/>
      <c r="O137" s="237"/>
      <c r="P137" s="238">
        <f>SUM(P138:P140)</f>
        <v>0</v>
      </c>
      <c r="Q137" s="237"/>
      <c r="R137" s="238">
        <f>SUM(R138:R140)</f>
        <v>0</v>
      </c>
      <c r="S137" s="237"/>
      <c r="T137" s="239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40" t="s">
        <v>86</v>
      </c>
      <c r="AT137" s="241" t="s">
        <v>77</v>
      </c>
      <c r="AU137" s="241" t="s">
        <v>78</v>
      </c>
      <c r="AY137" s="240" t="s">
        <v>166</v>
      </c>
      <c r="BK137" s="242">
        <f>SUM(BK138:BK140)</f>
        <v>0</v>
      </c>
    </row>
    <row r="138" spans="1:65" s="2" customFormat="1" ht="21.75" customHeight="1">
      <c r="A138" s="40"/>
      <c r="B138" s="41"/>
      <c r="C138" s="245" t="s">
        <v>78</v>
      </c>
      <c r="D138" s="245" t="s">
        <v>168</v>
      </c>
      <c r="E138" s="246" t="s">
        <v>886</v>
      </c>
      <c r="F138" s="247" t="s">
        <v>887</v>
      </c>
      <c r="G138" s="248" t="s">
        <v>270</v>
      </c>
      <c r="H138" s="249">
        <v>2</v>
      </c>
      <c r="I138" s="250"/>
      <c r="J138" s="251">
        <f>ROUND(I138*H138,2)</f>
        <v>0</v>
      </c>
      <c r="K138" s="247" t="s">
        <v>888</v>
      </c>
      <c r="L138" s="43"/>
      <c r="M138" s="252" t="s">
        <v>1</v>
      </c>
      <c r="N138" s="253" t="s">
        <v>43</v>
      </c>
      <c r="O138" s="93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56" t="s">
        <v>173</v>
      </c>
      <c r="AT138" s="256" t="s">
        <v>168</v>
      </c>
      <c r="AU138" s="256" t="s">
        <v>86</v>
      </c>
      <c r="AY138" s="17" t="s">
        <v>166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86</v>
      </c>
      <c r="BK138" s="145">
        <f>ROUND(I138*H138,2)</f>
        <v>0</v>
      </c>
      <c r="BL138" s="17" t="s">
        <v>173</v>
      </c>
      <c r="BM138" s="256" t="s">
        <v>212</v>
      </c>
    </row>
    <row r="139" spans="1:65" s="2" customFormat="1" ht="21.75" customHeight="1">
      <c r="A139" s="40"/>
      <c r="B139" s="41"/>
      <c r="C139" s="245" t="s">
        <v>78</v>
      </c>
      <c r="D139" s="245" t="s">
        <v>168</v>
      </c>
      <c r="E139" s="246" t="s">
        <v>889</v>
      </c>
      <c r="F139" s="247" t="s">
        <v>890</v>
      </c>
      <c r="G139" s="248" t="s">
        <v>270</v>
      </c>
      <c r="H139" s="249">
        <v>1</v>
      </c>
      <c r="I139" s="250"/>
      <c r="J139" s="251">
        <f>ROUND(I139*H139,2)</f>
        <v>0</v>
      </c>
      <c r="K139" s="247" t="s">
        <v>888</v>
      </c>
      <c r="L139" s="43"/>
      <c r="M139" s="252" t="s">
        <v>1</v>
      </c>
      <c r="N139" s="253" t="s">
        <v>43</v>
      </c>
      <c r="O139" s="93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56" t="s">
        <v>173</v>
      </c>
      <c r="AT139" s="256" t="s">
        <v>168</v>
      </c>
      <c r="AU139" s="256" t="s">
        <v>86</v>
      </c>
      <c r="AY139" s="17" t="s">
        <v>166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86</v>
      </c>
      <c r="BK139" s="145">
        <f>ROUND(I139*H139,2)</f>
        <v>0</v>
      </c>
      <c r="BL139" s="17" t="s">
        <v>173</v>
      </c>
      <c r="BM139" s="256" t="s">
        <v>222</v>
      </c>
    </row>
    <row r="140" spans="1:65" s="2" customFormat="1" ht="16.5" customHeight="1">
      <c r="A140" s="40"/>
      <c r="B140" s="41"/>
      <c r="C140" s="245" t="s">
        <v>78</v>
      </c>
      <c r="D140" s="245" t="s">
        <v>168</v>
      </c>
      <c r="E140" s="246" t="s">
        <v>891</v>
      </c>
      <c r="F140" s="247" t="s">
        <v>892</v>
      </c>
      <c r="G140" s="248" t="s">
        <v>245</v>
      </c>
      <c r="H140" s="249">
        <v>50</v>
      </c>
      <c r="I140" s="250"/>
      <c r="J140" s="251">
        <f>ROUND(I140*H140,2)</f>
        <v>0</v>
      </c>
      <c r="K140" s="247" t="s">
        <v>888</v>
      </c>
      <c r="L140" s="43"/>
      <c r="M140" s="252" t="s">
        <v>1</v>
      </c>
      <c r="N140" s="253" t="s">
        <v>43</v>
      </c>
      <c r="O140" s="93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56" t="s">
        <v>173</v>
      </c>
      <c r="AT140" s="256" t="s">
        <v>168</v>
      </c>
      <c r="AU140" s="256" t="s">
        <v>86</v>
      </c>
      <c r="AY140" s="17" t="s">
        <v>166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86</v>
      </c>
      <c r="BK140" s="145">
        <f>ROUND(I140*H140,2)</f>
        <v>0</v>
      </c>
      <c r="BL140" s="17" t="s">
        <v>173</v>
      </c>
      <c r="BM140" s="256" t="s">
        <v>230</v>
      </c>
    </row>
    <row r="141" spans="1:63" s="12" customFormat="1" ht="25.9" customHeight="1">
      <c r="A141" s="12"/>
      <c r="B141" s="230"/>
      <c r="C141" s="231"/>
      <c r="D141" s="232" t="s">
        <v>77</v>
      </c>
      <c r="E141" s="233" t="s">
        <v>893</v>
      </c>
      <c r="F141" s="233" t="s">
        <v>894</v>
      </c>
      <c r="G141" s="231"/>
      <c r="H141" s="231"/>
      <c r="I141" s="234"/>
      <c r="J141" s="210">
        <f>BK141</f>
        <v>0</v>
      </c>
      <c r="K141" s="231"/>
      <c r="L141" s="235"/>
      <c r="M141" s="236"/>
      <c r="N141" s="237"/>
      <c r="O141" s="237"/>
      <c r="P141" s="238">
        <f>SUM(P142:P167)</f>
        <v>0</v>
      </c>
      <c r="Q141" s="237"/>
      <c r="R141" s="238">
        <f>SUM(R142:R167)</f>
        <v>0</v>
      </c>
      <c r="S141" s="237"/>
      <c r="T141" s="239">
        <f>SUM(T142:T167)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86</v>
      </c>
      <c r="AT141" s="241" t="s">
        <v>77</v>
      </c>
      <c r="AU141" s="241" t="s">
        <v>78</v>
      </c>
      <c r="AY141" s="240" t="s">
        <v>166</v>
      </c>
      <c r="BK141" s="242">
        <f>SUM(BK142:BK167)</f>
        <v>0</v>
      </c>
    </row>
    <row r="142" spans="1:65" s="2" customFormat="1" ht="21.75" customHeight="1">
      <c r="A142" s="40"/>
      <c r="B142" s="41"/>
      <c r="C142" s="245" t="s">
        <v>78</v>
      </c>
      <c r="D142" s="245" t="s">
        <v>168</v>
      </c>
      <c r="E142" s="246" t="s">
        <v>895</v>
      </c>
      <c r="F142" s="247" t="s">
        <v>896</v>
      </c>
      <c r="G142" s="248" t="s">
        <v>245</v>
      </c>
      <c r="H142" s="249">
        <v>22</v>
      </c>
      <c r="I142" s="250"/>
      <c r="J142" s="251">
        <f>ROUND(I142*H142,2)</f>
        <v>0</v>
      </c>
      <c r="K142" s="247" t="s">
        <v>888</v>
      </c>
      <c r="L142" s="43"/>
      <c r="M142" s="252" t="s">
        <v>1</v>
      </c>
      <c r="N142" s="253" t="s">
        <v>43</v>
      </c>
      <c r="O142" s="93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56" t="s">
        <v>173</v>
      </c>
      <c r="AT142" s="256" t="s">
        <v>168</v>
      </c>
      <c r="AU142" s="256" t="s">
        <v>86</v>
      </c>
      <c r="AY142" s="17" t="s">
        <v>166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86</v>
      </c>
      <c r="BK142" s="145">
        <f>ROUND(I142*H142,2)</f>
        <v>0</v>
      </c>
      <c r="BL142" s="17" t="s">
        <v>173</v>
      </c>
      <c r="BM142" s="256" t="s">
        <v>242</v>
      </c>
    </row>
    <row r="143" spans="1:65" s="2" customFormat="1" ht="21.75" customHeight="1">
      <c r="A143" s="40"/>
      <c r="B143" s="41"/>
      <c r="C143" s="245" t="s">
        <v>78</v>
      </c>
      <c r="D143" s="245" t="s">
        <v>168</v>
      </c>
      <c r="E143" s="246" t="s">
        <v>897</v>
      </c>
      <c r="F143" s="247" t="s">
        <v>898</v>
      </c>
      <c r="G143" s="248" t="s">
        <v>245</v>
      </c>
      <c r="H143" s="249">
        <v>14</v>
      </c>
      <c r="I143" s="250"/>
      <c r="J143" s="251">
        <f>ROUND(I143*H143,2)</f>
        <v>0</v>
      </c>
      <c r="K143" s="247" t="s">
        <v>888</v>
      </c>
      <c r="L143" s="43"/>
      <c r="M143" s="252" t="s">
        <v>1</v>
      </c>
      <c r="N143" s="253" t="s">
        <v>43</v>
      </c>
      <c r="O143" s="93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56" t="s">
        <v>173</v>
      </c>
      <c r="AT143" s="256" t="s">
        <v>168</v>
      </c>
      <c r="AU143" s="256" t="s">
        <v>86</v>
      </c>
      <c r="AY143" s="17" t="s">
        <v>166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86</v>
      </c>
      <c r="BK143" s="145">
        <f>ROUND(I143*H143,2)</f>
        <v>0</v>
      </c>
      <c r="BL143" s="17" t="s">
        <v>173</v>
      </c>
      <c r="BM143" s="256" t="s">
        <v>255</v>
      </c>
    </row>
    <row r="144" spans="1:65" s="2" customFormat="1" ht="16.5" customHeight="1">
      <c r="A144" s="40"/>
      <c r="B144" s="41"/>
      <c r="C144" s="245" t="s">
        <v>78</v>
      </c>
      <c r="D144" s="245" t="s">
        <v>168</v>
      </c>
      <c r="E144" s="246" t="s">
        <v>899</v>
      </c>
      <c r="F144" s="247" t="s">
        <v>900</v>
      </c>
      <c r="G144" s="248" t="s">
        <v>270</v>
      </c>
      <c r="H144" s="249">
        <v>2</v>
      </c>
      <c r="I144" s="250"/>
      <c r="J144" s="251">
        <f>ROUND(I144*H144,2)</f>
        <v>0</v>
      </c>
      <c r="K144" s="247" t="s">
        <v>888</v>
      </c>
      <c r="L144" s="43"/>
      <c r="M144" s="252" t="s">
        <v>1</v>
      </c>
      <c r="N144" s="253" t="s">
        <v>43</v>
      </c>
      <c r="O144" s="93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56" t="s">
        <v>173</v>
      </c>
      <c r="AT144" s="256" t="s">
        <v>168</v>
      </c>
      <c r="AU144" s="256" t="s">
        <v>86</v>
      </c>
      <c r="AY144" s="17" t="s">
        <v>166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86</v>
      </c>
      <c r="BK144" s="145">
        <f>ROUND(I144*H144,2)</f>
        <v>0</v>
      </c>
      <c r="BL144" s="17" t="s">
        <v>173</v>
      </c>
      <c r="BM144" s="256" t="s">
        <v>267</v>
      </c>
    </row>
    <row r="145" spans="1:65" s="2" customFormat="1" ht="21.75" customHeight="1">
      <c r="A145" s="40"/>
      <c r="B145" s="41"/>
      <c r="C145" s="245" t="s">
        <v>78</v>
      </c>
      <c r="D145" s="245" t="s">
        <v>168</v>
      </c>
      <c r="E145" s="246" t="s">
        <v>901</v>
      </c>
      <c r="F145" s="247" t="s">
        <v>902</v>
      </c>
      <c r="G145" s="248" t="s">
        <v>270</v>
      </c>
      <c r="H145" s="249">
        <v>20</v>
      </c>
      <c r="I145" s="250"/>
      <c r="J145" s="251">
        <f>ROUND(I145*H145,2)</f>
        <v>0</v>
      </c>
      <c r="K145" s="247" t="s">
        <v>888</v>
      </c>
      <c r="L145" s="43"/>
      <c r="M145" s="252" t="s">
        <v>1</v>
      </c>
      <c r="N145" s="253" t="s">
        <v>43</v>
      </c>
      <c r="O145" s="93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56" t="s">
        <v>173</v>
      </c>
      <c r="AT145" s="256" t="s">
        <v>168</v>
      </c>
      <c r="AU145" s="256" t="s">
        <v>86</v>
      </c>
      <c r="AY145" s="17" t="s">
        <v>166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86</v>
      </c>
      <c r="BK145" s="145">
        <f>ROUND(I145*H145,2)</f>
        <v>0</v>
      </c>
      <c r="BL145" s="17" t="s">
        <v>173</v>
      </c>
      <c r="BM145" s="256" t="s">
        <v>279</v>
      </c>
    </row>
    <row r="146" spans="1:65" s="2" customFormat="1" ht="16.5" customHeight="1">
      <c r="A146" s="40"/>
      <c r="B146" s="41"/>
      <c r="C146" s="245" t="s">
        <v>78</v>
      </c>
      <c r="D146" s="245" t="s">
        <v>168</v>
      </c>
      <c r="E146" s="246" t="s">
        <v>903</v>
      </c>
      <c r="F146" s="247" t="s">
        <v>904</v>
      </c>
      <c r="G146" s="248" t="s">
        <v>270</v>
      </c>
      <c r="H146" s="249">
        <v>1</v>
      </c>
      <c r="I146" s="250"/>
      <c r="J146" s="251">
        <f>ROUND(I146*H146,2)</f>
        <v>0</v>
      </c>
      <c r="K146" s="247" t="s">
        <v>888</v>
      </c>
      <c r="L146" s="43"/>
      <c r="M146" s="252" t="s">
        <v>1</v>
      </c>
      <c r="N146" s="253" t="s">
        <v>43</v>
      </c>
      <c r="O146" s="93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56" t="s">
        <v>173</v>
      </c>
      <c r="AT146" s="256" t="s">
        <v>168</v>
      </c>
      <c r="AU146" s="256" t="s">
        <v>86</v>
      </c>
      <c r="AY146" s="17" t="s">
        <v>166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86</v>
      </c>
      <c r="BK146" s="145">
        <f>ROUND(I146*H146,2)</f>
        <v>0</v>
      </c>
      <c r="BL146" s="17" t="s">
        <v>173</v>
      </c>
      <c r="BM146" s="256" t="s">
        <v>288</v>
      </c>
    </row>
    <row r="147" spans="1:65" s="2" customFormat="1" ht="16.5" customHeight="1">
      <c r="A147" s="40"/>
      <c r="B147" s="41"/>
      <c r="C147" s="245" t="s">
        <v>78</v>
      </c>
      <c r="D147" s="245" t="s">
        <v>168</v>
      </c>
      <c r="E147" s="246" t="s">
        <v>905</v>
      </c>
      <c r="F147" s="247" t="s">
        <v>906</v>
      </c>
      <c r="G147" s="248" t="s">
        <v>270</v>
      </c>
      <c r="H147" s="249">
        <v>1</v>
      </c>
      <c r="I147" s="250"/>
      <c r="J147" s="251">
        <f>ROUND(I147*H147,2)</f>
        <v>0</v>
      </c>
      <c r="K147" s="247" t="s">
        <v>888</v>
      </c>
      <c r="L147" s="43"/>
      <c r="M147" s="252" t="s">
        <v>1</v>
      </c>
      <c r="N147" s="253" t="s">
        <v>43</v>
      </c>
      <c r="O147" s="93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56" t="s">
        <v>173</v>
      </c>
      <c r="AT147" s="256" t="s">
        <v>168</v>
      </c>
      <c r="AU147" s="256" t="s">
        <v>86</v>
      </c>
      <c r="AY147" s="17" t="s">
        <v>166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86</v>
      </c>
      <c r="BK147" s="145">
        <f>ROUND(I147*H147,2)</f>
        <v>0</v>
      </c>
      <c r="BL147" s="17" t="s">
        <v>173</v>
      </c>
      <c r="BM147" s="256" t="s">
        <v>297</v>
      </c>
    </row>
    <row r="148" spans="1:65" s="2" customFormat="1" ht="16.5" customHeight="1">
      <c r="A148" s="40"/>
      <c r="B148" s="41"/>
      <c r="C148" s="245" t="s">
        <v>78</v>
      </c>
      <c r="D148" s="245" t="s">
        <v>168</v>
      </c>
      <c r="E148" s="246" t="s">
        <v>907</v>
      </c>
      <c r="F148" s="247" t="s">
        <v>908</v>
      </c>
      <c r="G148" s="248" t="s">
        <v>270</v>
      </c>
      <c r="H148" s="249">
        <v>2</v>
      </c>
      <c r="I148" s="250"/>
      <c r="J148" s="251">
        <f>ROUND(I148*H148,2)</f>
        <v>0</v>
      </c>
      <c r="K148" s="247" t="s">
        <v>888</v>
      </c>
      <c r="L148" s="43"/>
      <c r="M148" s="252" t="s">
        <v>1</v>
      </c>
      <c r="N148" s="253" t="s">
        <v>43</v>
      </c>
      <c r="O148" s="93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56" t="s">
        <v>173</v>
      </c>
      <c r="AT148" s="256" t="s">
        <v>168</v>
      </c>
      <c r="AU148" s="256" t="s">
        <v>86</v>
      </c>
      <c r="AY148" s="17" t="s">
        <v>166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86</v>
      </c>
      <c r="BK148" s="145">
        <f>ROUND(I148*H148,2)</f>
        <v>0</v>
      </c>
      <c r="BL148" s="17" t="s">
        <v>173</v>
      </c>
      <c r="BM148" s="256" t="s">
        <v>306</v>
      </c>
    </row>
    <row r="149" spans="1:65" s="2" customFormat="1" ht="16.5" customHeight="1">
      <c r="A149" s="40"/>
      <c r="B149" s="41"/>
      <c r="C149" s="245" t="s">
        <v>78</v>
      </c>
      <c r="D149" s="245" t="s">
        <v>168</v>
      </c>
      <c r="E149" s="246" t="s">
        <v>909</v>
      </c>
      <c r="F149" s="247" t="s">
        <v>910</v>
      </c>
      <c r="G149" s="248" t="s">
        <v>270</v>
      </c>
      <c r="H149" s="249">
        <v>20</v>
      </c>
      <c r="I149" s="250"/>
      <c r="J149" s="251">
        <f>ROUND(I149*H149,2)</f>
        <v>0</v>
      </c>
      <c r="K149" s="247" t="s">
        <v>888</v>
      </c>
      <c r="L149" s="43"/>
      <c r="M149" s="252" t="s">
        <v>1</v>
      </c>
      <c r="N149" s="253" t="s">
        <v>43</v>
      </c>
      <c r="O149" s="93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56" t="s">
        <v>173</v>
      </c>
      <c r="AT149" s="256" t="s">
        <v>168</v>
      </c>
      <c r="AU149" s="256" t="s">
        <v>86</v>
      </c>
      <c r="AY149" s="17" t="s">
        <v>166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86</v>
      </c>
      <c r="BK149" s="145">
        <f>ROUND(I149*H149,2)</f>
        <v>0</v>
      </c>
      <c r="BL149" s="17" t="s">
        <v>173</v>
      </c>
      <c r="BM149" s="256" t="s">
        <v>324</v>
      </c>
    </row>
    <row r="150" spans="1:65" s="2" customFormat="1" ht="16.5" customHeight="1">
      <c r="A150" s="40"/>
      <c r="B150" s="41"/>
      <c r="C150" s="245" t="s">
        <v>78</v>
      </c>
      <c r="D150" s="245" t="s">
        <v>168</v>
      </c>
      <c r="E150" s="246" t="s">
        <v>911</v>
      </c>
      <c r="F150" s="247" t="s">
        <v>912</v>
      </c>
      <c r="G150" s="248" t="s">
        <v>270</v>
      </c>
      <c r="H150" s="249">
        <v>1</v>
      </c>
      <c r="I150" s="250"/>
      <c r="J150" s="251">
        <f>ROUND(I150*H150,2)</f>
        <v>0</v>
      </c>
      <c r="K150" s="247" t="s">
        <v>888</v>
      </c>
      <c r="L150" s="43"/>
      <c r="M150" s="252" t="s">
        <v>1</v>
      </c>
      <c r="N150" s="253" t="s">
        <v>43</v>
      </c>
      <c r="O150" s="93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56" t="s">
        <v>173</v>
      </c>
      <c r="AT150" s="256" t="s">
        <v>168</v>
      </c>
      <c r="AU150" s="256" t="s">
        <v>86</v>
      </c>
      <c r="AY150" s="17" t="s">
        <v>166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86</v>
      </c>
      <c r="BK150" s="145">
        <f>ROUND(I150*H150,2)</f>
        <v>0</v>
      </c>
      <c r="BL150" s="17" t="s">
        <v>173</v>
      </c>
      <c r="BM150" s="256" t="s">
        <v>334</v>
      </c>
    </row>
    <row r="151" spans="1:65" s="2" customFormat="1" ht="16.5" customHeight="1">
      <c r="A151" s="40"/>
      <c r="B151" s="41"/>
      <c r="C151" s="245" t="s">
        <v>78</v>
      </c>
      <c r="D151" s="245" t="s">
        <v>168</v>
      </c>
      <c r="E151" s="246" t="s">
        <v>913</v>
      </c>
      <c r="F151" s="247" t="s">
        <v>914</v>
      </c>
      <c r="G151" s="248" t="s">
        <v>270</v>
      </c>
      <c r="H151" s="249">
        <v>2</v>
      </c>
      <c r="I151" s="250"/>
      <c r="J151" s="251">
        <f>ROUND(I151*H151,2)</f>
        <v>0</v>
      </c>
      <c r="K151" s="247" t="s">
        <v>888</v>
      </c>
      <c r="L151" s="43"/>
      <c r="M151" s="252" t="s">
        <v>1</v>
      </c>
      <c r="N151" s="253" t="s">
        <v>43</v>
      </c>
      <c r="O151" s="93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6" t="s">
        <v>173</v>
      </c>
      <c r="AT151" s="256" t="s">
        <v>168</v>
      </c>
      <c r="AU151" s="256" t="s">
        <v>86</v>
      </c>
      <c r="AY151" s="17" t="s">
        <v>166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86</v>
      </c>
      <c r="BK151" s="145">
        <f>ROUND(I151*H151,2)</f>
        <v>0</v>
      </c>
      <c r="BL151" s="17" t="s">
        <v>173</v>
      </c>
      <c r="BM151" s="256" t="s">
        <v>344</v>
      </c>
    </row>
    <row r="152" spans="1:65" s="2" customFormat="1" ht="16.5" customHeight="1">
      <c r="A152" s="40"/>
      <c r="B152" s="41"/>
      <c r="C152" s="245" t="s">
        <v>78</v>
      </c>
      <c r="D152" s="245" t="s">
        <v>168</v>
      </c>
      <c r="E152" s="246" t="s">
        <v>915</v>
      </c>
      <c r="F152" s="247" t="s">
        <v>916</v>
      </c>
      <c r="G152" s="248" t="s">
        <v>270</v>
      </c>
      <c r="H152" s="249">
        <v>1</v>
      </c>
      <c r="I152" s="250"/>
      <c r="J152" s="251">
        <f>ROUND(I152*H152,2)</f>
        <v>0</v>
      </c>
      <c r="K152" s="247" t="s">
        <v>888</v>
      </c>
      <c r="L152" s="43"/>
      <c r="M152" s="252" t="s">
        <v>1</v>
      </c>
      <c r="N152" s="253" t="s">
        <v>43</v>
      </c>
      <c r="O152" s="93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56" t="s">
        <v>173</v>
      </c>
      <c r="AT152" s="256" t="s">
        <v>168</v>
      </c>
      <c r="AU152" s="256" t="s">
        <v>86</v>
      </c>
      <c r="AY152" s="17" t="s">
        <v>166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86</v>
      </c>
      <c r="BK152" s="145">
        <f>ROUND(I152*H152,2)</f>
        <v>0</v>
      </c>
      <c r="BL152" s="17" t="s">
        <v>173</v>
      </c>
      <c r="BM152" s="256" t="s">
        <v>354</v>
      </c>
    </row>
    <row r="153" spans="1:65" s="2" customFormat="1" ht="21.75" customHeight="1">
      <c r="A153" s="40"/>
      <c r="B153" s="41"/>
      <c r="C153" s="245" t="s">
        <v>78</v>
      </c>
      <c r="D153" s="245" t="s">
        <v>168</v>
      </c>
      <c r="E153" s="246" t="s">
        <v>917</v>
      </c>
      <c r="F153" s="247" t="s">
        <v>918</v>
      </c>
      <c r="G153" s="248" t="s">
        <v>245</v>
      </c>
      <c r="H153" s="249">
        <v>16</v>
      </c>
      <c r="I153" s="250"/>
      <c r="J153" s="251">
        <f>ROUND(I153*H153,2)</f>
        <v>0</v>
      </c>
      <c r="K153" s="247" t="s">
        <v>888</v>
      </c>
      <c r="L153" s="43"/>
      <c r="M153" s="252" t="s">
        <v>1</v>
      </c>
      <c r="N153" s="253" t="s">
        <v>43</v>
      </c>
      <c r="O153" s="93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56" t="s">
        <v>173</v>
      </c>
      <c r="AT153" s="256" t="s">
        <v>168</v>
      </c>
      <c r="AU153" s="256" t="s">
        <v>86</v>
      </c>
      <c r="AY153" s="17" t="s">
        <v>166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86</v>
      </c>
      <c r="BK153" s="145">
        <f>ROUND(I153*H153,2)</f>
        <v>0</v>
      </c>
      <c r="BL153" s="17" t="s">
        <v>173</v>
      </c>
      <c r="BM153" s="256" t="s">
        <v>370</v>
      </c>
    </row>
    <row r="154" spans="1:65" s="2" customFormat="1" ht="21.75" customHeight="1">
      <c r="A154" s="40"/>
      <c r="B154" s="41"/>
      <c r="C154" s="245" t="s">
        <v>78</v>
      </c>
      <c r="D154" s="245" t="s">
        <v>168</v>
      </c>
      <c r="E154" s="246" t="s">
        <v>919</v>
      </c>
      <c r="F154" s="247" t="s">
        <v>920</v>
      </c>
      <c r="G154" s="248" t="s">
        <v>245</v>
      </c>
      <c r="H154" s="249">
        <v>10</v>
      </c>
      <c r="I154" s="250"/>
      <c r="J154" s="251">
        <f>ROUND(I154*H154,2)</f>
        <v>0</v>
      </c>
      <c r="K154" s="247" t="s">
        <v>888</v>
      </c>
      <c r="L154" s="43"/>
      <c r="M154" s="252" t="s">
        <v>1</v>
      </c>
      <c r="N154" s="253" t="s">
        <v>43</v>
      </c>
      <c r="O154" s="93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56" t="s">
        <v>173</v>
      </c>
      <c r="AT154" s="256" t="s">
        <v>168</v>
      </c>
      <c r="AU154" s="256" t="s">
        <v>86</v>
      </c>
      <c r="AY154" s="17" t="s">
        <v>166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86</v>
      </c>
      <c r="BK154" s="145">
        <f>ROUND(I154*H154,2)</f>
        <v>0</v>
      </c>
      <c r="BL154" s="17" t="s">
        <v>173</v>
      </c>
      <c r="BM154" s="256" t="s">
        <v>378</v>
      </c>
    </row>
    <row r="155" spans="1:65" s="2" customFormat="1" ht="21.75" customHeight="1">
      <c r="A155" s="40"/>
      <c r="B155" s="41"/>
      <c r="C155" s="245" t="s">
        <v>78</v>
      </c>
      <c r="D155" s="245" t="s">
        <v>168</v>
      </c>
      <c r="E155" s="246" t="s">
        <v>921</v>
      </c>
      <c r="F155" s="247" t="s">
        <v>922</v>
      </c>
      <c r="G155" s="248" t="s">
        <v>245</v>
      </c>
      <c r="H155" s="249">
        <v>180</v>
      </c>
      <c r="I155" s="250"/>
      <c r="J155" s="251">
        <f>ROUND(I155*H155,2)</f>
        <v>0</v>
      </c>
      <c r="K155" s="247" t="s">
        <v>888</v>
      </c>
      <c r="L155" s="43"/>
      <c r="M155" s="252" t="s">
        <v>1</v>
      </c>
      <c r="N155" s="253" t="s">
        <v>43</v>
      </c>
      <c r="O155" s="93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56" t="s">
        <v>173</v>
      </c>
      <c r="AT155" s="256" t="s">
        <v>168</v>
      </c>
      <c r="AU155" s="256" t="s">
        <v>86</v>
      </c>
      <c r="AY155" s="17" t="s">
        <v>166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86</v>
      </c>
      <c r="BK155" s="145">
        <f>ROUND(I155*H155,2)</f>
        <v>0</v>
      </c>
      <c r="BL155" s="17" t="s">
        <v>173</v>
      </c>
      <c r="BM155" s="256" t="s">
        <v>388</v>
      </c>
    </row>
    <row r="156" spans="1:65" s="2" customFormat="1" ht="21.75" customHeight="1">
      <c r="A156" s="40"/>
      <c r="B156" s="41"/>
      <c r="C156" s="245" t="s">
        <v>78</v>
      </c>
      <c r="D156" s="245" t="s">
        <v>168</v>
      </c>
      <c r="E156" s="246" t="s">
        <v>923</v>
      </c>
      <c r="F156" s="247" t="s">
        <v>924</v>
      </c>
      <c r="G156" s="248" t="s">
        <v>245</v>
      </c>
      <c r="H156" s="249">
        <v>255</v>
      </c>
      <c r="I156" s="250"/>
      <c r="J156" s="251">
        <f>ROUND(I156*H156,2)</f>
        <v>0</v>
      </c>
      <c r="K156" s="247" t="s">
        <v>888</v>
      </c>
      <c r="L156" s="43"/>
      <c r="M156" s="252" t="s">
        <v>1</v>
      </c>
      <c r="N156" s="253" t="s">
        <v>43</v>
      </c>
      <c r="O156" s="93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56" t="s">
        <v>173</v>
      </c>
      <c r="AT156" s="256" t="s">
        <v>168</v>
      </c>
      <c r="AU156" s="256" t="s">
        <v>86</v>
      </c>
      <c r="AY156" s="17" t="s">
        <v>166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86</v>
      </c>
      <c r="BK156" s="145">
        <f>ROUND(I156*H156,2)</f>
        <v>0</v>
      </c>
      <c r="BL156" s="17" t="s">
        <v>173</v>
      </c>
      <c r="BM156" s="256" t="s">
        <v>398</v>
      </c>
    </row>
    <row r="157" spans="1:65" s="2" customFormat="1" ht="21.75" customHeight="1">
      <c r="A157" s="40"/>
      <c r="B157" s="41"/>
      <c r="C157" s="245" t="s">
        <v>78</v>
      </c>
      <c r="D157" s="245" t="s">
        <v>168</v>
      </c>
      <c r="E157" s="246" t="s">
        <v>925</v>
      </c>
      <c r="F157" s="247" t="s">
        <v>926</v>
      </c>
      <c r="G157" s="248" t="s">
        <v>245</v>
      </c>
      <c r="H157" s="249">
        <v>50</v>
      </c>
      <c r="I157" s="250"/>
      <c r="J157" s="251">
        <f>ROUND(I157*H157,2)</f>
        <v>0</v>
      </c>
      <c r="K157" s="247" t="s">
        <v>888</v>
      </c>
      <c r="L157" s="43"/>
      <c r="M157" s="252" t="s">
        <v>1</v>
      </c>
      <c r="N157" s="253" t="s">
        <v>43</v>
      </c>
      <c r="O157" s="93"/>
      <c r="P157" s="254">
        <f>O157*H157</f>
        <v>0</v>
      </c>
      <c r="Q157" s="254">
        <v>0</v>
      </c>
      <c r="R157" s="254">
        <f>Q157*H157</f>
        <v>0</v>
      </c>
      <c r="S157" s="254">
        <v>0</v>
      </c>
      <c r="T157" s="25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56" t="s">
        <v>173</v>
      </c>
      <c r="AT157" s="256" t="s">
        <v>168</v>
      </c>
      <c r="AU157" s="256" t="s">
        <v>86</v>
      </c>
      <c r="AY157" s="17" t="s">
        <v>166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86</v>
      </c>
      <c r="BK157" s="145">
        <f>ROUND(I157*H157,2)</f>
        <v>0</v>
      </c>
      <c r="BL157" s="17" t="s">
        <v>173</v>
      </c>
      <c r="BM157" s="256" t="s">
        <v>413</v>
      </c>
    </row>
    <row r="158" spans="1:65" s="2" customFormat="1" ht="16.5" customHeight="1">
      <c r="A158" s="40"/>
      <c r="B158" s="41"/>
      <c r="C158" s="245" t="s">
        <v>78</v>
      </c>
      <c r="D158" s="245" t="s">
        <v>168</v>
      </c>
      <c r="E158" s="246" t="s">
        <v>927</v>
      </c>
      <c r="F158" s="247" t="s">
        <v>928</v>
      </c>
      <c r="G158" s="248" t="s">
        <v>245</v>
      </c>
      <c r="H158" s="249">
        <v>16</v>
      </c>
      <c r="I158" s="250"/>
      <c r="J158" s="251">
        <f>ROUND(I158*H158,2)</f>
        <v>0</v>
      </c>
      <c r="K158" s="247" t="s">
        <v>888</v>
      </c>
      <c r="L158" s="43"/>
      <c r="M158" s="252" t="s">
        <v>1</v>
      </c>
      <c r="N158" s="253" t="s">
        <v>43</v>
      </c>
      <c r="O158" s="93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56" t="s">
        <v>173</v>
      </c>
      <c r="AT158" s="256" t="s">
        <v>168</v>
      </c>
      <c r="AU158" s="256" t="s">
        <v>86</v>
      </c>
      <c r="AY158" s="17" t="s">
        <v>166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86</v>
      </c>
      <c r="BK158" s="145">
        <f>ROUND(I158*H158,2)</f>
        <v>0</v>
      </c>
      <c r="BL158" s="17" t="s">
        <v>173</v>
      </c>
      <c r="BM158" s="256" t="s">
        <v>423</v>
      </c>
    </row>
    <row r="159" spans="1:65" s="2" customFormat="1" ht="16.5" customHeight="1">
      <c r="A159" s="40"/>
      <c r="B159" s="41"/>
      <c r="C159" s="245" t="s">
        <v>78</v>
      </c>
      <c r="D159" s="245" t="s">
        <v>168</v>
      </c>
      <c r="E159" s="246" t="s">
        <v>929</v>
      </c>
      <c r="F159" s="247" t="s">
        <v>930</v>
      </c>
      <c r="G159" s="248" t="s">
        <v>270</v>
      </c>
      <c r="H159" s="249">
        <v>17</v>
      </c>
      <c r="I159" s="250"/>
      <c r="J159" s="251">
        <f>ROUND(I159*H159,2)</f>
        <v>0</v>
      </c>
      <c r="K159" s="247" t="s">
        <v>888</v>
      </c>
      <c r="L159" s="43"/>
      <c r="M159" s="252" t="s">
        <v>1</v>
      </c>
      <c r="N159" s="253" t="s">
        <v>43</v>
      </c>
      <c r="O159" s="93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56" t="s">
        <v>173</v>
      </c>
      <c r="AT159" s="256" t="s">
        <v>168</v>
      </c>
      <c r="AU159" s="256" t="s">
        <v>86</v>
      </c>
      <c r="AY159" s="17" t="s">
        <v>166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86</v>
      </c>
      <c r="BK159" s="145">
        <f>ROUND(I159*H159,2)</f>
        <v>0</v>
      </c>
      <c r="BL159" s="17" t="s">
        <v>173</v>
      </c>
      <c r="BM159" s="256" t="s">
        <v>431</v>
      </c>
    </row>
    <row r="160" spans="1:65" s="2" customFormat="1" ht="16.5" customHeight="1">
      <c r="A160" s="40"/>
      <c r="B160" s="41"/>
      <c r="C160" s="245" t="s">
        <v>78</v>
      </c>
      <c r="D160" s="245" t="s">
        <v>168</v>
      </c>
      <c r="E160" s="246" t="s">
        <v>931</v>
      </c>
      <c r="F160" s="247" t="s">
        <v>932</v>
      </c>
      <c r="G160" s="248" t="s">
        <v>245</v>
      </c>
      <c r="H160" s="249">
        <v>11</v>
      </c>
      <c r="I160" s="250"/>
      <c r="J160" s="251">
        <f>ROUND(I160*H160,2)</f>
        <v>0</v>
      </c>
      <c r="K160" s="247" t="s">
        <v>888</v>
      </c>
      <c r="L160" s="43"/>
      <c r="M160" s="252" t="s">
        <v>1</v>
      </c>
      <c r="N160" s="253" t="s">
        <v>43</v>
      </c>
      <c r="O160" s="93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56" t="s">
        <v>173</v>
      </c>
      <c r="AT160" s="256" t="s">
        <v>168</v>
      </c>
      <c r="AU160" s="256" t="s">
        <v>86</v>
      </c>
      <c r="AY160" s="17" t="s">
        <v>166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86</v>
      </c>
      <c r="BK160" s="145">
        <f>ROUND(I160*H160,2)</f>
        <v>0</v>
      </c>
      <c r="BL160" s="17" t="s">
        <v>173</v>
      </c>
      <c r="BM160" s="256" t="s">
        <v>440</v>
      </c>
    </row>
    <row r="161" spans="1:65" s="2" customFormat="1" ht="16.5" customHeight="1">
      <c r="A161" s="40"/>
      <c r="B161" s="41"/>
      <c r="C161" s="245" t="s">
        <v>78</v>
      </c>
      <c r="D161" s="245" t="s">
        <v>168</v>
      </c>
      <c r="E161" s="246" t="s">
        <v>933</v>
      </c>
      <c r="F161" s="247" t="s">
        <v>934</v>
      </c>
      <c r="G161" s="248" t="s">
        <v>270</v>
      </c>
      <c r="H161" s="249">
        <v>2</v>
      </c>
      <c r="I161" s="250"/>
      <c r="J161" s="251">
        <f>ROUND(I161*H161,2)</f>
        <v>0</v>
      </c>
      <c r="K161" s="247" t="s">
        <v>888</v>
      </c>
      <c r="L161" s="43"/>
      <c r="M161" s="252" t="s">
        <v>1</v>
      </c>
      <c r="N161" s="253" t="s">
        <v>43</v>
      </c>
      <c r="O161" s="93"/>
      <c r="P161" s="254">
        <f>O161*H161</f>
        <v>0</v>
      </c>
      <c r="Q161" s="254">
        <v>0</v>
      </c>
      <c r="R161" s="254">
        <f>Q161*H161</f>
        <v>0</v>
      </c>
      <c r="S161" s="254">
        <v>0</v>
      </c>
      <c r="T161" s="25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56" t="s">
        <v>173</v>
      </c>
      <c r="AT161" s="256" t="s">
        <v>168</v>
      </c>
      <c r="AU161" s="256" t="s">
        <v>86</v>
      </c>
      <c r="AY161" s="17" t="s">
        <v>166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86</v>
      </c>
      <c r="BK161" s="145">
        <f>ROUND(I161*H161,2)</f>
        <v>0</v>
      </c>
      <c r="BL161" s="17" t="s">
        <v>173</v>
      </c>
      <c r="BM161" s="256" t="s">
        <v>451</v>
      </c>
    </row>
    <row r="162" spans="1:65" s="2" customFormat="1" ht="16.5" customHeight="1">
      <c r="A162" s="40"/>
      <c r="B162" s="41"/>
      <c r="C162" s="245" t="s">
        <v>78</v>
      </c>
      <c r="D162" s="245" t="s">
        <v>168</v>
      </c>
      <c r="E162" s="246" t="s">
        <v>935</v>
      </c>
      <c r="F162" s="247" t="s">
        <v>936</v>
      </c>
      <c r="G162" s="248" t="s">
        <v>270</v>
      </c>
      <c r="H162" s="249">
        <v>10</v>
      </c>
      <c r="I162" s="250"/>
      <c r="J162" s="251">
        <f>ROUND(I162*H162,2)</f>
        <v>0</v>
      </c>
      <c r="K162" s="247" t="s">
        <v>888</v>
      </c>
      <c r="L162" s="43"/>
      <c r="M162" s="252" t="s">
        <v>1</v>
      </c>
      <c r="N162" s="253" t="s">
        <v>43</v>
      </c>
      <c r="O162" s="93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56" t="s">
        <v>173</v>
      </c>
      <c r="AT162" s="256" t="s">
        <v>168</v>
      </c>
      <c r="AU162" s="256" t="s">
        <v>86</v>
      </c>
      <c r="AY162" s="17" t="s">
        <v>166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86</v>
      </c>
      <c r="BK162" s="145">
        <f>ROUND(I162*H162,2)</f>
        <v>0</v>
      </c>
      <c r="BL162" s="17" t="s">
        <v>173</v>
      </c>
      <c r="BM162" s="256" t="s">
        <v>461</v>
      </c>
    </row>
    <row r="163" spans="1:65" s="2" customFormat="1" ht="16.5" customHeight="1">
      <c r="A163" s="40"/>
      <c r="B163" s="41"/>
      <c r="C163" s="245" t="s">
        <v>78</v>
      </c>
      <c r="D163" s="245" t="s">
        <v>168</v>
      </c>
      <c r="E163" s="246" t="s">
        <v>937</v>
      </c>
      <c r="F163" s="247" t="s">
        <v>938</v>
      </c>
      <c r="G163" s="248" t="s">
        <v>270</v>
      </c>
      <c r="H163" s="249">
        <v>2</v>
      </c>
      <c r="I163" s="250"/>
      <c r="J163" s="251">
        <f>ROUND(I163*H163,2)</f>
        <v>0</v>
      </c>
      <c r="K163" s="247" t="s">
        <v>888</v>
      </c>
      <c r="L163" s="43"/>
      <c r="M163" s="252" t="s">
        <v>1</v>
      </c>
      <c r="N163" s="253" t="s">
        <v>43</v>
      </c>
      <c r="O163" s="93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56" t="s">
        <v>173</v>
      </c>
      <c r="AT163" s="256" t="s">
        <v>168</v>
      </c>
      <c r="AU163" s="256" t="s">
        <v>86</v>
      </c>
      <c r="AY163" s="17" t="s">
        <v>166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86</v>
      </c>
      <c r="BK163" s="145">
        <f>ROUND(I163*H163,2)</f>
        <v>0</v>
      </c>
      <c r="BL163" s="17" t="s">
        <v>173</v>
      </c>
      <c r="BM163" s="256" t="s">
        <v>471</v>
      </c>
    </row>
    <row r="164" spans="1:65" s="2" customFormat="1" ht="16.5" customHeight="1">
      <c r="A164" s="40"/>
      <c r="B164" s="41"/>
      <c r="C164" s="245" t="s">
        <v>78</v>
      </c>
      <c r="D164" s="245" t="s">
        <v>168</v>
      </c>
      <c r="E164" s="246" t="s">
        <v>939</v>
      </c>
      <c r="F164" s="247" t="s">
        <v>940</v>
      </c>
      <c r="G164" s="248" t="s">
        <v>270</v>
      </c>
      <c r="H164" s="249">
        <v>1</v>
      </c>
      <c r="I164" s="250"/>
      <c r="J164" s="251">
        <f>ROUND(I164*H164,2)</f>
        <v>0</v>
      </c>
      <c r="K164" s="247" t="s">
        <v>888</v>
      </c>
      <c r="L164" s="43"/>
      <c r="M164" s="252" t="s">
        <v>1</v>
      </c>
      <c r="N164" s="253" t="s">
        <v>43</v>
      </c>
      <c r="O164" s="93"/>
      <c r="P164" s="254">
        <f>O164*H164</f>
        <v>0</v>
      </c>
      <c r="Q164" s="254">
        <v>0</v>
      </c>
      <c r="R164" s="254">
        <f>Q164*H164</f>
        <v>0</v>
      </c>
      <c r="S164" s="254">
        <v>0</v>
      </c>
      <c r="T164" s="25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56" t="s">
        <v>173</v>
      </c>
      <c r="AT164" s="256" t="s">
        <v>168</v>
      </c>
      <c r="AU164" s="256" t="s">
        <v>86</v>
      </c>
      <c r="AY164" s="17" t="s">
        <v>166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7" t="s">
        <v>86</v>
      </c>
      <c r="BK164" s="145">
        <f>ROUND(I164*H164,2)</f>
        <v>0</v>
      </c>
      <c r="BL164" s="17" t="s">
        <v>173</v>
      </c>
      <c r="BM164" s="256" t="s">
        <v>479</v>
      </c>
    </row>
    <row r="165" spans="1:65" s="2" customFormat="1" ht="16.5" customHeight="1">
      <c r="A165" s="40"/>
      <c r="B165" s="41"/>
      <c r="C165" s="245" t="s">
        <v>78</v>
      </c>
      <c r="D165" s="245" t="s">
        <v>168</v>
      </c>
      <c r="E165" s="246" t="s">
        <v>941</v>
      </c>
      <c r="F165" s="247" t="s">
        <v>942</v>
      </c>
      <c r="G165" s="248" t="s">
        <v>270</v>
      </c>
      <c r="H165" s="249">
        <v>7</v>
      </c>
      <c r="I165" s="250"/>
      <c r="J165" s="251">
        <f>ROUND(I165*H165,2)</f>
        <v>0</v>
      </c>
      <c r="K165" s="247" t="s">
        <v>888</v>
      </c>
      <c r="L165" s="43"/>
      <c r="M165" s="252" t="s">
        <v>1</v>
      </c>
      <c r="N165" s="253" t="s">
        <v>43</v>
      </c>
      <c r="O165" s="93"/>
      <c r="P165" s="254">
        <f>O165*H165</f>
        <v>0</v>
      </c>
      <c r="Q165" s="254">
        <v>0</v>
      </c>
      <c r="R165" s="254">
        <f>Q165*H165</f>
        <v>0</v>
      </c>
      <c r="S165" s="254">
        <v>0</v>
      </c>
      <c r="T165" s="25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56" t="s">
        <v>173</v>
      </c>
      <c r="AT165" s="256" t="s">
        <v>168</v>
      </c>
      <c r="AU165" s="256" t="s">
        <v>86</v>
      </c>
      <c r="AY165" s="17" t="s">
        <v>166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86</v>
      </c>
      <c r="BK165" s="145">
        <f>ROUND(I165*H165,2)</f>
        <v>0</v>
      </c>
      <c r="BL165" s="17" t="s">
        <v>173</v>
      </c>
      <c r="BM165" s="256" t="s">
        <v>488</v>
      </c>
    </row>
    <row r="166" spans="1:65" s="2" customFormat="1" ht="21.75" customHeight="1">
      <c r="A166" s="40"/>
      <c r="B166" s="41"/>
      <c r="C166" s="245" t="s">
        <v>78</v>
      </c>
      <c r="D166" s="245" t="s">
        <v>168</v>
      </c>
      <c r="E166" s="246" t="s">
        <v>943</v>
      </c>
      <c r="F166" s="247" t="s">
        <v>944</v>
      </c>
      <c r="G166" s="248" t="s">
        <v>270</v>
      </c>
      <c r="H166" s="249">
        <v>12</v>
      </c>
      <c r="I166" s="250"/>
      <c r="J166" s="251">
        <f>ROUND(I166*H166,2)</f>
        <v>0</v>
      </c>
      <c r="K166" s="247" t="s">
        <v>888</v>
      </c>
      <c r="L166" s="43"/>
      <c r="M166" s="252" t="s">
        <v>1</v>
      </c>
      <c r="N166" s="253" t="s">
        <v>43</v>
      </c>
      <c r="O166" s="93"/>
      <c r="P166" s="254">
        <f>O166*H166</f>
        <v>0</v>
      </c>
      <c r="Q166" s="254">
        <v>0</v>
      </c>
      <c r="R166" s="254">
        <f>Q166*H166</f>
        <v>0</v>
      </c>
      <c r="S166" s="254">
        <v>0</v>
      </c>
      <c r="T166" s="25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56" t="s">
        <v>173</v>
      </c>
      <c r="AT166" s="256" t="s">
        <v>168</v>
      </c>
      <c r="AU166" s="256" t="s">
        <v>86</v>
      </c>
      <c r="AY166" s="17" t="s">
        <v>166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86</v>
      </c>
      <c r="BK166" s="145">
        <f>ROUND(I166*H166,2)</f>
        <v>0</v>
      </c>
      <c r="BL166" s="17" t="s">
        <v>173</v>
      </c>
      <c r="BM166" s="256" t="s">
        <v>499</v>
      </c>
    </row>
    <row r="167" spans="1:65" s="2" customFormat="1" ht="21.75" customHeight="1">
      <c r="A167" s="40"/>
      <c r="B167" s="41"/>
      <c r="C167" s="245" t="s">
        <v>78</v>
      </c>
      <c r="D167" s="245" t="s">
        <v>168</v>
      </c>
      <c r="E167" s="246" t="s">
        <v>945</v>
      </c>
      <c r="F167" s="247" t="s">
        <v>946</v>
      </c>
      <c r="G167" s="248" t="s">
        <v>270</v>
      </c>
      <c r="H167" s="249">
        <v>65</v>
      </c>
      <c r="I167" s="250"/>
      <c r="J167" s="251">
        <f>ROUND(I167*H167,2)</f>
        <v>0</v>
      </c>
      <c r="K167" s="247" t="s">
        <v>888</v>
      </c>
      <c r="L167" s="43"/>
      <c r="M167" s="252" t="s">
        <v>1</v>
      </c>
      <c r="N167" s="253" t="s">
        <v>43</v>
      </c>
      <c r="O167" s="93"/>
      <c r="P167" s="254">
        <f>O167*H167</f>
        <v>0</v>
      </c>
      <c r="Q167" s="254">
        <v>0</v>
      </c>
      <c r="R167" s="254">
        <f>Q167*H167</f>
        <v>0</v>
      </c>
      <c r="S167" s="254">
        <v>0</v>
      </c>
      <c r="T167" s="25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56" t="s">
        <v>173</v>
      </c>
      <c r="AT167" s="256" t="s">
        <v>168</v>
      </c>
      <c r="AU167" s="256" t="s">
        <v>86</v>
      </c>
      <c r="AY167" s="17" t="s">
        <v>166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86</v>
      </c>
      <c r="BK167" s="145">
        <f>ROUND(I167*H167,2)</f>
        <v>0</v>
      </c>
      <c r="BL167" s="17" t="s">
        <v>173</v>
      </c>
      <c r="BM167" s="256" t="s">
        <v>507</v>
      </c>
    </row>
    <row r="168" spans="1:63" s="12" customFormat="1" ht="25.9" customHeight="1">
      <c r="A168" s="12"/>
      <c r="B168" s="230"/>
      <c r="C168" s="231"/>
      <c r="D168" s="232" t="s">
        <v>77</v>
      </c>
      <c r="E168" s="233" t="s">
        <v>947</v>
      </c>
      <c r="F168" s="233" t="s">
        <v>948</v>
      </c>
      <c r="G168" s="231"/>
      <c r="H168" s="231"/>
      <c r="I168" s="234"/>
      <c r="J168" s="210">
        <f>BK168</f>
        <v>0</v>
      </c>
      <c r="K168" s="231"/>
      <c r="L168" s="235"/>
      <c r="M168" s="236"/>
      <c r="N168" s="237"/>
      <c r="O168" s="237"/>
      <c r="P168" s="238">
        <f>P169</f>
        <v>0</v>
      </c>
      <c r="Q168" s="237"/>
      <c r="R168" s="238">
        <f>R169</f>
        <v>0</v>
      </c>
      <c r="S168" s="237"/>
      <c r="T168" s="239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40" t="s">
        <v>86</v>
      </c>
      <c r="AT168" s="241" t="s">
        <v>77</v>
      </c>
      <c r="AU168" s="241" t="s">
        <v>78</v>
      </c>
      <c r="AY168" s="240" t="s">
        <v>166</v>
      </c>
      <c r="BK168" s="242">
        <f>BK169</f>
        <v>0</v>
      </c>
    </row>
    <row r="169" spans="1:65" s="2" customFormat="1" ht="16.5" customHeight="1">
      <c r="A169" s="40"/>
      <c r="B169" s="41"/>
      <c r="C169" s="245" t="s">
        <v>78</v>
      </c>
      <c r="D169" s="245" t="s">
        <v>168</v>
      </c>
      <c r="E169" s="246" t="s">
        <v>949</v>
      </c>
      <c r="F169" s="247" t="s">
        <v>950</v>
      </c>
      <c r="G169" s="248" t="s">
        <v>270</v>
      </c>
      <c r="H169" s="249">
        <v>1</v>
      </c>
      <c r="I169" s="250"/>
      <c r="J169" s="251">
        <f>ROUND(I169*H169,2)</f>
        <v>0</v>
      </c>
      <c r="K169" s="247" t="s">
        <v>888</v>
      </c>
      <c r="L169" s="43"/>
      <c r="M169" s="252" t="s">
        <v>1</v>
      </c>
      <c r="N169" s="253" t="s">
        <v>43</v>
      </c>
      <c r="O169" s="93"/>
      <c r="P169" s="254">
        <f>O169*H169</f>
        <v>0</v>
      </c>
      <c r="Q169" s="254">
        <v>0</v>
      </c>
      <c r="R169" s="254">
        <f>Q169*H169</f>
        <v>0</v>
      </c>
      <c r="S169" s="254">
        <v>0</v>
      </c>
      <c r="T169" s="25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56" t="s">
        <v>173</v>
      </c>
      <c r="AT169" s="256" t="s">
        <v>168</v>
      </c>
      <c r="AU169" s="256" t="s">
        <v>86</v>
      </c>
      <c r="AY169" s="17" t="s">
        <v>166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86</v>
      </c>
      <c r="BK169" s="145">
        <f>ROUND(I169*H169,2)</f>
        <v>0</v>
      </c>
      <c r="BL169" s="17" t="s">
        <v>173</v>
      </c>
      <c r="BM169" s="256" t="s">
        <v>516</v>
      </c>
    </row>
    <row r="170" spans="1:63" s="12" customFormat="1" ht="25.9" customHeight="1">
      <c r="A170" s="12"/>
      <c r="B170" s="230"/>
      <c r="C170" s="231"/>
      <c r="D170" s="232" t="s">
        <v>77</v>
      </c>
      <c r="E170" s="233" t="s">
        <v>951</v>
      </c>
      <c r="F170" s="233" t="s">
        <v>952</v>
      </c>
      <c r="G170" s="231"/>
      <c r="H170" s="231"/>
      <c r="I170" s="234"/>
      <c r="J170" s="210">
        <f>BK170</f>
        <v>0</v>
      </c>
      <c r="K170" s="231"/>
      <c r="L170" s="235"/>
      <c r="M170" s="236"/>
      <c r="N170" s="237"/>
      <c r="O170" s="237"/>
      <c r="P170" s="238">
        <f>SUM(P171:P207)</f>
        <v>0</v>
      </c>
      <c r="Q170" s="237"/>
      <c r="R170" s="238">
        <f>SUM(R171:R207)</f>
        <v>0</v>
      </c>
      <c r="S170" s="237"/>
      <c r="T170" s="239">
        <f>SUM(T171:T207)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40" t="s">
        <v>86</v>
      </c>
      <c r="AT170" s="241" t="s">
        <v>77</v>
      </c>
      <c r="AU170" s="241" t="s">
        <v>78</v>
      </c>
      <c r="AY170" s="240" t="s">
        <v>166</v>
      </c>
      <c r="BK170" s="242">
        <f>SUM(BK171:BK207)</f>
        <v>0</v>
      </c>
    </row>
    <row r="171" spans="1:65" s="2" customFormat="1" ht="16.5" customHeight="1">
      <c r="A171" s="40"/>
      <c r="B171" s="41"/>
      <c r="C171" s="245" t="s">
        <v>78</v>
      </c>
      <c r="D171" s="245" t="s">
        <v>168</v>
      </c>
      <c r="E171" s="246" t="s">
        <v>953</v>
      </c>
      <c r="F171" s="247" t="s">
        <v>954</v>
      </c>
      <c r="G171" s="248" t="s">
        <v>955</v>
      </c>
      <c r="H171" s="249">
        <v>1</v>
      </c>
      <c r="I171" s="250"/>
      <c r="J171" s="251">
        <f>ROUND(I171*H171,2)</f>
        <v>0</v>
      </c>
      <c r="K171" s="247" t="s">
        <v>1</v>
      </c>
      <c r="L171" s="43"/>
      <c r="M171" s="252" t="s">
        <v>1</v>
      </c>
      <c r="N171" s="253" t="s">
        <v>43</v>
      </c>
      <c r="O171" s="93"/>
      <c r="P171" s="254">
        <f>O171*H171</f>
        <v>0</v>
      </c>
      <c r="Q171" s="254">
        <v>0</v>
      </c>
      <c r="R171" s="254">
        <f>Q171*H171</f>
        <v>0</v>
      </c>
      <c r="S171" s="254">
        <v>0</v>
      </c>
      <c r="T171" s="25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56" t="s">
        <v>173</v>
      </c>
      <c r="AT171" s="256" t="s">
        <v>168</v>
      </c>
      <c r="AU171" s="256" t="s">
        <v>86</v>
      </c>
      <c r="AY171" s="17" t="s">
        <v>166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7" t="s">
        <v>86</v>
      </c>
      <c r="BK171" s="145">
        <f>ROUND(I171*H171,2)</f>
        <v>0</v>
      </c>
      <c r="BL171" s="17" t="s">
        <v>173</v>
      </c>
      <c r="BM171" s="256" t="s">
        <v>524</v>
      </c>
    </row>
    <row r="172" spans="1:65" s="2" customFormat="1" ht="21.75" customHeight="1">
      <c r="A172" s="40"/>
      <c r="B172" s="41"/>
      <c r="C172" s="245" t="s">
        <v>78</v>
      </c>
      <c r="D172" s="245" t="s">
        <v>168</v>
      </c>
      <c r="E172" s="246" t="s">
        <v>956</v>
      </c>
      <c r="F172" s="247" t="s">
        <v>957</v>
      </c>
      <c r="G172" s="248" t="s">
        <v>245</v>
      </c>
      <c r="H172" s="249">
        <v>16</v>
      </c>
      <c r="I172" s="250"/>
      <c r="J172" s="251">
        <f>ROUND(I172*H172,2)</f>
        <v>0</v>
      </c>
      <c r="K172" s="247" t="s">
        <v>888</v>
      </c>
      <c r="L172" s="43"/>
      <c r="M172" s="252" t="s">
        <v>1</v>
      </c>
      <c r="N172" s="253" t="s">
        <v>43</v>
      </c>
      <c r="O172" s="93"/>
      <c r="P172" s="254">
        <f>O172*H172</f>
        <v>0</v>
      </c>
      <c r="Q172" s="254">
        <v>0</v>
      </c>
      <c r="R172" s="254">
        <f>Q172*H172</f>
        <v>0</v>
      </c>
      <c r="S172" s="254">
        <v>0</v>
      </c>
      <c r="T172" s="25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56" t="s">
        <v>173</v>
      </c>
      <c r="AT172" s="256" t="s">
        <v>168</v>
      </c>
      <c r="AU172" s="256" t="s">
        <v>86</v>
      </c>
      <c r="AY172" s="17" t="s">
        <v>166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86</v>
      </c>
      <c r="BK172" s="145">
        <f>ROUND(I172*H172,2)</f>
        <v>0</v>
      </c>
      <c r="BL172" s="17" t="s">
        <v>173</v>
      </c>
      <c r="BM172" s="256" t="s">
        <v>535</v>
      </c>
    </row>
    <row r="173" spans="1:65" s="2" customFormat="1" ht="16.5" customHeight="1">
      <c r="A173" s="40"/>
      <c r="B173" s="41"/>
      <c r="C173" s="245" t="s">
        <v>78</v>
      </c>
      <c r="D173" s="245" t="s">
        <v>168</v>
      </c>
      <c r="E173" s="246" t="s">
        <v>958</v>
      </c>
      <c r="F173" s="247" t="s">
        <v>959</v>
      </c>
      <c r="G173" s="248" t="s">
        <v>245</v>
      </c>
      <c r="H173" s="249">
        <v>16</v>
      </c>
      <c r="I173" s="250"/>
      <c r="J173" s="251">
        <f>ROUND(I173*H173,2)</f>
        <v>0</v>
      </c>
      <c r="K173" s="247" t="s">
        <v>888</v>
      </c>
      <c r="L173" s="43"/>
      <c r="M173" s="252" t="s">
        <v>1</v>
      </c>
      <c r="N173" s="253" t="s">
        <v>43</v>
      </c>
      <c r="O173" s="93"/>
      <c r="P173" s="254">
        <f>O173*H173</f>
        <v>0</v>
      </c>
      <c r="Q173" s="254">
        <v>0</v>
      </c>
      <c r="R173" s="254">
        <f>Q173*H173</f>
        <v>0</v>
      </c>
      <c r="S173" s="254">
        <v>0</v>
      </c>
      <c r="T173" s="25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56" t="s">
        <v>173</v>
      </c>
      <c r="AT173" s="256" t="s">
        <v>168</v>
      </c>
      <c r="AU173" s="256" t="s">
        <v>86</v>
      </c>
      <c r="AY173" s="17" t="s">
        <v>166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7" t="s">
        <v>86</v>
      </c>
      <c r="BK173" s="145">
        <f>ROUND(I173*H173,2)</f>
        <v>0</v>
      </c>
      <c r="BL173" s="17" t="s">
        <v>173</v>
      </c>
      <c r="BM173" s="256" t="s">
        <v>551</v>
      </c>
    </row>
    <row r="174" spans="1:65" s="2" customFormat="1" ht="24.15" customHeight="1">
      <c r="A174" s="40"/>
      <c r="B174" s="41"/>
      <c r="C174" s="245" t="s">
        <v>78</v>
      </c>
      <c r="D174" s="245" t="s">
        <v>168</v>
      </c>
      <c r="E174" s="246" t="s">
        <v>960</v>
      </c>
      <c r="F174" s="247" t="s">
        <v>961</v>
      </c>
      <c r="G174" s="248" t="s">
        <v>955</v>
      </c>
      <c r="H174" s="249">
        <v>1</v>
      </c>
      <c r="I174" s="250"/>
      <c r="J174" s="251">
        <f>ROUND(I174*H174,2)</f>
        <v>0</v>
      </c>
      <c r="K174" s="247" t="s">
        <v>1</v>
      </c>
      <c r="L174" s="43"/>
      <c r="M174" s="252" t="s">
        <v>1</v>
      </c>
      <c r="N174" s="253" t="s">
        <v>43</v>
      </c>
      <c r="O174" s="93"/>
      <c r="P174" s="254">
        <f>O174*H174</f>
        <v>0</v>
      </c>
      <c r="Q174" s="254">
        <v>0</v>
      </c>
      <c r="R174" s="254">
        <f>Q174*H174</f>
        <v>0</v>
      </c>
      <c r="S174" s="254">
        <v>0</v>
      </c>
      <c r="T174" s="25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56" t="s">
        <v>173</v>
      </c>
      <c r="AT174" s="256" t="s">
        <v>168</v>
      </c>
      <c r="AU174" s="256" t="s">
        <v>86</v>
      </c>
      <c r="AY174" s="17" t="s">
        <v>166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86</v>
      </c>
      <c r="BK174" s="145">
        <f>ROUND(I174*H174,2)</f>
        <v>0</v>
      </c>
      <c r="BL174" s="17" t="s">
        <v>173</v>
      </c>
      <c r="BM174" s="256" t="s">
        <v>562</v>
      </c>
    </row>
    <row r="175" spans="1:65" s="2" customFormat="1" ht="16.5" customHeight="1">
      <c r="A175" s="40"/>
      <c r="B175" s="41"/>
      <c r="C175" s="245" t="s">
        <v>78</v>
      </c>
      <c r="D175" s="245" t="s">
        <v>168</v>
      </c>
      <c r="E175" s="246" t="s">
        <v>962</v>
      </c>
      <c r="F175" s="247" t="s">
        <v>963</v>
      </c>
      <c r="G175" s="248" t="s">
        <v>955</v>
      </c>
      <c r="H175" s="249">
        <v>1</v>
      </c>
      <c r="I175" s="250"/>
      <c r="J175" s="251">
        <f>ROUND(I175*H175,2)</f>
        <v>0</v>
      </c>
      <c r="K175" s="247" t="s">
        <v>1</v>
      </c>
      <c r="L175" s="43"/>
      <c r="M175" s="252" t="s">
        <v>1</v>
      </c>
      <c r="N175" s="253" t="s">
        <v>43</v>
      </c>
      <c r="O175" s="93"/>
      <c r="P175" s="254">
        <f>O175*H175</f>
        <v>0</v>
      </c>
      <c r="Q175" s="254">
        <v>0</v>
      </c>
      <c r="R175" s="254">
        <f>Q175*H175</f>
        <v>0</v>
      </c>
      <c r="S175" s="254">
        <v>0</v>
      </c>
      <c r="T175" s="25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56" t="s">
        <v>173</v>
      </c>
      <c r="AT175" s="256" t="s">
        <v>168</v>
      </c>
      <c r="AU175" s="256" t="s">
        <v>86</v>
      </c>
      <c r="AY175" s="17" t="s">
        <v>166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86</v>
      </c>
      <c r="BK175" s="145">
        <f>ROUND(I175*H175,2)</f>
        <v>0</v>
      </c>
      <c r="BL175" s="17" t="s">
        <v>173</v>
      </c>
      <c r="BM175" s="256" t="s">
        <v>572</v>
      </c>
    </row>
    <row r="176" spans="1:65" s="2" customFormat="1" ht="24.15" customHeight="1">
      <c r="A176" s="40"/>
      <c r="B176" s="41"/>
      <c r="C176" s="245" t="s">
        <v>78</v>
      </c>
      <c r="D176" s="245" t="s">
        <v>168</v>
      </c>
      <c r="E176" s="246" t="s">
        <v>964</v>
      </c>
      <c r="F176" s="247" t="s">
        <v>965</v>
      </c>
      <c r="G176" s="248" t="s">
        <v>955</v>
      </c>
      <c r="H176" s="249">
        <v>2</v>
      </c>
      <c r="I176" s="250"/>
      <c r="J176" s="251">
        <f>ROUND(I176*H176,2)</f>
        <v>0</v>
      </c>
      <c r="K176" s="247" t="s">
        <v>1</v>
      </c>
      <c r="L176" s="43"/>
      <c r="M176" s="252" t="s">
        <v>1</v>
      </c>
      <c r="N176" s="253" t="s">
        <v>43</v>
      </c>
      <c r="O176" s="93"/>
      <c r="P176" s="254">
        <f>O176*H176</f>
        <v>0</v>
      </c>
      <c r="Q176" s="254">
        <v>0</v>
      </c>
      <c r="R176" s="254">
        <f>Q176*H176</f>
        <v>0</v>
      </c>
      <c r="S176" s="254">
        <v>0</v>
      </c>
      <c r="T176" s="25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56" t="s">
        <v>173</v>
      </c>
      <c r="AT176" s="256" t="s">
        <v>168</v>
      </c>
      <c r="AU176" s="256" t="s">
        <v>86</v>
      </c>
      <c r="AY176" s="17" t="s">
        <v>166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86</v>
      </c>
      <c r="BK176" s="145">
        <f>ROUND(I176*H176,2)</f>
        <v>0</v>
      </c>
      <c r="BL176" s="17" t="s">
        <v>173</v>
      </c>
      <c r="BM176" s="256" t="s">
        <v>581</v>
      </c>
    </row>
    <row r="177" spans="1:65" s="2" customFormat="1" ht="16.5" customHeight="1">
      <c r="A177" s="40"/>
      <c r="B177" s="41"/>
      <c r="C177" s="245" t="s">
        <v>78</v>
      </c>
      <c r="D177" s="245" t="s">
        <v>168</v>
      </c>
      <c r="E177" s="246" t="s">
        <v>966</v>
      </c>
      <c r="F177" s="247" t="s">
        <v>967</v>
      </c>
      <c r="G177" s="248" t="s">
        <v>955</v>
      </c>
      <c r="H177" s="249">
        <v>5</v>
      </c>
      <c r="I177" s="250"/>
      <c r="J177" s="251">
        <f>ROUND(I177*H177,2)</f>
        <v>0</v>
      </c>
      <c r="K177" s="247" t="s">
        <v>1</v>
      </c>
      <c r="L177" s="43"/>
      <c r="M177" s="252" t="s">
        <v>1</v>
      </c>
      <c r="N177" s="253" t="s">
        <v>43</v>
      </c>
      <c r="O177" s="93"/>
      <c r="P177" s="254">
        <f>O177*H177</f>
        <v>0</v>
      </c>
      <c r="Q177" s="254">
        <v>0</v>
      </c>
      <c r="R177" s="254">
        <f>Q177*H177</f>
        <v>0</v>
      </c>
      <c r="S177" s="254">
        <v>0</v>
      </c>
      <c r="T177" s="25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56" t="s">
        <v>173</v>
      </c>
      <c r="AT177" s="256" t="s">
        <v>168</v>
      </c>
      <c r="AU177" s="256" t="s">
        <v>86</v>
      </c>
      <c r="AY177" s="17" t="s">
        <v>166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86</v>
      </c>
      <c r="BK177" s="145">
        <f>ROUND(I177*H177,2)</f>
        <v>0</v>
      </c>
      <c r="BL177" s="17" t="s">
        <v>173</v>
      </c>
      <c r="BM177" s="256" t="s">
        <v>589</v>
      </c>
    </row>
    <row r="178" spans="1:65" s="2" customFormat="1" ht="16.5" customHeight="1">
      <c r="A178" s="40"/>
      <c r="B178" s="41"/>
      <c r="C178" s="245" t="s">
        <v>78</v>
      </c>
      <c r="D178" s="245" t="s">
        <v>168</v>
      </c>
      <c r="E178" s="246" t="s">
        <v>968</v>
      </c>
      <c r="F178" s="247" t="s">
        <v>969</v>
      </c>
      <c r="G178" s="248" t="s">
        <v>955</v>
      </c>
      <c r="H178" s="249">
        <v>6</v>
      </c>
      <c r="I178" s="250"/>
      <c r="J178" s="251">
        <f>ROUND(I178*H178,2)</f>
        <v>0</v>
      </c>
      <c r="K178" s="247" t="s">
        <v>1</v>
      </c>
      <c r="L178" s="43"/>
      <c r="M178" s="252" t="s">
        <v>1</v>
      </c>
      <c r="N178" s="253" t="s">
        <v>43</v>
      </c>
      <c r="O178" s="93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56" t="s">
        <v>173</v>
      </c>
      <c r="AT178" s="256" t="s">
        <v>168</v>
      </c>
      <c r="AU178" s="256" t="s">
        <v>86</v>
      </c>
      <c r="AY178" s="17" t="s">
        <v>166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86</v>
      </c>
      <c r="BK178" s="145">
        <f>ROUND(I178*H178,2)</f>
        <v>0</v>
      </c>
      <c r="BL178" s="17" t="s">
        <v>173</v>
      </c>
      <c r="BM178" s="256" t="s">
        <v>599</v>
      </c>
    </row>
    <row r="179" spans="1:65" s="2" customFormat="1" ht="16.5" customHeight="1">
      <c r="A179" s="40"/>
      <c r="B179" s="41"/>
      <c r="C179" s="245" t="s">
        <v>78</v>
      </c>
      <c r="D179" s="245" t="s">
        <v>168</v>
      </c>
      <c r="E179" s="246" t="s">
        <v>970</v>
      </c>
      <c r="F179" s="247" t="s">
        <v>971</v>
      </c>
      <c r="G179" s="248" t="s">
        <v>955</v>
      </c>
      <c r="H179" s="249">
        <v>9</v>
      </c>
      <c r="I179" s="250"/>
      <c r="J179" s="251">
        <f>ROUND(I179*H179,2)</f>
        <v>0</v>
      </c>
      <c r="K179" s="247" t="s">
        <v>1</v>
      </c>
      <c r="L179" s="43"/>
      <c r="M179" s="252" t="s">
        <v>1</v>
      </c>
      <c r="N179" s="253" t="s">
        <v>43</v>
      </c>
      <c r="O179" s="93"/>
      <c r="P179" s="254">
        <f>O179*H179</f>
        <v>0</v>
      </c>
      <c r="Q179" s="254">
        <v>0</v>
      </c>
      <c r="R179" s="254">
        <f>Q179*H179</f>
        <v>0</v>
      </c>
      <c r="S179" s="254">
        <v>0</v>
      </c>
      <c r="T179" s="25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56" t="s">
        <v>173</v>
      </c>
      <c r="AT179" s="256" t="s">
        <v>168</v>
      </c>
      <c r="AU179" s="256" t="s">
        <v>86</v>
      </c>
      <c r="AY179" s="17" t="s">
        <v>166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86</v>
      </c>
      <c r="BK179" s="145">
        <f>ROUND(I179*H179,2)</f>
        <v>0</v>
      </c>
      <c r="BL179" s="17" t="s">
        <v>173</v>
      </c>
      <c r="BM179" s="256" t="s">
        <v>608</v>
      </c>
    </row>
    <row r="180" spans="1:65" s="2" customFormat="1" ht="16.5" customHeight="1">
      <c r="A180" s="40"/>
      <c r="B180" s="41"/>
      <c r="C180" s="245" t="s">
        <v>78</v>
      </c>
      <c r="D180" s="245" t="s">
        <v>168</v>
      </c>
      <c r="E180" s="246" t="s">
        <v>972</v>
      </c>
      <c r="F180" s="247" t="s">
        <v>973</v>
      </c>
      <c r="G180" s="248" t="s">
        <v>955</v>
      </c>
      <c r="H180" s="249">
        <v>1</v>
      </c>
      <c r="I180" s="250"/>
      <c r="J180" s="251">
        <f>ROUND(I180*H180,2)</f>
        <v>0</v>
      </c>
      <c r="K180" s="247" t="s">
        <v>1</v>
      </c>
      <c r="L180" s="43"/>
      <c r="M180" s="252" t="s">
        <v>1</v>
      </c>
      <c r="N180" s="253" t="s">
        <v>43</v>
      </c>
      <c r="O180" s="93"/>
      <c r="P180" s="254">
        <f>O180*H180</f>
        <v>0</v>
      </c>
      <c r="Q180" s="254">
        <v>0</v>
      </c>
      <c r="R180" s="254">
        <f>Q180*H180</f>
        <v>0</v>
      </c>
      <c r="S180" s="254">
        <v>0</v>
      </c>
      <c r="T180" s="25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56" t="s">
        <v>173</v>
      </c>
      <c r="AT180" s="256" t="s">
        <v>168</v>
      </c>
      <c r="AU180" s="256" t="s">
        <v>86</v>
      </c>
      <c r="AY180" s="17" t="s">
        <v>166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86</v>
      </c>
      <c r="BK180" s="145">
        <f>ROUND(I180*H180,2)</f>
        <v>0</v>
      </c>
      <c r="BL180" s="17" t="s">
        <v>173</v>
      </c>
      <c r="BM180" s="256" t="s">
        <v>618</v>
      </c>
    </row>
    <row r="181" spans="1:65" s="2" customFormat="1" ht="16.5" customHeight="1">
      <c r="A181" s="40"/>
      <c r="B181" s="41"/>
      <c r="C181" s="245" t="s">
        <v>78</v>
      </c>
      <c r="D181" s="245" t="s">
        <v>168</v>
      </c>
      <c r="E181" s="246" t="s">
        <v>974</v>
      </c>
      <c r="F181" s="247" t="s">
        <v>975</v>
      </c>
      <c r="G181" s="248" t="s">
        <v>955</v>
      </c>
      <c r="H181" s="249">
        <v>2</v>
      </c>
      <c r="I181" s="250"/>
      <c r="J181" s="251">
        <f>ROUND(I181*H181,2)</f>
        <v>0</v>
      </c>
      <c r="K181" s="247" t="s">
        <v>1</v>
      </c>
      <c r="L181" s="43"/>
      <c r="M181" s="252" t="s">
        <v>1</v>
      </c>
      <c r="N181" s="253" t="s">
        <v>43</v>
      </c>
      <c r="O181" s="93"/>
      <c r="P181" s="254">
        <f>O181*H181</f>
        <v>0</v>
      </c>
      <c r="Q181" s="254">
        <v>0</v>
      </c>
      <c r="R181" s="254">
        <f>Q181*H181</f>
        <v>0</v>
      </c>
      <c r="S181" s="254">
        <v>0</v>
      </c>
      <c r="T181" s="25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56" t="s">
        <v>173</v>
      </c>
      <c r="AT181" s="256" t="s">
        <v>168</v>
      </c>
      <c r="AU181" s="256" t="s">
        <v>86</v>
      </c>
      <c r="AY181" s="17" t="s">
        <v>166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86</v>
      </c>
      <c r="BK181" s="145">
        <f>ROUND(I181*H181,2)</f>
        <v>0</v>
      </c>
      <c r="BL181" s="17" t="s">
        <v>173</v>
      </c>
      <c r="BM181" s="256" t="s">
        <v>629</v>
      </c>
    </row>
    <row r="182" spans="1:65" s="2" customFormat="1" ht="21.75" customHeight="1">
      <c r="A182" s="40"/>
      <c r="B182" s="41"/>
      <c r="C182" s="245" t="s">
        <v>78</v>
      </c>
      <c r="D182" s="245" t="s">
        <v>168</v>
      </c>
      <c r="E182" s="246" t="s">
        <v>976</v>
      </c>
      <c r="F182" s="247" t="s">
        <v>977</v>
      </c>
      <c r="G182" s="248" t="s">
        <v>245</v>
      </c>
      <c r="H182" s="249">
        <v>10</v>
      </c>
      <c r="I182" s="250"/>
      <c r="J182" s="251">
        <f>ROUND(I182*H182,2)</f>
        <v>0</v>
      </c>
      <c r="K182" s="247" t="s">
        <v>888</v>
      </c>
      <c r="L182" s="43"/>
      <c r="M182" s="252" t="s">
        <v>1</v>
      </c>
      <c r="N182" s="253" t="s">
        <v>43</v>
      </c>
      <c r="O182" s="93"/>
      <c r="P182" s="254">
        <f>O182*H182</f>
        <v>0</v>
      </c>
      <c r="Q182" s="254">
        <v>0</v>
      </c>
      <c r="R182" s="254">
        <f>Q182*H182</f>
        <v>0</v>
      </c>
      <c r="S182" s="254">
        <v>0</v>
      </c>
      <c r="T182" s="25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56" t="s">
        <v>173</v>
      </c>
      <c r="AT182" s="256" t="s">
        <v>168</v>
      </c>
      <c r="AU182" s="256" t="s">
        <v>86</v>
      </c>
      <c r="AY182" s="17" t="s">
        <v>166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86</v>
      </c>
      <c r="BK182" s="145">
        <f>ROUND(I182*H182,2)</f>
        <v>0</v>
      </c>
      <c r="BL182" s="17" t="s">
        <v>173</v>
      </c>
      <c r="BM182" s="256" t="s">
        <v>637</v>
      </c>
    </row>
    <row r="183" spans="1:65" s="2" customFormat="1" ht="21.75" customHeight="1">
      <c r="A183" s="40"/>
      <c r="B183" s="41"/>
      <c r="C183" s="245" t="s">
        <v>78</v>
      </c>
      <c r="D183" s="245" t="s">
        <v>168</v>
      </c>
      <c r="E183" s="246" t="s">
        <v>978</v>
      </c>
      <c r="F183" s="247" t="s">
        <v>979</v>
      </c>
      <c r="G183" s="248" t="s">
        <v>245</v>
      </c>
      <c r="H183" s="249">
        <v>180</v>
      </c>
      <c r="I183" s="250"/>
      <c r="J183" s="251">
        <f>ROUND(I183*H183,2)</f>
        <v>0</v>
      </c>
      <c r="K183" s="247" t="s">
        <v>888</v>
      </c>
      <c r="L183" s="43"/>
      <c r="M183" s="252" t="s">
        <v>1</v>
      </c>
      <c r="N183" s="253" t="s">
        <v>43</v>
      </c>
      <c r="O183" s="93"/>
      <c r="P183" s="254">
        <f>O183*H183</f>
        <v>0</v>
      </c>
      <c r="Q183" s="254">
        <v>0</v>
      </c>
      <c r="R183" s="254">
        <f>Q183*H183</f>
        <v>0</v>
      </c>
      <c r="S183" s="254">
        <v>0</v>
      </c>
      <c r="T183" s="25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56" t="s">
        <v>173</v>
      </c>
      <c r="AT183" s="256" t="s">
        <v>168</v>
      </c>
      <c r="AU183" s="256" t="s">
        <v>86</v>
      </c>
      <c r="AY183" s="17" t="s">
        <v>166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86</v>
      </c>
      <c r="BK183" s="145">
        <f>ROUND(I183*H183,2)</f>
        <v>0</v>
      </c>
      <c r="BL183" s="17" t="s">
        <v>173</v>
      </c>
      <c r="BM183" s="256" t="s">
        <v>646</v>
      </c>
    </row>
    <row r="184" spans="1:65" s="2" customFormat="1" ht="21.75" customHeight="1">
      <c r="A184" s="40"/>
      <c r="B184" s="41"/>
      <c r="C184" s="245" t="s">
        <v>78</v>
      </c>
      <c r="D184" s="245" t="s">
        <v>168</v>
      </c>
      <c r="E184" s="246" t="s">
        <v>980</v>
      </c>
      <c r="F184" s="247" t="s">
        <v>981</v>
      </c>
      <c r="G184" s="248" t="s">
        <v>245</v>
      </c>
      <c r="H184" s="249">
        <v>15</v>
      </c>
      <c r="I184" s="250"/>
      <c r="J184" s="251">
        <f>ROUND(I184*H184,2)</f>
        <v>0</v>
      </c>
      <c r="K184" s="247" t="s">
        <v>888</v>
      </c>
      <c r="L184" s="43"/>
      <c r="M184" s="252" t="s">
        <v>1</v>
      </c>
      <c r="N184" s="253" t="s">
        <v>43</v>
      </c>
      <c r="O184" s="93"/>
      <c r="P184" s="254">
        <f>O184*H184</f>
        <v>0</v>
      </c>
      <c r="Q184" s="254">
        <v>0</v>
      </c>
      <c r="R184" s="254">
        <f>Q184*H184</f>
        <v>0</v>
      </c>
      <c r="S184" s="254">
        <v>0</v>
      </c>
      <c r="T184" s="25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56" t="s">
        <v>173</v>
      </c>
      <c r="AT184" s="256" t="s">
        <v>168</v>
      </c>
      <c r="AU184" s="256" t="s">
        <v>86</v>
      </c>
      <c r="AY184" s="17" t="s">
        <v>166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7" t="s">
        <v>86</v>
      </c>
      <c r="BK184" s="145">
        <f>ROUND(I184*H184,2)</f>
        <v>0</v>
      </c>
      <c r="BL184" s="17" t="s">
        <v>173</v>
      </c>
      <c r="BM184" s="256" t="s">
        <v>654</v>
      </c>
    </row>
    <row r="185" spans="1:65" s="2" customFormat="1" ht="21.75" customHeight="1">
      <c r="A185" s="40"/>
      <c r="B185" s="41"/>
      <c r="C185" s="245" t="s">
        <v>78</v>
      </c>
      <c r="D185" s="245" t="s">
        <v>168</v>
      </c>
      <c r="E185" s="246" t="s">
        <v>982</v>
      </c>
      <c r="F185" s="247" t="s">
        <v>983</v>
      </c>
      <c r="G185" s="248" t="s">
        <v>245</v>
      </c>
      <c r="H185" s="249">
        <v>50</v>
      </c>
      <c r="I185" s="250"/>
      <c r="J185" s="251">
        <f>ROUND(I185*H185,2)</f>
        <v>0</v>
      </c>
      <c r="K185" s="247" t="s">
        <v>888</v>
      </c>
      <c r="L185" s="43"/>
      <c r="M185" s="252" t="s">
        <v>1</v>
      </c>
      <c r="N185" s="253" t="s">
        <v>43</v>
      </c>
      <c r="O185" s="93"/>
      <c r="P185" s="254">
        <f>O185*H185</f>
        <v>0</v>
      </c>
      <c r="Q185" s="254">
        <v>0</v>
      </c>
      <c r="R185" s="254">
        <f>Q185*H185</f>
        <v>0</v>
      </c>
      <c r="S185" s="254">
        <v>0</v>
      </c>
      <c r="T185" s="25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56" t="s">
        <v>173</v>
      </c>
      <c r="AT185" s="256" t="s">
        <v>168</v>
      </c>
      <c r="AU185" s="256" t="s">
        <v>86</v>
      </c>
      <c r="AY185" s="17" t="s">
        <v>166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86</v>
      </c>
      <c r="BK185" s="145">
        <f>ROUND(I185*H185,2)</f>
        <v>0</v>
      </c>
      <c r="BL185" s="17" t="s">
        <v>173</v>
      </c>
      <c r="BM185" s="256" t="s">
        <v>662</v>
      </c>
    </row>
    <row r="186" spans="1:65" s="2" customFormat="1" ht="21.75" customHeight="1">
      <c r="A186" s="40"/>
      <c r="B186" s="41"/>
      <c r="C186" s="245" t="s">
        <v>78</v>
      </c>
      <c r="D186" s="245" t="s">
        <v>168</v>
      </c>
      <c r="E186" s="246" t="s">
        <v>984</v>
      </c>
      <c r="F186" s="247" t="s">
        <v>985</v>
      </c>
      <c r="G186" s="248" t="s">
        <v>245</v>
      </c>
      <c r="H186" s="249">
        <v>240</v>
      </c>
      <c r="I186" s="250"/>
      <c r="J186" s="251">
        <f>ROUND(I186*H186,2)</f>
        <v>0</v>
      </c>
      <c r="K186" s="247" t="s">
        <v>888</v>
      </c>
      <c r="L186" s="43"/>
      <c r="M186" s="252" t="s">
        <v>1</v>
      </c>
      <c r="N186" s="253" t="s">
        <v>43</v>
      </c>
      <c r="O186" s="93"/>
      <c r="P186" s="254">
        <f>O186*H186</f>
        <v>0</v>
      </c>
      <c r="Q186" s="254">
        <v>0</v>
      </c>
      <c r="R186" s="254">
        <f>Q186*H186</f>
        <v>0</v>
      </c>
      <c r="S186" s="254">
        <v>0</v>
      </c>
      <c r="T186" s="25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56" t="s">
        <v>173</v>
      </c>
      <c r="AT186" s="256" t="s">
        <v>168</v>
      </c>
      <c r="AU186" s="256" t="s">
        <v>86</v>
      </c>
      <c r="AY186" s="17" t="s">
        <v>166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86</v>
      </c>
      <c r="BK186" s="145">
        <f>ROUND(I186*H186,2)</f>
        <v>0</v>
      </c>
      <c r="BL186" s="17" t="s">
        <v>173</v>
      </c>
      <c r="BM186" s="256" t="s">
        <v>670</v>
      </c>
    </row>
    <row r="187" spans="1:65" s="2" customFormat="1" ht="16.5" customHeight="1">
      <c r="A187" s="40"/>
      <c r="B187" s="41"/>
      <c r="C187" s="245" t="s">
        <v>78</v>
      </c>
      <c r="D187" s="245" t="s">
        <v>168</v>
      </c>
      <c r="E187" s="246" t="s">
        <v>986</v>
      </c>
      <c r="F187" s="247" t="s">
        <v>987</v>
      </c>
      <c r="G187" s="248" t="s">
        <v>955</v>
      </c>
      <c r="H187" s="249">
        <v>8</v>
      </c>
      <c r="I187" s="250"/>
      <c r="J187" s="251">
        <f>ROUND(I187*H187,2)</f>
        <v>0</v>
      </c>
      <c r="K187" s="247" t="s">
        <v>1</v>
      </c>
      <c r="L187" s="43"/>
      <c r="M187" s="252" t="s">
        <v>1</v>
      </c>
      <c r="N187" s="253" t="s">
        <v>43</v>
      </c>
      <c r="O187" s="93"/>
      <c r="P187" s="254">
        <f>O187*H187</f>
        <v>0</v>
      </c>
      <c r="Q187" s="254">
        <v>0</v>
      </c>
      <c r="R187" s="254">
        <f>Q187*H187</f>
        <v>0</v>
      </c>
      <c r="S187" s="254">
        <v>0</v>
      </c>
      <c r="T187" s="25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56" t="s">
        <v>173</v>
      </c>
      <c r="AT187" s="256" t="s">
        <v>168</v>
      </c>
      <c r="AU187" s="256" t="s">
        <v>86</v>
      </c>
      <c r="AY187" s="17" t="s">
        <v>166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7" t="s">
        <v>86</v>
      </c>
      <c r="BK187" s="145">
        <f>ROUND(I187*H187,2)</f>
        <v>0</v>
      </c>
      <c r="BL187" s="17" t="s">
        <v>173</v>
      </c>
      <c r="BM187" s="256" t="s">
        <v>681</v>
      </c>
    </row>
    <row r="188" spans="1:65" s="2" customFormat="1" ht="16.5" customHeight="1">
      <c r="A188" s="40"/>
      <c r="B188" s="41"/>
      <c r="C188" s="245" t="s">
        <v>78</v>
      </c>
      <c r="D188" s="245" t="s">
        <v>168</v>
      </c>
      <c r="E188" s="246" t="s">
        <v>988</v>
      </c>
      <c r="F188" s="247" t="s">
        <v>989</v>
      </c>
      <c r="G188" s="248" t="s">
        <v>955</v>
      </c>
      <c r="H188" s="249">
        <v>9</v>
      </c>
      <c r="I188" s="250"/>
      <c r="J188" s="251">
        <f>ROUND(I188*H188,2)</f>
        <v>0</v>
      </c>
      <c r="K188" s="247" t="s">
        <v>1</v>
      </c>
      <c r="L188" s="43"/>
      <c r="M188" s="252" t="s">
        <v>1</v>
      </c>
      <c r="N188" s="253" t="s">
        <v>43</v>
      </c>
      <c r="O188" s="93"/>
      <c r="P188" s="254">
        <f>O188*H188</f>
        <v>0</v>
      </c>
      <c r="Q188" s="254">
        <v>0</v>
      </c>
      <c r="R188" s="254">
        <f>Q188*H188</f>
        <v>0</v>
      </c>
      <c r="S188" s="254">
        <v>0</v>
      </c>
      <c r="T188" s="25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56" t="s">
        <v>173</v>
      </c>
      <c r="AT188" s="256" t="s">
        <v>168</v>
      </c>
      <c r="AU188" s="256" t="s">
        <v>86</v>
      </c>
      <c r="AY188" s="17" t="s">
        <v>166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86</v>
      </c>
      <c r="BK188" s="145">
        <f>ROUND(I188*H188,2)</f>
        <v>0</v>
      </c>
      <c r="BL188" s="17" t="s">
        <v>173</v>
      </c>
      <c r="BM188" s="256" t="s">
        <v>693</v>
      </c>
    </row>
    <row r="189" spans="1:65" s="2" customFormat="1" ht="16.5" customHeight="1">
      <c r="A189" s="40"/>
      <c r="B189" s="41"/>
      <c r="C189" s="245" t="s">
        <v>78</v>
      </c>
      <c r="D189" s="245" t="s">
        <v>168</v>
      </c>
      <c r="E189" s="246" t="s">
        <v>990</v>
      </c>
      <c r="F189" s="247" t="s">
        <v>991</v>
      </c>
      <c r="G189" s="248" t="s">
        <v>955</v>
      </c>
      <c r="H189" s="249">
        <v>7</v>
      </c>
      <c r="I189" s="250"/>
      <c r="J189" s="251">
        <f>ROUND(I189*H189,2)</f>
        <v>0</v>
      </c>
      <c r="K189" s="247" t="s">
        <v>1</v>
      </c>
      <c r="L189" s="43"/>
      <c r="M189" s="252" t="s">
        <v>1</v>
      </c>
      <c r="N189" s="253" t="s">
        <v>43</v>
      </c>
      <c r="O189" s="93"/>
      <c r="P189" s="254">
        <f>O189*H189</f>
        <v>0</v>
      </c>
      <c r="Q189" s="254">
        <v>0</v>
      </c>
      <c r="R189" s="254">
        <f>Q189*H189</f>
        <v>0</v>
      </c>
      <c r="S189" s="254">
        <v>0</v>
      </c>
      <c r="T189" s="25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56" t="s">
        <v>173</v>
      </c>
      <c r="AT189" s="256" t="s">
        <v>168</v>
      </c>
      <c r="AU189" s="256" t="s">
        <v>86</v>
      </c>
      <c r="AY189" s="17" t="s">
        <v>166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86</v>
      </c>
      <c r="BK189" s="145">
        <f>ROUND(I189*H189,2)</f>
        <v>0</v>
      </c>
      <c r="BL189" s="17" t="s">
        <v>173</v>
      </c>
      <c r="BM189" s="256" t="s">
        <v>701</v>
      </c>
    </row>
    <row r="190" spans="1:65" s="2" customFormat="1" ht="21.75" customHeight="1">
      <c r="A190" s="40"/>
      <c r="B190" s="41"/>
      <c r="C190" s="245" t="s">
        <v>78</v>
      </c>
      <c r="D190" s="245" t="s">
        <v>168</v>
      </c>
      <c r="E190" s="246" t="s">
        <v>992</v>
      </c>
      <c r="F190" s="247" t="s">
        <v>993</v>
      </c>
      <c r="G190" s="248" t="s">
        <v>245</v>
      </c>
      <c r="H190" s="249">
        <v>11</v>
      </c>
      <c r="I190" s="250"/>
      <c r="J190" s="251">
        <f>ROUND(I190*H190,2)</f>
        <v>0</v>
      </c>
      <c r="K190" s="247" t="s">
        <v>1</v>
      </c>
      <c r="L190" s="43"/>
      <c r="M190" s="252" t="s">
        <v>1</v>
      </c>
      <c r="N190" s="253" t="s">
        <v>43</v>
      </c>
      <c r="O190" s="93"/>
      <c r="P190" s="254">
        <f>O190*H190</f>
        <v>0</v>
      </c>
      <c r="Q190" s="254">
        <v>0</v>
      </c>
      <c r="R190" s="254">
        <f>Q190*H190</f>
        <v>0</v>
      </c>
      <c r="S190" s="254">
        <v>0</v>
      </c>
      <c r="T190" s="25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56" t="s">
        <v>173</v>
      </c>
      <c r="AT190" s="256" t="s">
        <v>168</v>
      </c>
      <c r="AU190" s="256" t="s">
        <v>86</v>
      </c>
      <c r="AY190" s="17" t="s">
        <v>166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86</v>
      </c>
      <c r="BK190" s="145">
        <f>ROUND(I190*H190,2)</f>
        <v>0</v>
      </c>
      <c r="BL190" s="17" t="s">
        <v>173</v>
      </c>
      <c r="BM190" s="256" t="s">
        <v>709</v>
      </c>
    </row>
    <row r="191" spans="1:65" s="2" customFormat="1" ht="16.5" customHeight="1">
      <c r="A191" s="40"/>
      <c r="B191" s="41"/>
      <c r="C191" s="245" t="s">
        <v>78</v>
      </c>
      <c r="D191" s="245" t="s">
        <v>168</v>
      </c>
      <c r="E191" s="246" t="s">
        <v>994</v>
      </c>
      <c r="F191" s="247" t="s">
        <v>995</v>
      </c>
      <c r="G191" s="248" t="s">
        <v>955</v>
      </c>
      <c r="H191" s="249">
        <v>7</v>
      </c>
      <c r="I191" s="250"/>
      <c r="J191" s="251">
        <f>ROUND(I191*H191,2)</f>
        <v>0</v>
      </c>
      <c r="K191" s="247" t="s">
        <v>1</v>
      </c>
      <c r="L191" s="43"/>
      <c r="M191" s="252" t="s">
        <v>1</v>
      </c>
      <c r="N191" s="253" t="s">
        <v>43</v>
      </c>
      <c r="O191" s="93"/>
      <c r="P191" s="254">
        <f>O191*H191</f>
        <v>0</v>
      </c>
      <c r="Q191" s="254">
        <v>0</v>
      </c>
      <c r="R191" s="254">
        <f>Q191*H191</f>
        <v>0</v>
      </c>
      <c r="S191" s="254">
        <v>0</v>
      </c>
      <c r="T191" s="25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56" t="s">
        <v>173</v>
      </c>
      <c r="AT191" s="256" t="s">
        <v>168</v>
      </c>
      <c r="AU191" s="256" t="s">
        <v>86</v>
      </c>
      <c r="AY191" s="17" t="s">
        <v>166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86</v>
      </c>
      <c r="BK191" s="145">
        <f>ROUND(I191*H191,2)</f>
        <v>0</v>
      </c>
      <c r="BL191" s="17" t="s">
        <v>173</v>
      </c>
      <c r="BM191" s="256" t="s">
        <v>718</v>
      </c>
    </row>
    <row r="192" spans="1:65" s="2" customFormat="1" ht="21.75" customHeight="1">
      <c r="A192" s="40"/>
      <c r="B192" s="41"/>
      <c r="C192" s="245" t="s">
        <v>78</v>
      </c>
      <c r="D192" s="245" t="s">
        <v>168</v>
      </c>
      <c r="E192" s="246" t="s">
        <v>996</v>
      </c>
      <c r="F192" s="247" t="s">
        <v>997</v>
      </c>
      <c r="G192" s="248" t="s">
        <v>955</v>
      </c>
      <c r="H192" s="249">
        <v>2</v>
      </c>
      <c r="I192" s="250"/>
      <c r="J192" s="251">
        <f>ROUND(I192*H192,2)</f>
        <v>0</v>
      </c>
      <c r="K192" s="247" t="s">
        <v>1</v>
      </c>
      <c r="L192" s="43"/>
      <c r="M192" s="252" t="s">
        <v>1</v>
      </c>
      <c r="N192" s="253" t="s">
        <v>43</v>
      </c>
      <c r="O192" s="93"/>
      <c r="P192" s="254">
        <f>O192*H192</f>
        <v>0</v>
      </c>
      <c r="Q192" s="254">
        <v>0</v>
      </c>
      <c r="R192" s="254">
        <f>Q192*H192</f>
        <v>0</v>
      </c>
      <c r="S192" s="254">
        <v>0</v>
      </c>
      <c r="T192" s="25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56" t="s">
        <v>173</v>
      </c>
      <c r="AT192" s="256" t="s">
        <v>168</v>
      </c>
      <c r="AU192" s="256" t="s">
        <v>86</v>
      </c>
      <c r="AY192" s="17" t="s">
        <v>166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86</v>
      </c>
      <c r="BK192" s="145">
        <f>ROUND(I192*H192,2)</f>
        <v>0</v>
      </c>
      <c r="BL192" s="17" t="s">
        <v>173</v>
      </c>
      <c r="BM192" s="256" t="s">
        <v>729</v>
      </c>
    </row>
    <row r="193" spans="1:65" s="2" customFormat="1" ht="24.15" customHeight="1">
      <c r="A193" s="40"/>
      <c r="B193" s="41"/>
      <c r="C193" s="245" t="s">
        <v>78</v>
      </c>
      <c r="D193" s="245" t="s">
        <v>168</v>
      </c>
      <c r="E193" s="246" t="s">
        <v>998</v>
      </c>
      <c r="F193" s="247" t="s">
        <v>999</v>
      </c>
      <c r="G193" s="248" t="s">
        <v>955</v>
      </c>
      <c r="H193" s="249">
        <v>2</v>
      </c>
      <c r="I193" s="250"/>
      <c r="J193" s="251">
        <f>ROUND(I193*H193,2)</f>
        <v>0</v>
      </c>
      <c r="K193" s="247" t="s">
        <v>1</v>
      </c>
      <c r="L193" s="43"/>
      <c r="M193" s="252" t="s">
        <v>1</v>
      </c>
      <c r="N193" s="253" t="s">
        <v>43</v>
      </c>
      <c r="O193" s="93"/>
      <c r="P193" s="254">
        <f>O193*H193</f>
        <v>0</v>
      </c>
      <c r="Q193" s="254">
        <v>0</v>
      </c>
      <c r="R193" s="254">
        <f>Q193*H193</f>
        <v>0</v>
      </c>
      <c r="S193" s="254">
        <v>0</v>
      </c>
      <c r="T193" s="25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56" t="s">
        <v>173</v>
      </c>
      <c r="AT193" s="256" t="s">
        <v>168</v>
      </c>
      <c r="AU193" s="256" t="s">
        <v>86</v>
      </c>
      <c r="AY193" s="17" t="s">
        <v>166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86</v>
      </c>
      <c r="BK193" s="145">
        <f>ROUND(I193*H193,2)</f>
        <v>0</v>
      </c>
      <c r="BL193" s="17" t="s">
        <v>173</v>
      </c>
      <c r="BM193" s="256" t="s">
        <v>738</v>
      </c>
    </row>
    <row r="194" spans="1:65" s="2" customFormat="1" ht="16.5" customHeight="1">
      <c r="A194" s="40"/>
      <c r="B194" s="41"/>
      <c r="C194" s="245" t="s">
        <v>78</v>
      </c>
      <c r="D194" s="245" t="s">
        <v>168</v>
      </c>
      <c r="E194" s="246" t="s">
        <v>1000</v>
      </c>
      <c r="F194" s="247" t="s">
        <v>1001</v>
      </c>
      <c r="G194" s="248" t="s">
        <v>955</v>
      </c>
      <c r="H194" s="249">
        <v>1</v>
      </c>
      <c r="I194" s="250"/>
      <c r="J194" s="251">
        <f>ROUND(I194*H194,2)</f>
        <v>0</v>
      </c>
      <c r="K194" s="247" t="s">
        <v>1</v>
      </c>
      <c r="L194" s="43"/>
      <c r="M194" s="252" t="s">
        <v>1</v>
      </c>
      <c r="N194" s="253" t="s">
        <v>43</v>
      </c>
      <c r="O194" s="93"/>
      <c r="P194" s="254">
        <f>O194*H194</f>
        <v>0</v>
      </c>
      <c r="Q194" s="254">
        <v>0</v>
      </c>
      <c r="R194" s="254">
        <f>Q194*H194</f>
        <v>0</v>
      </c>
      <c r="S194" s="254">
        <v>0</v>
      </c>
      <c r="T194" s="25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56" t="s">
        <v>173</v>
      </c>
      <c r="AT194" s="256" t="s">
        <v>168</v>
      </c>
      <c r="AU194" s="256" t="s">
        <v>86</v>
      </c>
      <c r="AY194" s="17" t="s">
        <v>166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7" t="s">
        <v>86</v>
      </c>
      <c r="BK194" s="145">
        <f>ROUND(I194*H194,2)</f>
        <v>0</v>
      </c>
      <c r="BL194" s="17" t="s">
        <v>173</v>
      </c>
      <c r="BM194" s="256" t="s">
        <v>746</v>
      </c>
    </row>
    <row r="195" spans="1:65" s="2" customFormat="1" ht="16.5" customHeight="1">
      <c r="A195" s="40"/>
      <c r="B195" s="41"/>
      <c r="C195" s="245" t="s">
        <v>78</v>
      </c>
      <c r="D195" s="245" t="s">
        <v>168</v>
      </c>
      <c r="E195" s="246" t="s">
        <v>1002</v>
      </c>
      <c r="F195" s="247" t="s">
        <v>1003</v>
      </c>
      <c r="G195" s="248" t="s">
        <v>270</v>
      </c>
      <c r="H195" s="249">
        <v>1</v>
      </c>
      <c r="I195" s="250"/>
      <c r="J195" s="251">
        <f>ROUND(I195*H195,2)</f>
        <v>0</v>
      </c>
      <c r="K195" s="247" t="s">
        <v>888</v>
      </c>
      <c r="L195" s="43"/>
      <c r="M195" s="252" t="s">
        <v>1</v>
      </c>
      <c r="N195" s="253" t="s">
        <v>43</v>
      </c>
      <c r="O195" s="93"/>
      <c r="P195" s="254">
        <f>O195*H195</f>
        <v>0</v>
      </c>
      <c r="Q195" s="254">
        <v>0</v>
      </c>
      <c r="R195" s="254">
        <f>Q195*H195</f>
        <v>0</v>
      </c>
      <c r="S195" s="254">
        <v>0</v>
      </c>
      <c r="T195" s="25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56" t="s">
        <v>173</v>
      </c>
      <c r="AT195" s="256" t="s">
        <v>168</v>
      </c>
      <c r="AU195" s="256" t="s">
        <v>86</v>
      </c>
      <c r="AY195" s="17" t="s">
        <v>166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86</v>
      </c>
      <c r="BK195" s="145">
        <f>ROUND(I195*H195,2)</f>
        <v>0</v>
      </c>
      <c r="BL195" s="17" t="s">
        <v>173</v>
      </c>
      <c r="BM195" s="256" t="s">
        <v>756</v>
      </c>
    </row>
    <row r="196" spans="1:65" s="2" customFormat="1" ht="21.75" customHeight="1">
      <c r="A196" s="40"/>
      <c r="B196" s="41"/>
      <c r="C196" s="245" t="s">
        <v>78</v>
      </c>
      <c r="D196" s="245" t="s">
        <v>168</v>
      </c>
      <c r="E196" s="246" t="s">
        <v>1004</v>
      </c>
      <c r="F196" s="247" t="s">
        <v>1005</v>
      </c>
      <c r="G196" s="248" t="s">
        <v>955</v>
      </c>
      <c r="H196" s="249">
        <v>2</v>
      </c>
      <c r="I196" s="250"/>
      <c r="J196" s="251">
        <f>ROUND(I196*H196,2)</f>
        <v>0</v>
      </c>
      <c r="K196" s="247" t="s">
        <v>1</v>
      </c>
      <c r="L196" s="43"/>
      <c r="M196" s="252" t="s">
        <v>1</v>
      </c>
      <c r="N196" s="253" t="s">
        <v>43</v>
      </c>
      <c r="O196" s="93"/>
      <c r="P196" s="254">
        <f>O196*H196</f>
        <v>0</v>
      </c>
      <c r="Q196" s="254">
        <v>0</v>
      </c>
      <c r="R196" s="254">
        <f>Q196*H196</f>
        <v>0</v>
      </c>
      <c r="S196" s="254">
        <v>0</v>
      </c>
      <c r="T196" s="25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56" t="s">
        <v>173</v>
      </c>
      <c r="AT196" s="256" t="s">
        <v>168</v>
      </c>
      <c r="AU196" s="256" t="s">
        <v>86</v>
      </c>
      <c r="AY196" s="17" t="s">
        <v>166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86</v>
      </c>
      <c r="BK196" s="145">
        <f>ROUND(I196*H196,2)</f>
        <v>0</v>
      </c>
      <c r="BL196" s="17" t="s">
        <v>173</v>
      </c>
      <c r="BM196" s="256" t="s">
        <v>777</v>
      </c>
    </row>
    <row r="197" spans="1:65" s="2" customFormat="1" ht="21.75" customHeight="1">
      <c r="A197" s="40"/>
      <c r="B197" s="41"/>
      <c r="C197" s="245" t="s">
        <v>78</v>
      </c>
      <c r="D197" s="245" t="s">
        <v>168</v>
      </c>
      <c r="E197" s="246" t="s">
        <v>1006</v>
      </c>
      <c r="F197" s="247" t="s">
        <v>1007</v>
      </c>
      <c r="G197" s="248" t="s">
        <v>955</v>
      </c>
      <c r="H197" s="249">
        <v>2</v>
      </c>
      <c r="I197" s="250"/>
      <c r="J197" s="251">
        <f>ROUND(I197*H197,2)</f>
        <v>0</v>
      </c>
      <c r="K197" s="247" t="s">
        <v>1</v>
      </c>
      <c r="L197" s="43"/>
      <c r="M197" s="252" t="s">
        <v>1</v>
      </c>
      <c r="N197" s="253" t="s">
        <v>43</v>
      </c>
      <c r="O197" s="93"/>
      <c r="P197" s="254">
        <f>O197*H197</f>
        <v>0</v>
      </c>
      <c r="Q197" s="254">
        <v>0</v>
      </c>
      <c r="R197" s="254">
        <f>Q197*H197</f>
        <v>0</v>
      </c>
      <c r="S197" s="254">
        <v>0</v>
      </c>
      <c r="T197" s="25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56" t="s">
        <v>173</v>
      </c>
      <c r="AT197" s="256" t="s">
        <v>168</v>
      </c>
      <c r="AU197" s="256" t="s">
        <v>86</v>
      </c>
      <c r="AY197" s="17" t="s">
        <v>166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86</v>
      </c>
      <c r="BK197" s="145">
        <f>ROUND(I197*H197,2)</f>
        <v>0</v>
      </c>
      <c r="BL197" s="17" t="s">
        <v>173</v>
      </c>
      <c r="BM197" s="256" t="s">
        <v>785</v>
      </c>
    </row>
    <row r="198" spans="1:65" s="2" customFormat="1" ht="21.75" customHeight="1">
      <c r="A198" s="40"/>
      <c r="B198" s="41"/>
      <c r="C198" s="245" t="s">
        <v>78</v>
      </c>
      <c r="D198" s="245" t="s">
        <v>168</v>
      </c>
      <c r="E198" s="246" t="s">
        <v>1008</v>
      </c>
      <c r="F198" s="247" t="s">
        <v>1009</v>
      </c>
      <c r="G198" s="248" t="s">
        <v>955</v>
      </c>
      <c r="H198" s="249">
        <v>1</v>
      </c>
      <c r="I198" s="250"/>
      <c r="J198" s="251">
        <f>ROUND(I198*H198,2)</f>
        <v>0</v>
      </c>
      <c r="K198" s="247" t="s">
        <v>1</v>
      </c>
      <c r="L198" s="43"/>
      <c r="M198" s="252" t="s">
        <v>1</v>
      </c>
      <c r="N198" s="253" t="s">
        <v>43</v>
      </c>
      <c r="O198" s="93"/>
      <c r="P198" s="254">
        <f>O198*H198</f>
        <v>0</v>
      </c>
      <c r="Q198" s="254">
        <v>0</v>
      </c>
      <c r="R198" s="254">
        <f>Q198*H198</f>
        <v>0</v>
      </c>
      <c r="S198" s="254">
        <v>0</v>
      </c>
      <c r="T198" s="25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56" t="s">
        <v>173</v>
      </c>
      <c r="AT198" s="256" t="s">
        <v>168</v>
      </c>
      <c r="AU198" s="256" t="s">
        <v>86</v>
      </c>
      <c r="AY198" s="17" t="s">
        <v>166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86</v>
      </c>
      <c r="BK198" s="145">
        <f>ROUND(I198*H198,2)</f>
        <v>0</v>
      </c>
      <c r="BL198" s="17" t="s">
        <v>173</v>
      </c>
      <c r="BM198" s="256" t="s">
        <v>794</v>
      </c>
    </row>
    <row r="199" spans="1:65" s="2" customFormat="1" ht="24.15" customHeight="1">
      <c r="A199" s="40"/>
      <c r="B199" s="41"/>
      <c r="C199" s="245" t="s">
        <v>78</v>
      </c>
      <c r="D199" s="245" t="s">
        <v>168</v>
      </c>
      <c r="E199" s="246" t="s">
        <v>1010</v>
      </c>
      <c r="F199" s="247" t="s">
        <v>1011</v>
      </c>
      <c r="G199" s="248" t="s">
        <v>955</v>
      </c>
      <c r="H199" s="249">
        <v>2</v>
      </c>
      <c r="I199" s="250"/>
      <c r="J199" s="251">
        <f>ROUND(I199*H199,2)</f>
        <v>0</v>
      </c>
      <c r="K199" s="247" t="s">
        <v>1</v>
      </c>
      <c r="L199" s="43"/>
      <c r="M199" s="252" t="s">
        <v>1</v>
      </c>
      <c r="N199" s="253" t="s">
        <v>43</v>
      </c>
      <c r="O199" s="93"/>
      <c r="P199" s="254">
        <f>O199*H199</f>
        <v>0</v>
      </c>
      <c r="Q199" s="254">
        <v>0</v>
      </c>
      <c r="R199" s="254">
        <f>Q199*H199</f>
        <v>0</v>
      </c>
      <c r="S199" s="254">
        <v>0</v>
      </c>
      <c r="T199" s="25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56" t="s">
        <v>173</v>
      </c>
      <c r="AT199" s="256" t="s">
        <v>168</v>
      </c>
      <c r="AU199" s="256" t="s">
        <v>86</v>
      </c>
      <c r="AY199" s="17" t="s">
        <v>166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86</v>
      </c>
      <c r="BK199" s="145">
        <f>ROUND(I199*H199,2)</f>
        <v>0</v>
      </c>
      <c r="BL199" s="17" t="s">
        <v>173</v>
      </c>
      <c r="BM199" s="256" t="s">
        <v>804</v>
      </c>
    </row>
    <row r="200" spans="1:65" s="2" customFormat="1" ht="16.5" customHeight="1">
      <c r="A200" s="40"/>
      <c r="B200" s="41"/>
      <c r="C200" s="245" t="s">
        <v>78</v>
      </c>
      <c r="D200" s="245" t="s">
        <v>168</v>
      </c>
      <c r="E200" s="246" t="s">
        <v>1012</v>
      </c>
      <c r="F200" s="247" t="s">
        <v>1013</v>
      </c>
      <c r="G200" s="248" t="s">
        <v>270</v>
      </c>
      <c r="H200" s="249">
        <v>50</v>
      </c>
      <c r="I200" s="250"/>
      <c r="J200" s="251">
        <f>ROUND(I200*H200,2)</f>
        <v>0</v>
      </c>
      <c r="K200" s="247" t="s">
        <v>888</v>
      </c>
      <c r="L200" s="43"/>
      <c r="M200" s="252" t="s">
        <v>1</v>
      </c>
      <c r="N200" s="253" t="s">
        <v>43</v>
      </c>
      <c r="O200" s="93"/>
      <c r="P200" s="254">
        <f>O200*H200</f>
        <v>0</v>
      </c>
      <c r="Q200" s="254">
        <v>0</v>
      </c>
      <c r="R200" s="254">
        <f>Q200*H200</f>
        <v>0</v>
      </c>
      <c r="S200" s="254">
        <v>0</v>
      </c>
      <c r="T200" s="25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56" t="s">
        <v>173</v>
      </c>
      <c r="AT200" s="256" t="s">
        <v>168</v>
      </c>
      <c r="AU200" s="256" t="s">
        <v>86</v>
      </c>
      <c r="AY200" s="17" t="s">
        <v>166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7" t="s">
        <v>86</v>
      </c>
      <c r="BK200" s="145">
        <f>ROUND(I200*H200,2)</f>
        <v>0</v>
      </c>
      <c r="BL200" s="17" t="s">
        <v>173</v>
      </c>
      <c r="BM200" s="256" t="s">
        <v>813</v>
      </c>
    </row>
    <row r="201" spans="1:65" s="2" customFormat="1" ht="16.5" customHeight="1">
      <c r="A201" s="40"/>
      <c r="B201" s="41"/>
      <c r="C201" s="245" t="s">
        <v>78</v>
      </c>
      <c r="D201" s="245" t="s">
        <v>168</v>
      </c>
      <c r="E201" s="246" t="s">
        <v>1014</v>
      </c>
      <c r="F201" s="247" t="s">
        <v>1015</v>
      </c>
      <c r="G201" s="248" t="s">
        <v>270</v>
      </c>
      <c r="H201" s="249">
        <v>100</v>
      </c>
      <c r="I201" s="250"/>
      <c r="J201" s="251">
        <f>ROUND(I201*H201,2)</f>
        <v>0</v>
      </c>
      <c r="K201" s="247" t="s">
        <v>888</v>
      </c>
      <c r="L201" s="43"/>
      <c r="M201" s="252" t="s">
        <v>1</v>
      </c>
      <c r="N201" s="253" t="s">
        <v>43</v>
      </c>
      <c r="O201" s="93"/>
      <c r="P201" s="254">
        <f>O201*H201</f>
        <v>0</v>
      </c>
      <c r="Q201" s="254">
        <v>0</v>
      </c>
      <c r="R201" s="254">
        <f>Q201*H201</f>
        <v>0</v>
      </c>
      <c r="S201" s="254">
        <v>0</v>
      </c>
      <c r="T201" s="25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56" t="s">
        <v>173</v>
      </c>
      <c r="AT201" s="256" t="s">
        <v>168</v>
      </c>
      <c r="AU201" s="256" t="s">
        <v>86</v>
      </c>
      <c r="AY201" s="17" t="s">
        <v>166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7" t="s">
        <v>86</v>
      </c>
      <c r="BK201" s="145">
        <f>ROUND(I201*H201,2)</f>
        <v>0</v>
      </c>
      <c r="BL201" s="17" t="s">
        <v>173</v>
      </c>
      <c r="BM201" s="256" t="s">
        <v>821</v>
      </c>
    </row>
    <row r="202" spans="1:65" s="2" customFormat="1" ht="21.75" customHeight="1">
      <c r="A202" s="40"/>
      <c r="B202" s="41"/>
      <c r="C202" s="245" t="s">
        <v>78</v>
      </c>
      <c r="D202" s="245" t="s">
        <v>168</v>
      </c>
      <c r="E202" s="246" t="s">
        <v>1016</v>
      </c>
      <c r="F202" s="247" t="s">
        <v>1017</v>
      </c>
      <c r="G202" s="248" t="s">
        <v>270</v>
      </c>
      <c r="H202" s="249">
        <v>2</v>
      </c>
      <c r="I202" s="250"/>
      <c r="J202" s="251">
        <f>ROUND(I202*H202,2)</f>
        <v>0</v>
      </c>
      <c r="K202" s="247" t="s">
        <v>888</v>
      </c>
      <c r="L202" s="43"/>
      <c r="M202" s="252" t="s">
        <v>1</v>
      </c>
      <c r="N202" s="253" t="s">
        <v>43</v>
      </c>
      <c r="O202" s="93"/>
      <c r="P202" s="254">
        <f>O202*H202</f>
        <v>0</v>
      </c>
      <c r="Q202" s="254">
        <v>0</v>
      </c>
      <c r="R202" s="254">
        <f>Q202*H202</f>
        <v>0</v>
      </c>
      <c r="S202" s="254">
        <v>0</v>
      </c>
      <c r="T202" s="25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56" t="s">
        <v>173</v>
      </c>
      <c r="AT202" s="256" t="s">
        <v>168</v>
      </c>
      <c r="AU202" s="256" t="s">
        <v>86</v>
      </c>
      <c r="AY202" s="17" t="s">
        <v>166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86</v>
      </c>
      <c r="BK202" s="145">
        <f>ROUND(I202*H202,2)</f>
        <v>0</v>
      </c>
      <c r="BL202" s="17" t="s">
        <v>173</v>
      </c>
      <c r="BM202" s="256" t="s">
        <v>833</v>
      </c>
    </row>
    <row r="203" spans="1:65" s="2" customFormat="1" ht="16.5" customHeight="1">
      <c r="A203" s="40"/>
      <c r="B203" s="41"/>
      <c r="C203" s="245" t="s">
        <v>78</v>
      </c>
      <c r="D203" s="245" t="s">
        <v>168</v>
      </c>
      <c r="E203" s="246" t="s">
        <v>1018</v>
      </c>
      <c r="F203" s="247" t="s">
        <v>1019</v>
      </c>
      <c r="G203" s="248" t="s">
        <v>270</v>
      </c>
      <c r="H203" s="249">
        <v>20</v>
      </c>
      <c r="I203" s="250"/>
      <c r="J203" s="251">
        <f>ROUND(I203*H203,2)</f>
        <v>0</v>
      </c>
      <c r="K203" s="247" t="s">
        <v>888</v>
      </c>
      <c r="L203" s="43"/>
      <c r="M203" s="252" t="s">
        <v>1</v>
      </c>
      <c r="N203" s="253" t="s">
        <v>43</v>
      </c>
      <c r="O203" s="93"/>
      <c r="P203" s="254">
        <f>O203*H203</f>
        <v>0</v>
      </c>
      <c r="Q203" s="254">
        <v>0</v>
      </c>
      <c r="R203" s="254">
        <f>Q203*H203</f>
        <v>0</v>
      </c>
      <c r="S203" s="254">
        <v>0</v>
      </c>
      <c r="T203" s="25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56" t="s">
        <v>173</v>
      </c>
      <c r="AT203" s="256" t="s">
        <v>168</v>
      </c>
      <c r="AU203" s="256" t="s">
        <v>86</v>
      </c>
      <c r="AY203" s="17" t="s">
        <v>166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7" t="s">
        <v>86</v>
      </c>
      <c r="BK203" s="145">
        <f>ROUND(I203*H203,2)</f>
        <v>0</v>
      </c>
      <c r="BL203" s="17" t="s">
        <v>173</v>
      </c>
      <c r="BM203" s="256" t="s">
        <v>844</v>
      </c>
    </row>
    <row r="204" spans="1:65" s="2" customFormat="1" ht="21.75" customHeight="1">
      <c r="A204" s="40"/>
      <c r="B204" s="41"/>
      <c r="C204" s="245" t="s">
        <v>78</v>
      </c>
      <c r="D204" s="245" t="s">
        <v>168</v>
      </c>
      <c r="E204" s="246" t="s">
        <v>1020</v>
      </c>
      <c r="F204" s="247" t="s">
        <v>1021</v>
      </c>
      <c r="G204" s="248" t="s">
        <v>245</v>
      </c>
      <c r="H204" s="249">
        <v>22</v>
      </c>
      <c r="I204" s="250"/>
      <c r="J204" s="251">
        <f>ROUND(I204*H204,2)</f>
        <v>0</v>
      </c>
      <c r="K204" s="247" t="s">
        <v>888</v>
      </c>
      <c r="L204" s="43"/>
      <c r="M204" s="252" t="s">
        <v>1</v>
      </c>
      <c r="N204" s="253" t="s">
        <v>43</v>
      </c>
      <c r="O204" s="93"/>
      <c r="P204" s="254">
        <f>O204*H204</f>
        <v>0</v>
      </c>
      <c r="Q204" s="254">
        <v>0</v>
      </c>
      <c r="R204" s="254">
        <f>Q204*H204</f>
        <v>0</v>
      </c>
      <c r="S204" s="254">
        <v>0</v>
      </c>
      <c r="T204" s="25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56" t="s">
        <v>173</v>
      </c>
      <c r="AT204" s="256" t="s">
        <v>168</v>
      </c>
      <c r="AU204" s="256" t="s">
        <v>86</v>
      </c>
      <c r="AY204" s="17" t="s">
        <v>166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86</v>
      </c>
      <c r="BK204" s="145">
        <f>ROUND(I204*H204,2)</f>
        <v>0</v>
      </c>
      <c r="BL204" s="17" t="s">
        <v>173</v>
      </c>
      <c r="BM204" s="256" t="s">
        <v>859</v>
      </c>
    </row>
    <row r="205" spans="1:65" s="2" customFormat="1" ht="16.5" customHeight="1">
      <c r="A205" s="40"/>
      <c r="B205" s="41"/>
      <c r="C205" s="245" t="s">
        <v>78</v>
      </c>
      <c r="D205" s="245" t="s">
        <v>168</v>
      </c>
      <c r="E205" s="246" t="s">
        <v>1022</v>
      </c>
      <c r="F205" s="247" t="s">
        <v>1023</v>
      </c>
      <c r="G205" s="248" t="s">
        <v>245</v>
      </c>
      <c r="H205" s="249">
        <v>14</v>
      </c>
      <c r="I205" s="250"/>
      <c r="J205" s="251">
        <f>ROUND(I205*H205,2)</f>
        <v>0</v>
      </c>
      <c r="K205" s="247" t="s">
        <v>888</v>
      </c>
      <c r="L205" s="43"/>
      <c r="M205" s="252" t="s">
        <v>1</v>
      </c>
      <c r="N205" s="253" t="s">
        <v>43</v>
      </c>
      <c r="O205" s="93"/>
      <c r="P205" s="254">
        <f>O205*H205</f>
        <v>0</v>
      </c>
      <c r="Q205" s="254">
        <v>0</v>
      </c>
      <c r="R205" s="254">
        <f>Q205*H205</f>
        <v>0</v>
      </c>
      <c r="S205" s="254">
        <v>0</v>
      </c>
      <c r="T205" s="25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56" t="s">
        <v>173</v>
      </c>
      <c r="AT205" s="256" t="s">
        <v>168</v>
      </c>
      <c r="AU205" s="256" t="s">
        <v>86</v>
      </c>
      <c r="AY205" s="17" t="s">
        <v>166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86</v>
      </c>
      <c r="BK205" s="145">
        <f>ROUND(I205*H205,2)</f>
        <v>0</v>
      </c>
      <c r="BL205" s="17" t="s">
        <v>173</v>
      </c>
      <c r="BM205" s="256" t="s">
        <v>1024</v>
      </c>
    </row>
    <row r="206" spans="1:65" s="2" customFormat="1" ht="16.5" customHeight="1">
      <c r="A206" s="40"/>
      <c r="B206" s="41"/>
      <c r="C206" s="245" t="s">
        <v>78</v>
      </c>
      <c r="D206" s="245" t="s">
        <v>168</v>
      </c>
      <c r="E206" s="246" t="s">
        <v>1025</v>
      </c>
      <c r="F206" s="247" t="s">
        <v>1026</v>
      </c>
      <c r="G206" s="248" t="s">
        <v>955</v>
      </c>
      <c r="H206" s="249">
        <v>10</v>
      </c>
      <c r="I206" s="250"/>
      <c r="J206" s="251">
        <f>ROUND(I206*H206,2)</f>
        <v>0</v>
      </c>
      <c r="K206" s="247" t="s">
        <v>1</v>
      </c>
      <c r="L206" s="43"/>
      <c r="M206" s="252" t="s">
        <v>1</v>
      </c>
      <c r="N206" s="253" t="s">
        <v>43</v>
      </c>
      <c r="O206" s="93"/>
      <c r="P206" s="254">
        <f>O206*H206</f>
        <v>0</v>
      </c>
      <c r="Q206" s="254">
        <v>0</v>
      </c>
      <c r="R206" s="254">
        <f>Q206*H206</f>
        <v>0</v>
      </c>
      <c r="S206" s="254">
        <v>0</v>
      </c>
      <c r="T206" s="25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56" t="s">
        <v>173</v>
      </c>
      <c r="AT206" s="256" t="s">
        <v>168</v>
      </c>
      <c r="AU206" s="256" t="s">
        <v>86</v>
      </c>
      <c r="AY206" s="17" t="s">
        <v>166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7" t="s">
        <v>86</v>
      </c>
      <c r="BK206" s="145">
        <f>ROUND(I206*H206,2)</f>
        <v>0</v>
      </c>
      <c r="BL206" s="17" t="s">
        <v>173</v>
      </c>
      <c r="BM206" s="256" t="s">
        <v>1027</v>
      </c>
    </row>
    <row r="207" spans="1:65" s="2" customFormat="1" ht="16.5" customHeight="1">
      <c r="A207" s="40"/>
      <c r="B207" s="41"/>
      <c r="C207" s="245" t="s">
        <v>78</v>
      </c>
      <c r="D207" s="245" t="s">
        <v>168</v>
      </c>
      <c r="E207" s="246" t="s">
        <v>1028</v>
      </c>
      <c r="F207" s="247" t="s">
        <v>1029</v>
      </c>
      <c r="G207" s="248" t="s">
        <v>880</v>
      </c>
      <c r="H207" s="249">
        <v>1</v>
      </c>
      <c r="I207" s="250"/>
      <c r="J207" s="251">
        <f>ROUND(I207*H207,2)</f>
        <v>0</v>
      </c>
      <c r="K207" s="247" t="s">
        <v>1</v>
      </c>
      <c r="L207" s="43"/>
      <c r="M207" s="252" t="s">
        <v>1</v>
      </c>
      <c r="N207" s="253" t="s">
        <v>43</v>
      </c>
      <c r="O207" s="93"/>
      <c r="P207" s="254">
        <f>O207*H207</f>
        <v>0</v>
      </c>
      <c r="Q207" s="254">
        <v>0</v>
      </c>
      <c r="R207" s="254">
        <f>Q207*H207</f>
        <v>0</v>
      </c>
      <c r="S207" s="254">
        <v>0</v>
      </c>
      <c r="T207" s="25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56" t="s">
        <v>173</v>
      </c>
      <c r="AT207" s="256" t="s">
        <v>168</v>
      </c>
      <c r="AU207" s="256" t="s">
        <v>86</v>
      </c>
      <c r="AY207" s="17" t="s">
        <v>166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86</v>
      </c>
      <c r="BK207" s="145">
        <f>ROUND(I207*H207,2)</f>
        <v>0</v>
      </c>
      <c r="BL207" s="17" t="s">
        <v>173</v>
      </c>
      <c r="BM207" s="256" t="s">
        <v>1030</v>
      </c>
    </row>
    <row r="208" spans="1:63" s="2" customFormat="1" ht="49.9" customHeight="1">
      <c r="A208" s="40"/>
      <c r="B208" s="41"/>
      <c r="C208" s="42"/>
      <c r="D208" s="42"/>
      <c r="E208" s="233" t="s">
        <v>866</v>
      </c>
      <c r="F208" s="233" t="s">
        <v>867</v>
      </c>
      <c r="G208" s="42"/>
      <c r="H208" s="42"/>
      <c r="I208" s="42"/>
      <c r="J208" s="210">
        <f>BK208</f>
        <v>0</v>
      </c>
      <c r="K208" s="42"/>
      <c r="L208" s="43"/>
      <c r="M208" s="301"/>
      <c r="N208" s="302"/>
      <c r="O208" s="93"/>
      <c r="P208" s="93"/>
      <c r="Q208" s="93"/>
      <c r="R208" s="93"/>
      <c r="S208" s="93"/>
      <c r="T208" s="94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7" t="s">
        <v>77</v>
      </c>
      <c r="AU208" s="17" t="s">
        <v>78</v>
      </c>
      <c r="AY208" s="17" t="s">
        <v>868</v>
      </c>
      <c r="BK208" s="145">
        <f>SUM(BK209:BK211)</f>
        <v>0</v>
      </c>
    </row>
    <row r="209" spans="1:63" s="2" customFormat="1" ht="16.3" customHeight="1">
      <c r="A209" s="40"/>
      <c r="B209" s="41"/>
      <c r="C209" s="303" t="s">
        <v>1</v>
      </c>
      <c r="D209" s="303" t="s">
        <v>168</v>
      </c>
      <c r="E209" s="304" t="s">
        <v>1</v>
      </c>
      <c r="F209" s="305" t="s">
        <v>1</v>
      </c>
      <c r="G209" s="306" t="s">
        <v>1</v>
      </c>
      <c r="H209" s="307"/>
      <c r="I209" s="308"/>
      <c r="J209" s="309">
        <f>BK209</f>
        <v>0</v>
      </c>
      <c r="K209" s="310"/>
      <c r="L209" s="43"/>
      <c r="M209" s="311" t="s">
        <v>1</v>
      </c>
      <c r="N209" s="312" t="s">
        <v>43</v>
      </c>
      <c r="O209" s="93"/>
      <c r="P209" s="93"/>
      <c r="Q209" s="93"/>
      <c r="R209" s="93"/>
      <c r="S209" s="93"/>
      <c r="T209" s="94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7" t="s">
        <v>868</v>
      </c>
      <c r="AU209" s="17" t="s">
        <v>86</v>
      </c>
      <c r="AY209" s="17" t="s">
        <v>868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86</v>
      </c>
      <c r="BK209" s="145">
        <f>I209*H209</f>
        <v>0</v>
      </c>
    </row>
    <row r="210" spans="1:63" s="2" customFormat="1" ht="16.3" customHeight="1">
      <c r="A210" s="40"/>
      <c r="B210" s="41"/>
      <c r="C210" s="303" t="s">
        <v>1</v>
      </c>
      <c r="D210" s="303" t="s">
        <v>168</v>
      </c>
      <c r="E210" s="304" t="s">
        <v>1</v>
      </c>
      <c r="F210" s="305" t="s">
        <v>1</v>
      </c>
      <c r="G210" s="306" t="s">
        <v>1</v>
      </c>
      <c r="H210" s="307"/>
      <c r="I210" s="308"/>
      <c r="J210" s="309">
        <f>BK210</f>
        <v>0</v>
      </c>
      <c r="K210" s="310"/>
      <c r="L210" s="43"/>
      <c r="M210" s="311" t="s">
        <v>1</v>
      </c>
      <c r="N210" s="312" t="s">
        <v>43</v>
      </c>
      <c r="O210" s="93"/>
      <c r="P210" s="93"/>
      <c r="Q210" s="93"/>
      <c r="R210" s="93"/>
      <c r="S210" s="93"/>
      <c r="T210" s="94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7" t="s">
        <v>868</v>
      </c>
      <c r="AU210" s="17" t="s">
        <v>86</v>
      </c>
      <c r="AY210" s="17" t="s">
        <v>868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86</v>
      </c>
      <c r="BK210" s="145">
        <f>I210*H210</f>
        <v>0</v>
      </c>
    </row>
    <row r="211" spans="1:63" s="2" customFormat="1" ht="16.3" customHeight="1">
      <c r="A211" s="40"/>
      <c r="B211" s="41"/>
      <c r="C211" s="303" t="s">
        <v>1</v>
      </c>
      <c r="D211" s="303" t="s">
        <v>168</v>
      </c>
      <c r="E211" s="304" t="s">
        <v>1</v>
      </c>
      <c r="F211" s="305" t="s">
        <v>1</v>
      </c>
      <c r="G211" s="306" t="s">
        <v>1</v>
      </c>
      <c r="H211" s="307"/>
      <c r="I211" s="308"/>
      <c r="J211" s="309">
        <f>BK211</f>
        <v>0</v>
      </c>
      <c r="K211" s="310"/>
      <c r="L211" s="43"/>
      <c r="M211" s="311" t="s">
        <v>1</v>
      </c>
      <c r="N211" s="312" t="s">
        <v>43</v>
      </c>
      <c r="O211" s="313"/>
      <c r="P211" s="313"/>
      <c r="Q211" s="313"/>
      <c r="R211" s="313"/>
      <c r="S211" s="313"/>
      <c r="T211" s="314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7" t="s">
        <v>868</v>
      </c>
      <c r="AU211" s="17" t="s">
        <v>86</v>
      </c>
      <c r="AY211" s="17" t="s">
        <v>868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86</v>
      </c>
      <c r="BK211" s="145">
        <f>I211*H211</f>
        <v>0</v>
      </c>
    </row>
    <row r="212" spans="1:31" s="2" customFormat="1" ht="6.95" customHeight="1">
      <c r="A212" s="40"/>
      <c r="B212" s="68"/>
      <c r="C212" s="69"/>
      <c r="D212" s="69"/>
      <c r="E212" s="69"/>
      <c r="F212" s="69"/>
      <c r="G212" s="69"/>
      <c r="H212" s="69"/>
      <c r="I212" s="69"/>
      <c r="J212" s="69"/>
      <c r="K212" s="69"/>
      <c r="L212" s="43"/>
      <c r="M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</row>
  </sheetData>
  <sheetProtection password="CC35" sheet="1" objects="1" scenarios="1" formatColumns="0" formatRows="0" autoFilter="0"/>
  <autoFilter ref="C131:K211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dataValidations count="2">
    <dataValidation type="list" allowBlank="1" showInputMessage="1" showErrorMessage="1" error="Povoleny jsou hodnoty K, M." sqref="D209:D212">
      <formula1>"K, M"</formula1>
    </dataValidation>
    <dataValidation type="list" allowBlank="1" showInputMessage="1" showErrorMessage="1" error="Povoleny jsou hodnoty základní, snížená, zákl. přenesená, sníž. přenesená, nulová." sqref="N209:N212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0"/>
      <c r="AT3" s="17" t="s">
        <v>88</v>
      </c>
    </row>
    <row r="4" spans="2:46" s="1" customFormat="1" ht="24.95" customHeight="1">
      <c r="B4" s="20"/>
      <c r="D4" s="155" t="s">
        <v>110</v>
      </c>
      <c r="L4" s="20"/>
      <c r="M4" s="15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7" t="s">
        <v>16</v>
      </c>
      <c r="L6" s="20"/>
    </row>
    <row r="7" spans="2:12" s="1" customFormat="1" ht="16.5" customHeight="1">
      <c r="B7" s="20"/>
      <c r="E7" s="158" t="str">
        <f>'Rekapitulace stavby'!K6</f>
        <v>Stavební úpravy smuteční síně ve Varnsdorfu - úprava toalet</v>
      </c>
      <c r="F7" s="157"/>
      <c r="G7" s="157"/>
      <c r="H7" s="157"/>
      <c r="L7" s="20"/>
    </row>
    <row r="8" spans="1:31" s="2" customFormat="1" ht="12" customHeight="1">
      <c r="A8" s="40"/>
      <c r="B8" s="43"/>
      <c r="C8" s="40"/>
      <c r="D8" s="157" t="s">
        <v>111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59" t="s">
        <v>1031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7" t="s">
        <v>18</v>
      </c>
      <c r="E11" s="40"/>
      <c r="F11" s="160" t="s">
        <v>1</v>
      </c>
      <c r="G11" s="40"/>
      <c r="H11" s="40"/>
      <c r="I11" s="157" t="s">
        <v>19</v>
      </c>
      <c r="J11" s="160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7" t="s">
        <v>20</v>
      </c>
      <c r="E12" s="40"/>
      <c r="F12" s="160" t="s">
        <v>34</v>
      </c>
      <c r="G12" s="40"/>
      <c r="H12" s="40"/>
      <c r="I12" s="157" t="s">
        <v>22</v>
      </c>
      <c r="J12" s="161" t="str">
        <f>'Rekapitulace stavby'!AN8</f>
        <v>5. 11. 2022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7" t="s">
        <v>24</v>
      </c>
      <c r="E14" s="40"/>
      <c r="F14" s="40"/>
      <c r="G14" s="40"/>
      <c r="H14" s="40"/>
      <c r="I14" s="157" t="s">
        <v>25</v>
      </c>
      <c r="J14" s="160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0" t="str">
        <f>IF('Rekapitulace stavby'!E11="","",'Rekapitulace stavby'!E11)</f>
        <v>Město Varnsdorf</v>
      </c>
      <c r="F15" s="40"/>
      <c r="G15" s="40"/>
      <c r="H15" s="40"/>
      <c r="I15" s="157" t="s">
        <v>27</v>
      </c>
      <c r="J15" s="160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7" t="s">
        <v>28</v>
      </c>
      <c r="E17" s="40"/>
      <c r="F17" s="40"/>
      <c r="G17" s="40"/>
      <c r="H17" s="40"/>
      <c r="I17" s="157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0"/>
      <c r="G18" s="160"/>
      <c r="H18" s="160"/>
      <c r="I18" s="157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7" t="s">
        <v>30</v>
      </c>
      <c r="E20" s="40"/>
      <c r="F20" s="40"/>
      <c r="G20" s="40"/>
      <c r="H20" s="40"/>
      <c r="I20" s="157" t="s">
        <v>25</v>
      </c>
      <c r="J20" s="160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0" t="str">
        <f>IF('Rekapitulace stavby'!E17="","",'Rekapitulace stavby'!E17)</f>
        <v>Ing. Václav Jára, ForWood</v>
      </c>
      <c r="F21" s="40"/>
      <c r="G21" s="40"/>
      <c r="H21" s="40"/>
      <c r="I21" s="157" t="s">
        <v>27</v>
      </c>
      <c r="J21" s="160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7" t="s">
        <v>33</v>
      </c>
      <c r="E23" s="40"/>
      <c r="F23" s="40"/>
      <c r="G23" s="40"/>
      <c r="H23" s="40"/>
      <c r="I23" s="157" t="s">
        <v>25</v>
      </c>
      <c r="J23" s="160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0" t="str">
        <f>IF('Rekapitulace stavby'!E20="","",'Rekapitulace stavby'!E20)</f>
        <v xml:space="preserve"> </v>
      </c>
      <c r="F24" s="40"/>
      <c r="G24" s="40"/>
      <c r="H24" s="40"/>
      <c r="I24" s="157" t="s">
        <v>27</v>
      </c>
      <c r="J24" s="160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7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66"/>
      <c r="E29" s="166"/>
      <c r="F29" s="166"/>
      <c r="G29" s="166"/>
      <c r="H29" s="166"/>
      <c r="I29" s="166"/>
      <c r="J29" s="166"/>
      <c r="K29" s="166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0" t="s">
        <v>114</v>
      </c>
      <c r="E30" s="40"/>
      <c r="F30" s="40"/>
      <c r="G30" s="40"/>
      <c r="H30" s="40"/>
      <c r="I30" s="40"/>
      <c r="J30" s="167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68" t="s">
        <v>104</v>
      </c>
      <c r="E31" s="40"/>
      <c r="F31" s="40"/>
      <c r="G31" s="40"/>
      <c r="H31" s="40"/>
      <c r="I31" s="40"/>
      <c r="J31" s="167">
        <f>J102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69" t="s">
        <v>38</v>
      </c>
      <c r="E32" s="40"/>
      <c r="F32" s="40"/>
      <c r="G32" s="40"/>
      <c r="H32" s="40"/>
      <c r="I32" s="40"/>
      <c r="J32" s="170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66"/>
      <c r="E33" s="166"/>
      <c r="F33" s="166"/>
      <c r="G33" s="166"/>
      <c r="H33" s="166"/>
      <c r="I33" s="166"/>
      <c r="J33" s="166"/>
      <c r="K33" s="166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1" t="s">
        <v>40</v>
      </c>
      <c r="G34" s="40"/>
      <c r="H34" s="40"/>
      <c r="I34" s="171" t="s">
        <v>39</v>
      </c>
      <c r="J34" s="171" t="s">
        <v>41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2" t="s">
        <v>42</v>
      </c>
      <c r="E35" s="157" t="s">
        <v>43</v>
      </c>
      <c r="F35" s="173">
        <f>ROUND((ROUND((SUM(BE102:BE109)+SUM(BE129:BE163)),2)+SUM(BE165:BE167)),2)</f>
        <v>0</v>
      </c>
      <c r="G35" s="40"/>
      <c r="H35" s="40"/>
      <c r="I35" s="174">
        <v>0.21</v>
      </c>
      <c r="J35" s="173">
        <f>ROUND((ROUND(((SUM(BE102:BE109)+SUM(BE129:BE163))*I35),2)+(SUM(BE165:BE167)*I35)),2)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7" t="s">
        <v>44</v>
      </c>
      <c r="F36" s="173">
        <f>ROUND((ROUND((SUM(BF102:BF109)+SUM(BF129:BF163)),2)+SUM(BF165:BF167)),2)</f>
        <v>0</v>
      </c>
      <c r="G36" s="40"/>
      <c r="H36" s="40"/>
      <c r="I36" s="174">
        <v>0.15</v>
      </c>
      <c r="J36" s="173">
        <f>ROUND((ROUND(((SUM(BF102:BF109)+SUM(BF129:BF163))*I36),2)+(SUM(BF165:BF167)*I36)),2)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7" t="s">
        <v>45</v>
      </c>
      <c r="F37" s="173">
        <f>ROUND((ROUND((SUM(BG102:BG109)+SUM(BG129:BG163)),2)+SUM(BG165:BG167)),2)</f>
        <v>0</v>
      </c>
      <c r="G37" s="40"/>
      <c r="H37" s="40"/>
      <c r="I37" s="174">
        <v>0.21</v>
      </c>
      <c r="J37" s="173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7" t="s">
        <v>46</v>
      </c>
      <c r="F38" s="173">
        <f>ROUND((ROUND((SUM(BH102:BH109)+SUM(BH129:BH163)),2)+SUM(BH165:BH167)),2)</f>
        <v>0</v>
      </c>
      <c r="G38" s="40"/>
      <c r="H38" s="40"/>
      <c r="I38" s="174">
        <v>0.15</v>
      </c>
      <c r="J38" s="173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7" t="s">
        <v>47</v>
      </c>
      <c r="F39" s="173">
        <f>ROUND((ROUND((SUM(BI102:BI109)+SUM(BI129:BI163)),2)+SUM(BI165:BI167)),2)</f>
        <v>0</v>
      </c>
      <c r="G39" s="40"/>
      <c r="H39" s="40"/>
      <c r="I39" s="174">
        <v>0</v>
      </c>
      <c r="J39" s="173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75"/>
      <c r="D41" s="176" t="s">
        <v>48</v>
      </c>
      <c r="E41" s="177"/>
      <c r="F41" s="177"/>
      <c r="G41" s="178" t="s">
        <v>49</v>
      </c>
      <c r="H41" s="179" t="s">
        <v>50</v>
      </c>
      <c r="I41" s="177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2" t="s">
        <v>51</v>
      </c>
      <c r="E50" s="183"/>
      <c r="F50" s="183"/>
      <c r="G50" s="182" t="s">
        <v>52</v>
      </c>
      <c r="H50" s="183"/>
      <c r="I50" s="183"/>
      <c r="J50" s="183"/>
      <c r="K50" s="183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84" t="s">
        <v>53</v>
      </c>
      <c r="E61" s="185"/>
      <c r="F61" s="186" t="s">
        <v>54</v>
      </c>
      <c r="G61" s="184" t="s">
        <v>53</v>
      </c>
      <c r="H61" s="185"/>
      <c r="I61" s="185"/>
      <c r="J61" s="187" t="s">
        <v>54</v>
      </c>
      <c r="K61" s="18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2" t="s">
        <v>55</v>
      </c>
      <c r="E65" s="188"/>
      <c r="F65" s="188"/>
      <c r="G65" s="182" t="s">
        <v>56</v>
      </c>
      <c r="H65" s="188"/>
      <c r="I65" s="188"/>
      <c r="J65" s="188"/>
      <c r="K65" s="188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84" t="s">
        <v>53</v>
      </c>
      <c r="E76" s="185"/>
      <c r="F76" s="186" t="s">
        <v>54</v>
      </c>
      <c r="G76" s="184" t="s">
        <v>53</v>
      </c>
      <c r="H76" s="185"/>
      <c r="I76" s="185"/>
      <c r="J76" s="187" t="s">
        <v>54</v>
      </c>
      <c r="K76" s="18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9"/>
      <c r="C77" s="190"/>
      <c r="D77" s="190"/>
      <c r="E77" s="190"/>
      <c r="F77" s="190"/>
      <c r="G77" s="190"/>
      <c r="H77" s="190"/>
      <c r="I77" s="190"/>
      <c r="J77" s="190"/>
      <c r="K77" s="190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115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93" t="str">
        <f>E7</f>
        <v>Stavební úpravy smuteční síně ve Varnsdorfu - úprava toalet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111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 701_02 - ÚT + VZT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</v>
      </c>
      <c r="G89" s="42"/>
      <c r="H89" s="42"/>
      <c r="I89" s="32" t="s">
        <v>22</v>
      </c>
      <c r="J89" s="81" t="str">
        <f>IF(J12="","",J12)</f>
        <v>5. 11. 2022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2" t="s">
        <v>24</v>
      </c>
      <c r="D91" s="42"/>
      <c r="E91" s="42"/>
      <c r="F91" s="27" t="str">
        <f>E15</f>
        <v>Město Varnsdorf</v>
      </c>
      <c r="G91" s="42"/>
      <c r="H91" s="42"/>
      <c r="I91" s="32" t="s">
        <v>30</v>
      </c>
      <c r="J91" s="36" t="str">
        <f>E21</f>
        <v>Ing. Václav Jára, ForWood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32" t="s">
        <v>33</v>
      </c>
      <c r="J92" s="36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4" t="s">
        <v>116</v>
      </c>
      <c r="D94" s="151"/>
      <c r="E94" s="151"/>
      <c r="F94" s="151"/>
      <c r="G94" s="151"/>
      <c r="H94" s="151"/>
      <c r="I94" s="151"/>
      <c r="J94" s="195" t="s">
        <v>117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6" t="s">
        <v>118</v>
      </c>
      <c r="D96" s="42"/>
      <c r="E96" s="42"/>
      <c r="F96" s="42"/>
      <c r="G96" s="42"/>
      <c r="H96" s="42"/>
      <c r="I96" s="42"/>
      <c r="J96" s="112">
        <f>J129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119</v>
      </c>
    </row>
    <row r="97" spans="1:31" s="9" customFormat="1" ht="24.95" customHeight="1">
      <c r="A97" s="9"/>
      <c r="B97" s="197"/>
      <c r="C97" s="198"/>
      <c r="D97" s="199" t="s">
        <v>1032</v>
      </c>
      <c r="E97" s="200"/>
      <c r="F97" s="200"/>
      <c r="G97" s="200"/>
      <c r="H97" s="200"/>
      <c r="I97" s="200"/>
      <c r="J97" s="201">
        <f>J130</f>
        <v>0</v>
      </c>
      <c r="K97" s="198"/>
      <c r="L97" s="20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7"/>
      <c r="C98" s="198"/>
      <c r="D98" s="199" t="s">
        <v>1033</v>
      </c>
      <c r="E98" s="200"/>
      <c r="F98" s="200"/>
      <c r="G98" s="200"/>
      <c r="H98" s="200"/>
      <c r="I98" s="200"/>
      <c r="J98" s="201">
        <f>J136</f>
        <v>0</v>
      </c>
      <c r="K98" s="198"/>
      <c r="L98" s="20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1.8" customHeight="1">
      <c r="A99" s="9"/>
      <c r="B99" s="197"/>
      <c r="C99" s="198"/>
      <c r="D99" s="209" t="s">
        <v>141</v>
      </c>
      <c r="E99" s="198"/>
      <c r="F99" s="198"/>
      <c r="G99" s="198"/>
      <c r="H99" s="198"/>
      <c r="I99" s="198"/>
      <c r="J99" s="210">
        <f>J164</f>
        <v>0</v>
      </c>
      <c r="K99" s="198"/>
      <c r="L99" s="20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65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29.25" customHeight="1">
      <c r="A102" s="40"/>
      <c r="B102" s="41"/>
      <c r="C102" s="196" t="s">
        <v>142</v>
      </c>
      <c r="D102" s="42"/>
      <c r="E102" s="42"/>
      <c r="F102" s="42"/>
      <c r="G102" s="42"/>
      <c r="H102" s="42"/>
      <c r="I102" s="42"/>
      <c r="J102" s="211">
        <f>ROUND(J103+J104+J105+J106+J107+J108,2)</f>
        <v>0</v>
      </c>
      <c r="K102" s="42"/>
      <c r="L102" s="65"/>
      <c r="N102" s="212" t="s">
        <v>42</v>
      </c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65" s="2" customFormat="1" ht="18" customHeight="1">
      <c r="A103" s="40"/>
      <c r="B103" s="41"/>
      <c r="C103" s="42"/>
      <c r="D103" s="146" t="s">
        <v>143</v>
      </c>
      <c r="E103" s="139"/>
      <c r="F103" s="139"/>
      <c r="G103" s="42"/>
      <c r="H103" s="42"/>
      <c r="I103" s="42"/>
      <c r="J103" s="140">
        <v>0</v>
      </c>
      <c r="K103" s="42"/>
      <c r="L103" s="213"/>
      <c r="M103" s="214"/>
      <c r="N103" s="215" t="s">
        <v>43</v>
      </c>
      <c r="O103" s="214"/>
      <c r="P103" s="214"/>
      <c r="Q103" s="214"/>
      <c r="R103" s="214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7" t="s">
        <v>144</v>
      </c>
      <c r="AZ103" s="214"/>
      <c r="BA103" s="214"/>
      <c r="BB103" s="214"/>
      <c r="BC103" s="214"/>
      <c r="BD103" s="214"/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217" t="s">
        <v>86</v>
      </c>
      <c r="BK103" s="214"/>
      <c r="BL103" s="214"/>
      <c r="BM103" s="214"/>
    </row>
    <row r="104" spans="1:65" s="2" customFormat="1" ht="18" customHeight="1">
      <c r="A104" s="40"/>
      <c r="B104" s="41"/>
      <c r="C104" s="42"/>
      <c r="D104" s="146" t="s">
        <v>145</v>
      </c>
      <c r="E104" s="139"/>
      <c r="F104" s="139"/>
      <c r="G104" s="42"/>
      <c r="H104" s="42"/>
      <c r="I104" s="42"/>
      <c r="J104" s="140">
        <v>0</v>
      </c>
      <c r="K104" s="42"/>
      <c r="L104" s="213"/>
      <c r="M104" s="214"/>
      <c r="N104" s="215" t="s">
        <v>43</v>
      </c>
      <c r="O104" s="214"/>
      <c r="P104" s="214"/>
      <c r="Q104" s="214"/>
      <c r="R104" s="214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7" t="s">
        <v>144</v>
      </c>
      <c r="AZ104" s="214"/>
      <c r="BA104" s="214"/>
      <c r="BB104" s="214"/>
      <c r="BC104" s="214"/>
      <c r="BD104" s="214"/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217" t="s">
        <v>86</v>
      </c>
      <c r="BK104" s="214"/>
      <c r="BL104" s="214"/>
      <c r="BM104" s="214"/>
    </row>
    <row r="105" spans="1:65" s="2" customFormat="1" ht="18" customHeight="1">
      <c r="A105" s="40"/>
      <c r="B105" s="41"/>
      <c r="C105" s="42"/>
      <c r="D105" s="146" t="s">
        <v>146</v>
      </c>
      <c r="E105" s="139"/>
      <c r="F105" s="139"/>
      <c r="G105" s="42"/>
      <c r="H105" s="42"/>
      <c r="I105" s="42"/>
      <c r="J105" s="140">
        <v>0</v>
      </c>
      <c r="K105" s="42"/>
      <c r="L105" s="213"/>
      <c r="M105" s="214"/>
      <c r="N105" s="215" t="s">
        <v>43</v>
      </c>
      <c r="O105" s="214"/>
      <c r="P105" s="214"/>
      <c r="Q105" s="214"/>
      <c r="R105" s="214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7" t="s">
        <v>144</v>
      </c>
      <c r="AZ105" s="214"/>
      <c r="BA105" s="214"/>
      <c r="BB105" s="214"/>
      <c r="BC105" s="214"/>
      <c r="BD105" s="214"/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217" t="s">
        <v>86</v>
      </c>
      <c r="BK105" s="214"/>
      <c r="BL105" s="214"/>
      <c r="BM105" s="214"/>
    </row>
    <row r="106" spans="1:65" s="2" customFormat="1" ht="18" customHeight="1">
      <c r="A106" s="40"/>
      <c r="B106" s="41"/>
      <c r="C106" s="42"/>
      <c r="D106" s="146" t="s">
        <v>147</v>
      </c>
      <c r="E106" s="139"/>
      <c r="F106" s="139"/>
      <c r="G106" s="42"/>
      <c r="H106" s="42"/>
      <c r="I106" s="42"/>
      <c r="J106" s="140">
        <v>0</v>
      </c>
      <c r="K106" s="42"/>
      <c r="L106" s="213"/>
      <c r="M106" s="214"/>
      <c r="N106" s="215" t="s">
        <v>43</v>
      </c>
      <c r="O106" s="214"/>
      <c r="P106" s="214"/>
      <c r="Q106" s="214"/>
      <c r="R106" s="214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7" t="s">
        <v>144</v>
      </c>
      <c r="AZ106" s="214"/>
      <c r="BA106" s="214"/>
      <c r="BB106" s="214"/>
      <c r="BC106" s="214"/>
      <c r="BD106" s="214"/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217" t="s">
        <v>86</v>
      </c>
      <c r="BK106" s="214"/>
      <c r="BL106" s="214"/>
      <c r="BM106" s="214"/>
    </row>
    <row r="107" spans="1:65" s="2" customFormat="1" ht="18" customHeight="1">
      <c r="A107" s="40"/>
      <c r="B107" s="41"/>
      <c r="C107" s="42"/>
      <c r="D107" s="146" t="s">
        <v>148</v>
      </c>
      <c r="E107" s="139"/>
      <c r="F107" s="139"/>
      <c r="G107" s="42"/>
      <c r="H107" s="42"/>
      <c r="I107" s="42"/>
      <c r="J107" s="140">
        <v>0</v>
      </c>
      <c r="K107" s="42"/>
      <c r="L107" s="213"/>
      <c r="M107" s="214"/>
      <c r="N107" s="215" t="s">
        <v>43</v>
      </c>
      <c r="O107" s="214"/>
      <c r="P107" s="214"/>
      <c r="Q107" s="214"/>
      <c r="R107" s="214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7" t="s">
        <v>144</v>
      </c>
      <c r="AZ107" s="214"/>
      <c r="BA107" s="214"/>
      <c r="BB107" s="214"/>
      <c r="BC107" s="214"/>
      <c r="BD107" s="214"/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217" t="s">
        <v>86</v>
      </c>
      <c r="BK107" s="214"/>
      <c r="BL107" s="214"/>
      <c r="BM107" s="214"/>
    </row>
    <row r="108" spans="1:65" s="2" customFormat="1" ht="18" customHeight="1">
      <c r="A108" s="40"/>
      <c r="B108" s="41"/>
      <c r="C108" s="42"/>
      <c r="D108" s="139" t="s">
        <v>149</v>
      </c>
      <c r="E108" s="42"/>
      <c r="F108" s="42"/>
      <c r="G108" s="42"/>
      <c r="H108" s="42"/>
      <c r="I108" s="42"/>
      <c r="J108" s="140">
        <f>ROUND(J30*T108,2)</f>
        <v>0</v>
      </c>
      <c r="K108" s="42"/>
      <c r="L108" s="213"/>
      <c r="M108" s="214"/>
      <c r="N108" s="215" t="s">
        <v>43</v>
      </c>
      <c r="O108" s="214"/>
      <c r="P108" s="214"/>
      <c r="Q108" s="214"/>
      <c r="R108" s="214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7" t="s">
        <v>150</v>
      </c>
      <c r="AZ108" s="214"/>
      <c r="BA108" s="214"/>
      <c r="BB108" s="214"/>
      <c r="BC108" s="214"/>
      <c r="BD108" s="214"/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217" t="s">
        <v>86</v>
      </c>
      <c r="BK108" s="214"/>
      <c r="BL108" s="214"/>
      <c r="BM108" s="214"/>
    </row>
    <row r="109" spans="1:31" s="2" customFormat="1" ht="12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9.25" customHeight="1">
      <c r="A110" s="40"/>
      <c r="B110" s="41"/>
      <c r="C110" s="150" t="s">
        <v>109</v>
      </c>
      <c r="D110" s="151"/>
      <c r="E110" s="151"/>
      <c r="F110" s="151"/>
      <c r="G110" s="151"/>
      <c r="H110" s="151"/>
      <c r="I110" s="151"/>
      <c r="J110" s="152">
        <f>ROUND(J96+J102,2)</f>
        <v>0</v>
      </c>
      <c r="K110" s="151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5" spans="1:31" s="2" customFormat="1" ht="6.95" customHeight="1">
      <c r="A115" s="40"/>
      <c r="B115" s="70"/>
      <c r="C115" s="71"/>
      <c r="D115" s="71"/>
      <c r="E115" s="71"/>
      <c r="F115" s="71"/>
      <c r="G115" s="71"/>
      <c r="H115" s="71"/>
      <c r="I115" s="71"/>
      <c r="J115" s="71"/>
      <c r="K115" s="71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24.95" customHeight="1">
      <c r="A116" s="40"/>
      <c r="B116" s="41"/>
      <c r="C116" s="23" t="s">
        <v>151</v>
      </c>
      <c r="D116" s="42"/>
      <c r="E116" s="42"/>
      <c r="F116" s="42"/>
      <c r="G116" s="42"/>
      <c r="H116" s="42"/>
      <c r="I116" s="42"/>
      <c r="J116" s="42"/>
      <c r="K116" s="42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6.95" customHeight="1">
      <c r="A117" s="40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2" customHeight="1">
      <c r="A118" s="40"/>
      <c r="B118" s="41"/>
      <c r="C118" s="32" t="s">
        <v>16</v>
      </c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6.5" customHeight="1">
      <c r="A119" s="40"/>
      <c r="B119" s="41"/>
      <c r="C119" s="42"/>
      <c r="D119" s="42"/>
      <c r="E119" s="193" t="str">
        <f>E7</f>
        <v>Stavební úpravy smuteční síně ve Varnsdorfu - úprava toalet</v>
      </c>
      <c r="F119" s="32"/>
      <c r="G119" s="32"/>
      <c r="H119" s="3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2" customHeight="1">
      <c r="A120" s="40"/>
      <c r="B120" s="41"/>
      <c r="C120" s="32" t="s">
        <v>111</v>
      </c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6.5" customHeight="1">
      <c r="A121" s="40"/>
      <c r="B121" s="41"/>
      <c r="C121" s="42"/>
      <c r="D121" s="42"/>
      <c r="E121" s="78" t="str">
        <f>E9</f>
        <v>SO 701_02 - ÚT + VZT</v>
      </c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6.95" customHeight="1">
      <c r="A122" s="40"/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2" customHeight="1">
      <c r="A123" s="40"/>
      <c r="B123" s="41"/>
      <c r="C123" s="32" t="s">
        <v>20</v>
      </c>
      <c r="D123" s="42"/>
      <c r="E123" s="42"/>
      <c r="F123" s="27" t="str">
        <f>F12</f>
        <v xml:space="preserve"> </v>
      </c>
      <c r="G123" s="42"/>
      <c r="H123" s="42"/>
      <c r="I123" s="32" t="s">
        <v>22</v>
      </c>
      <c r="J123" s="81" t="str">
        <f>IF(J12="","",J12)</f>
        <v>5. 11. 2022</v>
      </c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6.95" customHeight="1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25.65" customHeight="1">
      <c r="A125" s="40"/>
      <c r="B125" s="41"/>
      <c r="C125" s="32" t="s">
        <v>24</v>
      </c>
      <c r="D125" s="42"/>
      <c r="E125" s="42"/>
      <c r="F125" s="27" t="str">
        <f>E15</f>
        <v>Město Varnsdorf</v>
      </c>
      <c r="G125" s="42"/>
      <c r="H125" s="42"/>
      <c r="I125" s="32" t="s">
        <v>30</v>
      </c>
      <c r="J125" s="36" t="str">
        <f>E21</f>
        <v>Ing. Václav Jára, ForWood</v>
      </c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5.15" customHeight="1">
      <c r="A126" s="40"/>
      <c r="B126" s="41"/>
      <c r="C126" s="32" t="s">
        <v>28</v>
      </c>
      <c r="D126" s="42"/>
      <c r="E126" s="42"/>
      <c r="F126" s="27" t="str">
        <f>IF(E18="","",E18)</f>
        <v>Vyplň údaj</v>
      </c>
      <c r="G126" s="42"/>
      <c r="H126" s="42"/>
      <c r="I126" s="32" t="s">
        <v>33</v>
      </c>
      <c r="J126" s="36" t="str">
        <f>E24</f>
        <v xml:space="preserve"> </v>
      </c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10.3" customHeight="1">
      <c r="A127" s="40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11" customFormat="1" ht="29.25" customHeight="1">
      <c r="A128" s="219"/>
      <c r="B128" s="220"/>
      <c r="C128" s="221" t="s">
        <v>152</v>
      </c>
      <c r="D128" s="222" t="s">
        <v>63</v>
      </c>
      <c r="E128" s="222" t="s">
        <v>59</v>
      </c>
      <c r="F128" s="222" t="s">
        <v>60</v>
      </c>
      <c r="G128" s="222" t="s">
        <v>153</v>
      </c>
      <c r="H128" s="222" t="s">
        <v>154</v>
      </c>
      <c r="I128" s="222" t="s">
        <v>155</v>
      </c>
      <c r="J128" s="222" t="s">
        <v>117</v>
      </c>
      <c r="K128" s="223" t="s">
        <v>156</v>
      </c>
      <c r="L128" s="224"/>
      <c r="M128" s="102" t="s">
        <v>1</v>
      </c>
      <c r="N128" s="103" t="s">
        <v>42</v>
      </c>
      <c r="O128" s="103" t="s">
        <v>157</v>
      </c>
      <c r="P128" s="103" t="s">
        <v>158</v>
      </c>
      <c r="Q128" s="103" t="s">
        <v>159</v>
      </c>
      <c r="R128" s="103" t="s">
        <v>160</v>
      </c>
      <c r="S128" s="103" t="s">
        <v>161</v>
      </c>
      <c r="T128" s="104" t="s">
        <v>162</v>
      </c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</row>
    <row r="129" spans="1:63" s="2" customFormat="1" ht="22.8" customHeight="1">
      <c r="A129" s="40"/>
      <c r="B129" s="41"/>
      <c r="C129" s="109" t="s">
        <v>163</v>
      </c>
      <c r="D129" s="42"/>
      <c r="E129" s="42"/>
      <c r="F129" s="42"/>
      <c r="G129" s="42"/>
      <c r="H129" s="42"/>
      <c r="I129" s="42"/>
      <c r="J129" s="225">
        <f>BK129</f>
        <v>0</v>
      </c>
      <c r="K129" s="42"/>
      <c r="L129" s="43"/>
      <c r="M129" s="105"/>
      <c r="N129" s="226"/>
      <c r="O129" s="106"/>
      <c r="P129" s="227">
        <f>P130+P136+P164</f>
        <v>0</v>
      </c>
      <c r="Q129" s="106"/>
      <c r="R129" s="227">
        <f>R130+R136+R164</f>
        <v>0</v>
      </c>
      <c r="S129" s="106"/>
      <c r="T129" s="228">
        <f>T130+T136+T164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7" t="s">
        <v>77</v>
      </c>
      <c r="AU129" s="17" t="s">
        <v>119</v>
      </c>
      <c r="BK129" s="229">
        <f>BK130+BK136+BK164</f>
        <v>0</v>
      </c>
    </row>
    <row r="130" spans="1:63" s="12" customFormat="1" ht="25.9" customHeight="1">
      <c r="A130" s="12"/>
      <c r="B130" s="230"/>
      <c r="C130" s="231"/>
      <c r="D130" s="232" t="s">
        <v>77</v>
      </c>
      <c r="E130" s="233" t="s">
        <v>951</v>
      </c>
      <c r="F130" s="233" t="s">
        <v>1034</v>
      </c>
      <c r="G130" s="231"/>
      <c r="H130" s="231"/>
      <c r="I130" s="234"/>
      <c r="J130" s="210">
        <f>BK130</f>
        <v>0</v>
      </c>
      <c r="K130" s="231"/>
      <c r="L130" s="235"/>
      <c r="M130" s="236"/>
      <c r="N130" s="237"/>
      <c r="O130" s="237"/>
      <c r="P130" s="238">
        <f>SUM(P131:P135)</f>
        <v>0</v>
      </c>
      <c r="Q130" s="237"/>
      <c r="R130" s="238">
        <f>SUM(R131:R135)</f>
        <v>0</v>
      </c>
      <c r="S130" s="237"/>
      <c r="T130" s="239">
        <f>SUM(T131:T135)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40" t="s">
        <v>86</v>
      </c>
      <c r="AT130" s="241" t="s">
        <v>77</v>
      </c>
      <c r="AU130" s="241" t="s">
        <v>78</v>
      </c>
      <c r="AY130" s="240" t="s">
        <v>166</v>
      </c>
      <c r="BK130" s="242">
        <f>SUM(BK131:BK135)</f>
        <v>0</v>
      </c>
    </row>
    <row r="131" spans="1:65" s="2" customFormat="1" ht="24.15" customHeight="1">
      <c r="A131" s="40"/>
      <c r="B131" s="41"/>
      <c r="C131" s="245" t="s">
        <v>78</v>
      </c>
      <c r="D131" s="245" t="s">
        <v>168</v>
      </c>
      <c r="E131" s="246" t="s">
        <v>1035</v>
      </c>
      <c r="F131" s="247" t="s">
        <v>1036</v>
      </c>
      <c r="G131" s="248" t="s">
        <v>955</v>
      </c>
      <c r="H131" s="249">
        <v>2</v>
      </c>
      <c r="I131" s="250"/>
      <c r="J131" s="251">
        <f>ROUND(I131*H131,2)</f>
        <v>0</v>
      </c>
      <c r="K131" s="247" t="s">
        <v>1</v>
      </c>
      <c r="L131" s="43"/>
      <c r="M131" s="252" t="s">
        <v>1</v>
      </c>
      <c r="N131" s="253" t="s">
        <v>43</v>
      </c>
      <c r="O131" s="93"/>
      <c r="P131" s="254">
        <f>O131*H131</f>
        <v>0</v>
      </c>
      <c r="Q131" s="254">
        <v>0</v>
      </c>
      <c r="R131" s="254">
        <f>Q131*H131</f>
        <v>0</v>
      </c>
      <c r="S131" s="254">
        <v>0</v>
      </c>
      <c r="T131" s="25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56" t="s">
        <v>173</v>
      </c>
      <c r="AT131" s="256" t="s">
        <v>168</v>
      </c>
      <c r="AU131" s="256" t="s">
        <v>86</v>
      </c>
      <c r="AY131" s="17" t="s">
        <v>166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7" t="s">
        <v>86</v>
      </c>
      <c r="BK131" s="145">
        <f>ROUND(I131*H131,2)</f>
        <v>0</v>
      </c>
      <c r="BL131" s="17" t="s">
        <v>173</v>
      </c>
      <c r="BM131" s="256" t="s">
        <v>173</v>
      </c>
    </row>
    <row r="132" spans="1:65" s="2" customFormat="1" ht="24.15" customHeight="1">
      <c r="A132" s="40"/>
      <c r="B132" s="41"/>
      <c r="C132" s="245" t="s">
        <v>78</v>
      </c>
      <c r="D132" s="245" t="s">
        <v>168</v>
      </c>
      <c r="E132" s="246" t="s">
        <v>1037</v>
      </c>
      <c r="F132" s="247" t="s">
        <v>1038</v>
      </c>
      <c r="G132" s="248" t="s">
        <v>955</v>
      </c>
      <c r="H132" s="249">
        <v>1</v>
      </c>
      <c r="I132" s="250"/>
      <c r="J132" s="251">
        <f>ROUND(I132*H132,2)</f>
        <v>0</v>
      </c>
      <c r="K132" s="247" t="s">
        <v>1</v>
      </c>
      <c r="L132" s="43"/>
      <c r="M132" s="252" t="s">
        <v>1</v>
      </c>
      <c r="N132" s="253" t="s">
        <v>43</v>
      </c>
      <c r="O132" s="93"/>
      <c r="P132" s="254">
        <f>O132*H132</f>
        <v>0</v>
      </c>
      <c r="Q132" s="254">
        <v>0</v>
      </c>
      <c r="R132" s="254">
        <f>Q132*H132</f>
        <v>0</v>
      </c>
      <c r="S132" s="254">
        <v>0</v>
      </c>
      <c r="T132" s="25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56" t="s">
        <v>173</v>
      </c>
      <c r="AT132" s="256" t="s">
        <v>168</v>
      </c>
      <c r="AU132" s="256" t="s">
        <v>86</v>
      </c>
      <c r="AY132" s="17" t="s">
        <v>166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7" t="s">
        <v>86</v>
      </c>
      <c r="BK132" s="145">
        <f>ROUND(I132*H132,2)</f>
        <v>0</v>
      </c>
      <c r="BL132" s="17" t="s">
        <v>173</v>
      </c>
      <c r="BM132" s="256" t="s">
        <v>202</v>
      </c>
    </row>
    <row r="133" spans="1:65" s="2" customFormat="1" ht="24.15" customHeight="1">
      <c r="A133" s="40"/>
      <c r="B133" s="41"/>
      <c r="C133" s="245" t="s">
        <v>78</v>
      </c>
      <c r="D133" s="245" t="s">
        <v>168</v>
      </c>
      <c r="E133" s="246" t="s">
        <v>1039</v>
      </c>
      <c r="F133" s="247" t="s">
        <v>1040</v>
      </c>
      <c r="G133" s="248" t="s">
        <v>955</v>
      </c>
      <c r="H133" s="249">
        <v>4</v>
      </c>
      <c r="I133" s="250"/>
      <c r="J133" s="251">
        <f>ROUND(I133*H133,2)</f>
        <v>0</v>
      </c>
      <c r="K133" s="247" t="s">
        <v>1</v>
      </c>
      <c r="L133" s="43"/>
      <c r="M133" s="252" t="s">
        <v>1</v>
      </c>
      <c r="N133" s="253" t="s">
        <v>43</v>
      </c>
      <c r="O133" s="93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56" t="s">
        <v>173</v>
      </c>
      <c r="AT133" s="256" t="s">
        <v>168</v>
      </c>
      <c r="AU133" s="256" t="s">
        <v>86</v>
      </c>
      <c r="AY133" s="17" t="s">
        <v>166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7" t="s">
        <v>86</v>
      </c>
      <c r="BK133" s="145">
        <f>ROUND(I133*H133,2)</f>
        <v>0</v>
      </c>
      <c r="BL133" s="17" t="s">
        <v>173</v>
      </c>
      <c r="BM133" s="256" t="s">
        <v>212</v>
      </c>
    </row>
    <row r="134" spans="1:65" s="2" customFormat="1" ht="24.15" customHeight="1">
      <c r="A134" s="40"/>
      <c r="B134" s="41"/>
      <c r="C134" s="245" t="s">
        <v>78</v>
      </c>
      <c r="D134" s="245" t="s">
        <v>168</v>
      </c>
      <c r="E134" s="246" t="s">
        <v>1041</v>
      </c>
      <c r="F134" s="247" t="s">
        <v>1042</v>
      </c>
      <c r="G134" s="248" t="s">
        <v>1043</v>
      </c>
      <c r="H134" s="249">
        <v>7</v>
      </c>
      <c r="I134" s="250"/>
      <c r="J134" s="251">
        <f>ROUND(I134*H134,2)</f>
        <v>0</v>
      </c>
      <c r="K134" s="247" t="s">
        <v>1</v>
      </c>
      <c r="L134" s="43"/>
      <c r="M134" s="252" t="s">
        <v>1</v>
      </c>
      <c r="N134" s="253" t="s">
        <v>43</v>
      </c>
      <c r="O134" s="93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56" t="s">
        <v>173</v>
      </c>
      <c r="AT134" s="256" t="s">
        <v>168</v>
      </c>
      <c r="AU134" s="256" t="s">
        <v>86</v>
      </c>
      <c r="AY134" s="17" t="s">
        <v>166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86</v>
      </c>
      <c r="BK134" s="145">
        <f>ROUND(I134*H134,2)</f>
        <v>0</v>
      </c>
      <c r="BL134" s="17" t="s">
        <v>173</v>
      </c>
      <c r="BM134" s="256" t="s">
        <v>222</v>
      </c>
    </row>
    <row r="135" spans="1:65" s="2" customFormat="1" ht="16.5" customHeight="1">
      <c r="A135" s="40"/>
      <c r="B135" s="41"/>
      <c r="C135" s="245" t="s">
        <v>78</v>
      </c>
      <c r="D135" s="245" t="s">
        <v>168</v>
      </c>
      <c r="E135" s="246" t="s">
        <v>1044</v>
      </c>
      <c r="F135" s="247" t="s">
        <v>1045</v>
      </c>
      <c r="G135" s="248" t="s">
        <v>1043</v>
      </c>
      <c r="H135" s="249">
        <v>1</v>
      </c>
      <c r="I135" s="250"/>
      <c r="J135" s="251">
        <f>ROUND(I135*H135,2)</f>
        <v>0</v>
      </c>
      <c r="K135" s="247" t="s">
        <v>1</v>
      </c>
      <c r="L135" s="43"/>
      <c r="M135" s="252" t="s">
        <v>1</v>
      </c>
      <c r="N135" s="253" t="s">
        <v>43</v>
      </c>
      <c r="O135" s="93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56" t="s">
        <v>173</v>
      </c>
      <c r="AT135" s="256" t="s">
        <v>168</v>
      </c>
      <c r="AU135" s="256" t="s">
        <v>86</v>
      </c>
      <c r="AY135" s="17" t="s">
        <v>166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86</v>
      </c>
      <c r="BK135" s="145">
        <f>ROUND(I135*H135,2)</f>
        <v>0</v>
      </c>
      <c r="BL135" s="17" t="s">
        <v>173</v>
      </c>
      <c r="BM135" s="256" t="s">
        <v>230</v>
      </c>
    </row>
    <row r="136" spans="1:63" s="12" customFormat="1" ht="25.9" customHeight="1">
      <c r="A136" s="12"/>
      <c r="B136" s="230"/>
      <c r="C136" s="231"/>
      <c r="D136" s="232" t="s">
        <v>77</v>
      </c>
      <c r="E136" s="233" t="s">
        <v>1046</v>
      </c>
      <c r="F136" s="233" t="s">
        <v>1047</v>
      </c>
      <c r="G136" s="231"/>
      <c r="H136" s="231"/>
      <c r="I136" s="234"/>
      <c r="J136" s="210">
        <f>BK136</f>
        <v>0</v>
      </c>
      <c r="K136" s="231"/>
      <c r="L136" s="235"/>
      <c r="M136" s="236"/>
      <c r="N136" s="237"/>
      <c r="O136" s="237"/>
      <c r="P136" s="238">
        <f>SUM(P137:P163)</f>
        <v>0</v>
      </c>
      <c r="Q136" s="237"/>
      <c r="R136" s="238">
        <f>SUM(R137:R163)</f>
        <v>0</v>
      </c>
      <c r="S136" s="237"/>
      <c r="T136" s="239">
        <f>SUM(T137:T163)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40" t="s">
        <v>86</v>
      </c>
      <c r="AT136" s="241" t="s">
        <v>77</v>
      </c>
      <c r="AU136" s="241" t="s">
        <v>78</v>
      </c>
      <c r="AY136" s="240" t="s">
        <v>166</v>
      </c>
      <c r="BK136" s="242">
        <f>SUM(BK137:BK163)</f>
        <v>0</v>
      </c>
    </row>
    <row r="137" spans="1:65" s="2" customFormat="1" ht="24.15" customHeight="1">
      <c r="A137" s="40"/>
      <c r="B137" s="41"/>
      <c r="C137" s="245" t="s">
        <v>78</v>
      </c>
      <c r="D137" s="245" t="s">
        <v>168</v>
      </c>
      <c r="E137" s="246" t="s">
        <v>1048</v>
      </c>
      <c r="F137" s="247" t="s">
        <v>1049</v>
      </c>
      <c r="G137" s="248" t="s">
        <v>955</v>
      </c>
      <c r="H137" s="249">
        <v>2</v>
      </c>
      <c r="I137" s="250"/>
      <c r="J137" s="251">
        <f>ROUND(I137*H137,2)</f>
        <v>0</v>
      </c>
      <c r="K137" s="247" t="s">
        <v>1</v>
      </c>
      <c r="L137" s="43"/>
      <c r="M137" s="252" t="s">
        <v>1</v>
      </c>
      <c r="N137" s="253" t="s">
        <v>43</v>
      </c>
      <c r="O137" s="93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56" t="s">
        <v>173</v>
      </c>
      <c r="AT137" s="256" t="s">
        <v>168</v>
      </c>
      <c r="AU137" s="256" t="s">
        <v>86</v>
      </c>
      <c r="AY137" s="17" t="s">
        <v>166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86</v>
      </c>
      <c r="BK137" s="145">
        <f>ROUND(I137*H137,2)</f>
        <v>0</v>
      </c>
      <c r="BL137" s="17" t="s">
        <v>173</v>
      </c>
      <c r="BM137" s="256" t="s">
        <v>242</v>
      </c>
    </row>
    <row r="138" spans="1:65" s="2" customFormat="1" ht="16.5" customHeight="1">
      <c r="A138" s="40"/>
      <c r="B138" s="41"/>
      <c r="C138" s="245" t="s">
        <v>78</v>
      </c>
      <c r="D138" s="245" t="s">
        <v>168</v>
      </c>
      <c r="E138" s="246" t="s">
        <v>1050</v>
      </c>
      <c r="F138" s="247" t="s">
        <v>1051</v>
      </c>
      <c r="G138" s="248" t="s">
        <v>955</v>
      </c>
      <c r="H138" s="249">
        <v>1</v>
      </c>
      <c r="I138" s="250"/>
      <c r="J138" s="251">
        <f>ROUND(I138*H138,2)</f>
        <v>0</v>
      </c>
      <c r="K138" s="247" t="s">
        <v>1</v>
      </c>
      <c r="L138" s="43"/>
      <c r="M138" s="252" t="s">
        <v>1</v>
      </c>
      <c r="N138" s="253" t="s">
        <v>43</v>
      </c>
      <c r="O138" s="93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56" t="s">
        <v>173</v>
      </c>
      <c r="AT138" s="256" t="s">
        <v>168</v>
      </c>
      <c r="AU138" s="256" t="s">
        <v>86</v>
      </c>
      <c r="AY138" s="17" t="s">
        <v>166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86</v>
      </c>
      <c r="BK138" s="145">
        <f>ROUND(I138*H138,2)</f>
        <v>0</v>
      </c>
      <c r="BL138" s="17" t="s">
        <v>173</v>
      </c>
      <c r="BM138" s="256" t="s">
        <v>255</v>
      </c>
    </row>
    <row r="139" spans="1:65" s="2" customFormat="1" ht="24.15" customHeight="1">
      <c r="A139" s="40"/>
      <c r="B139" s="41"/>
      <c r="C139" s="245" t="s">
        <v>78</v>
      </c>
      <c r="D139" s="245" t="s">
        <v>168</v>
      </c>
      <c r="E139" s="246" t="s">
        <v>1052</v>
      </c>
      <c r="F139" s="247" t="s">
        <v>1053</v>
      </c>
      <c r="G139" s="248" t="s">
        <v>955</v>
      </c>
      <c r="H139" s="249">
        <v>1</v>
      </c>
      <c r="I139" s="250"/>
      <c r="J139" s="251">
        <f>ROUND(I139*H139,2)</f>
        <v>0</v>
      </c>
      <c r="K139" s="247" t="s">
        <v>1</v>
      </c>
      <c r="L139" s="43"/>
      <c r="M139" s="252" t="s">
        <v>1</v>
      </c>
      <c r="N139" s="253" t="s">
        <v>43</v>
      </c>
      <c r="O139" s="93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56" t="s">
        <v>173</v>
      </c>
      <c r="AT139" s="256" t="s">
        <v>168</v>
      </c>
      <c r="AU139" s="256" t="s">
        <v>86</v>
      </c>
      <c r="AY139" s="17" t="s">
        <v>166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86</v>
      </c>
      <c r="BK139" s="145">
        <f>ROUND(I139*H139,2)</f>
        <v>0</v>
      </c>
      <c r="BL139" s="17" t="s">
        <v>173</v>
      </c>
      <c r="BM139" s="256" t="s">
        <v>267</v>
      </c>
    </row>
    <row r="140" spans="1:65" s="2" customFormat="1" ht="16.5" customHeight="1">
      <c r="A140" s="40"/>
      <c r="B140" s="41"/>
      <c r="C140" s="245" t="s">
        <v>78</v>
      </c>
      <c r="D140" s="245" t="s">
        <v>168</v>
      </c>
      <c r="E140" s="246" t="s">
        <v>1054</v>
      </c>
      <c r="F140" s="247" t="s">
        <v>1055</v>
      </c>
      <c r="G140" s="248" t="s">
        <v>955</v>
      </c>
      <c r="H140" s="249">
        <v>1</v>
      </c>
      <c r="I140" s="250"/>
      <c r="J140" s="251">
        <f>ROUND(I140*H140,2)</f>
        <v>0</v>
      </c>
      <c r="K140" s="247" t="s">
        <v>1</v>
      </c>
      <c r="L140" s="43"/>
      <c r="M140" s="252" t="s">
        <v>1</v>
      </c>
      <c r="N140" s="253" t="s">
        <v>43</v>
      </c>
      <c r="O140" s="93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56" t="s">
        <v>173</v>
      </c>
      <c r="AT140" s="256" t="s">
        <v>168</v>
      </c>
      <c r="AU140" s="256" t="s">
        <v>86</v>
      </c>
      <c r="AY140" s="17" t="s">
        <v>166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86</v>
      </c>
      <c r="BK140" s="145">
        <f>ROUND(I140*H140,2)</f>
        <v>0</v>
      </c>
      <c r="BL140" s="17" t="s">
        <v>173</v>
      </c>
      <c r="BM140" s="256" t="s">
        <v>279</v>
      </c>
    </row>
    <row r="141" spans="1:65" s="2" customFormat="1" ht="16.5" customHeight="1">
      <c r="A141" s="40"/>
      <c r="B141" s="41"/>
      <c r="C141" s="245" t="s">
        <v>78</v>
      </c>
      <c r="D141" s="245" t="s">
        <v>168</v>
      </c>
      <c r="E141" s="246" t="s">
        <v>1056</v>
      </c>
      <c r="F141" s="247" t="s">
        <v>1057</v>
      </c>
      <c r="G141" s="248" t="s">
        <v>955</v>
      </c>
      <c r="H141" s="249">
        <v>1</v>
      </c>
      <c r="I141" s="250"/>
      <c r="J141" s="251">
        <f>ROUND(I141*H141,2)</f>
        <v>0</v>
      </c>
      <c r="K141" s="247" t="s">
        <v>1</v>
      </c>
      <c r="L141" s="43"/>
      <c r="M141" s="252" t="s">
        <v>1</v>
      </c>
      <c r="N141" s="253" t="s">
        <v>43</v>
      </c>
      <c r="O141" s="93"/>
      <c r="P141" s="254">
        <f>O141*H141</f>
        <v>0</v>
      </c>
      <c r="Q141" s="254">
        <v>0</v>
      </c>
      <c r="R141" s="254">
        <f>Q141*H141</f>
        <v>0</v>
      </c>
      <c r="S141" s="254">
        <v>0</v>
      </c>
      <c r="T141" s="25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56" t="s">
        <v>173</v>
      </c>
      <c r="AT141" s="256" t="s">
        <v>168</v>
      </c>
      <c r="AU141" s="256" t="s">
        <v>86</v>
      </c>
      <c r="AY141" s="17" t="s">
        <v>166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7" t="s">
        <v>86</v>
      </c>
      <c r="BK141" s="145">
        <f>ROUND(I141*H141,2)</f>
        <v>0</v>
      </c>
      <c r="BL141" s="17" t="s">
        <v>173</v>
      </c>
      <c r="BM141" s="256" t="s">
        <v>288</v>
      </c>
    </row>
    <row r="142" spans="1:65" s="2" customFormat="1" ht="24.15" customHeight="1">
      <c r="A142" s="40"/>
      <c r="B142" s="41"/>
      <c r="C142" s="245" t="s">
        <v>78</v>
      </c>
      <c r="D142" s="245" t="s">
        <v>168</v>
      </c>
      <c r="E142" s="246" t="s">
        <v>1058</v>
      </c>
      <c r="F142" s="247" t="s">
        <v>1059</v>
      </c>
      <c r="G142" s="248" t="s">
        <v>955</v>
      </c>
      <c r="H142" s="249">
        <v>1</v>
      </c>
      <c r="I142" s="250"/>
      <c r="J142" s="251">
        <f>ROUND(I142*H142,2)</f>
        <v>0</v>
      </c>
      <c r="K142" s="247" t="s">
        <v>1</v>
      </c>
      <c r="L142" s="43"/>
      <c r="M142" s="252" t="s">
        <v>1</v>
      </c>
      <c r="N142" s="253" t="s">
        <v>43</v>
      </c>
      <c r="O142" s="93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56" t="s">
        <v>173</v>
      </c>
      <c r="AT142" s="256" t="s">
        <v>168</v>
      </c>
      <c r="AU142" s="256" t="s">
        <v>86</v>
      </c>
      <c r="AY142" s="17" t="s">
        <v>166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86</v>
      </c>
      <c r="BK142" s="145">
        <f>ROUND(I142*H142,2)</f>
        <v>0</v>
      </c>
      <c r="BL142" s="17" t="s">
        <v>173</v>
      </c>
      <c r="BM142" s="256" t="s">
        <v>297</v>
      </c>
    </row>
    <row r="143" spans="1:65" s="2" customFormat="1" ht="21.75" customHeight="1">
      <c r="A143" s="40"/>
      <c r="B143" s="41"/>
      <c r="C143" s="245" t="s">
        <v>78</v>
      </c>
      <c r="D143" s="245" t="s">
        <v>168</v>
      </c>
      <c r="E143" s="246" t="s">
        <v>1060</v>
      </c>
      <c r="F143" s="247" t="s">
        <v>1061</v>
      </c>
      <c r="G143" s="248" t="s">
        <v>955</v>
      </c>
      <c r="H143" s="249">
        <v>4</v>
      </c>
      <c r="I143" s="250"/>
      <c r="J143" s="251">
        <f>ROUND(I143*H143,2)</f>
        <v>0</v>
      </c>
      <c r="K143" s="247" t="s">
        <v>1</v>
      </c>
      <c r="L143" s="43"/>
      <c r="M143" s="252" t="s">
        <v>1</v>
      </c>
      <c r="N143" s="253" t="s">
        <v>43</v>
      </c>
      <c r="O143" s="93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56" t="s">
        <v>173</v>
      </c>
      <c r="AT143" s="256" t="s">
        <v>168</v>
      </c>
      <c r="AU143" s="256" t="s">
        <v>86</v>
      </c>
      <c r="AY143" s="17" t="s">
        <v>166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86</v>
      </c>
      <c r="BK143" s="145">
        <f>ROUND(I143*H143,2)</f>
        <v>0</v>
      </c>
      <c r="BL143" s="17" t="s">
        <v>173</v>
      </c>
      <c r="BM143" s="256" t="s">
        <v>306</v>
      </c>
    </row>
    <row r="144" spans="1:65" s="2" customFormat="1" ht="21.75" customHeight="1">
      <c r="A144" s="40"/>
      <c r="B144" s="41"/>
      <c r="C144" s="245" t="s">
        <v>78</v>
      </c>
      <c r="D144" s="245" t="s">
        <v>168</v>
      </c>
      <c r="E144" s="246" t="s">
        <v>1062</v>
      </c>
      <c r="F144" s="247" t="s">
        <v>1063</v>
      </c>
      <c r="G144" s="248" t="s">
        <v>955</v>
      </c>
      <c r="H144" s="249">
        <v>1</v>
      </c>
      <c r="I144" s="250"/>
      <c r="J144" s="251">
        <f>ROUND(I144*H144,2)</f>
        <v>0</v>
      </c>
      <c r="K144" s="247" t="s">
        <v>1</v>
      </c>
      <c r="L144" s="43"/>
      <c r="M144" s="252" t="s">
        <v>1</v>
      </c>
      <c r="N144" s="253" t="s">
        <v>43</v>
      </c>
      <c r="O144" s="93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56" t="s">
        <v>173</v>
      </c>
      <c r="AT144" s="256" t="s">
        <v>168</v>
      </c>
      <c r="AU144" s="256" t="s">
        <v>86</v>
      </c>
      <c r="AY144" s="17" t="s">
        <v>166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86</v>
      </c>
      <c r="BK144" s="145">
        <f>ROUND(I144*H144,2)</f>
        <v>0</v>
      </c>
      <c r="BL144" s="17" t="s">
        <v>173</v>
      </c>
      <c r="BM144" s="256" t="s">
        <v>324</v>
      </c>
    </row>
    <row r="145" spans="1:65" s="2" customFormat="1" ht="21.75" customHeight="1">
      <c r="A145" s="40"/>
      <c r="B145" s="41"/>
      <c r="C145" s="245" t="s">
        <v>78</v>
      </c>
      <c r="D145" s="245" t="s">
        <v>168</v>
      </c>
      <c r="E145" s="246" t="s">
        <v>1064</v>
      </c>
      <c r="F145" s="247" t="s">
        <v>1065</v>
      </c>
      <c r="G145" s="248" t="s">
        <v>955</v>
      </c>
      <c r="H145" s="249">
        <v>8</v>
      </c>
      <c r="I145" s="250"/>
      <c r="J145" s="251">
        <f>ROUND(I145*H145,2)</f>
        <v>0</v>
      </c>
      <c r="K145" s="247" t="s">
        <v>1</v>
      </c>
      <c r="L145" s="43"/>
      <c r="M145" s="252" t="s">
        <v>1</v>
      </c>
      <c r="N145" s="253" t="s">
        <v>43</v>
      </c>
      <c r="O145" s="93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56" t="s">
        <v>173</v>
      </c>
      <c r="AT145" s="256" t="s">
        <v>168</v>
      </c>
      <c r="AU145" s="256" t="s">
        <v>86</v>
      </c>
      <c r="AY145" s="17" t="s">
        <v>166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86</v>
      </c>
      <c r="BK145" s="145">
        <f>ROUND(I145*H145,2)</f>
        <v>0</v>
      </c>
      <c r="BL145" s="17" t="s">
        <v>173</v>
      </c>
      <c r="BM145" s="256" t="s">
        <v>334</v>
      </c>
    </row>
    <row r="146" spans="1:65" s="2" customFormat="1" ht="24.15" customHeight="1">
      <c r="A146" s="40"/>
      <c r="B146" s="41"/>
      <c r="C146" s="245" t="s">
        <v>78</v>
      </c>
      <c r="D146" s="245" t="s">
        <v>168</v>
      </c>
      <c r="E146" s="246" t="s">
        <v>1066</v>
      </c>
      <c r="F146" s="247" t="s">
        <v>1067</v>
      </c>
      <c r="G146" s="248" t="s">
        <v>955</v>
      </c>
      <c r="H146" s="249">
        <v>2</v>
      </c>
      <c r="I146" s="250"/>
      <c r="J146" s="251">
        <f>ROUND(I146*H146,2)</f>
        <v>0</v>
      </c>
      <c r="K146" s="247" t="s">
        <v>1</v>
      </c>
      <c r="L146" s="43"/>
      <c r="M146" s="252" t="s">
        <v>1</v>
      </c>
      <c r="N146" s="253" t="s">
        <v>43</v>
      </c>
      <c r="O146" s="93"/>
      <c r="P146" s="254">
        <f>O146*H146</f>
        <v>0</v>
      </c>
      <c r="Q146" s="254">
        <v>0</v>
      </c>
      <c r="R146" s="254">
        <f>Q146*H146</f>
        <v>0</v>
      </c>
      <c r="S146" s="254">
        <v>0</v>
      </c>
      <c r="T146" s="25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56" t="s">
        <v>173</v>
      </c>
      <c r="AT146" s="256" t="s">
        <v>168</v>
      </c>
      <c r="AU146" s="256" t="s">
        <v>86</v>
      </c>
      <c r="AY146" s="17" t="s">
        <v>166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86</v>
      </c>
      <c r="BK146" s="145">
        <f>ROUND(I146*H146,2)</f>
        <v>0</v>
      </c>
      <c r="BL146" s="17" t="s">
        <v>173</v>
      </c>
      <c r="BM146" s="256" t="s">
        <v>344</v>
      </c>
    </row>
    <row r="147" spans="1:65" s="2" customFormat="1" ht="16.5" customHeight="1">
      <c r="A147" s="40"/>
      <c r="B147" s="41"/>
      <c r="C147" s="245" t="s">
        <v>78</v>
      </c>
      <c r="D147" s="245" t="s">
        <v>168</v>
      </c>
      <c r="E147" s="246" t="s">
        <v>1068</v>
      </c>
      <c r="F147" s="247" t="s">
        <v>1069</v>
      </c>
      <c r="G147" s="248" t="s">
        <v>955</v>
      </c>
      <c r="H147" s="249">
        <v>3</v>
      </c>
      <c r="I147" s="250"/>
      <c r="J147" s="251">
        <f>ROUND(I147*H147,2)</f>
        <v>0</v>
      </c>
      <c r="K147" s="247" t="s">
        <v>1</v>
      </c>
      <c r="L147" s="43"/>
      <c r="M147" s="252" t="s">
        <v>1</v>
      </c>
      <c r="N147" s="253" t="s">
        <v>43</v>
      </c>
      <c r="O147" s="93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56" t="s">
        <v>173</v>
      </c>
      <c r="AT147" s="256" t="s">
        <v>168</v>
      </c>
      <c r="AU147" s="256" t="s">
        <v>86</v>
      </c>
      <c r="AY147" s="17" t="s">
        <v>166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86</v>
      </c>
      <c r="BK147" s="145">
        <f>ROUND(I147*H147,2)</f>
        <v>0</v>
      </c>
      <c r="BL147" s="17" t="s">
        <v>173</v>
      </c>
      <c r="BM147" s="256" t="s">
        <v>354</v>
      </c>
    </row>
    <row r="148" spans="1:65" s="2" customFormat="1" ht="16.5" customHeight="1">
      <c r="A148" s="40"/>
      <c r="B148" s="41"/>
      <c r="C148" s="245" t="s">
        <v>78</v>
      </c>
      <c r="D148" s="245" t="s">
        <v>168</v>
      </c>
      <c r="E148" s="246" t="s">
        <v>1070</v>
      </c>
      <c r="F148" s="247" t="s">
        <v>1071</v>
      </c>
      <c r="G148" s="248" t="s">
        <v>955</v>
      </c>
      <c r="H148" s="249">
        <v>4</v>
      </c>
      <c r="I148" s="250"/>
      <c r="J148" s="251">
        <f>ROUND(I148*H148,2)</f>
        <v>0</v>
      </c>
      <c r="K148" s="247" t="s">
        <v>1</v>
      </c>
      <c r="L148" s="43"/>
      <c r="M148" s="252" t="s">
        <v>1</v>
      </c>
      <c r="N148" s="253" t="s">
        <v>43</v>
      </c>
      <c r="O148" s="93"/>
      <c r="P148" s="254">
        <f>O148*H148</f>
        <v>0</v>
      </c>
      <c r="Q148" s="254">
        <v>0</v>
      </c>
      <c r="R148" s="254">
        <f>Q148*H148</f>
        <v>0</v>
      </c>
      <c r="S148" s="254">
        <v>0</v>
      </c>
      <c r="T148" s="25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56" t="s">
        <v>173</v>
      </c>
      <c r="AT148" s="256" t="s">
        <v>168</v>
      </c>
      <c r="AU148" s="256" t="s">
        <v>86</v>
      </c>
      <c r="AY148" s="17" t="s">
        <v>166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7" t="s">
        <v>86</v>
      </c>
      <c r="BK148" s="145">
        <f>ROUND(I148*H148,2)</f>
        <v>0</v>
      </c>
      <c r="BL148" s="17" t="s">
        <v>173</v>
      </c>
      <c r="BM148" s="256" t="s">
        <v>370</v>
      </c>
    </row>
    <row r="149" spans="1:65" s="2" customFormat="1" ht="16.5" customHeight="1">
      <c r="A149" s="40"/>
      <c r="B149" s="41"/>
      <c r="C149" s="245" t="s">
        <v>78</v>
      </c>
      <c r="D149" s="245" t="s">
        <v>168</v>
      </c>
      <c r="E149" s="246" t="s">
        <v>1072</v>
      </c>
      <c r="F149" s="247" t="s">
        <v>1073</v>
      </c>
      <c r="G149" s="248" t="s">
        <v>955</v>
      </c>
      <c r="H149" s="249">
        <v>3</v>
      </c>
      <c r="I149" s="250"/>
      <c r="J149" s="251">
        <f>ROUND(I149*H149,2)</f>
        <v>0</v>
      </c>
      <c r="K149" s="247" t="s">
        <v>1</v>
      </c>
      <c r="L149" s="43"/>
      <c r="M149" s="252" t="s">
        <v>1</v>
      </c>
      <c r="N149" s="253" t="s">
        <v>43</v>
      </c>
      <c r="O149" s="93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56" t="s">
        <v>173</v>
      </c>
      <c r="AT149" s="256" t="s">
        <v>168</v>
      </c>
      <c r="AU149" s="256" t="s">
        <v>86</v>
      </c>
      <c r="AY149" s="17" t="s">
        <v>166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86</v>
      </c>
      <c r="BK149" s="145">
        <f>ROUND(I149*H149,2)</f>
        <v>0</v>
      </c>
      <c r="BL149" s="17" t="s">
        <v>173</v>
      </c>
      <c r="BM149" s="256" t="s">
        <v>378</v>
      </c>
    </row>
    <row r="150" spans="1:65" s="2" customFormat="1" ht="21.75" customHeight="1">
      <c r="A150" s="40"/>
      <c r="B150" s="41"/>
      <c r="C150" s="245" t="s">
        <v>78</v>
      </c>
      <c r="D150" s="245" t="s">
        <v>168</v>
      </c>
      <c r="E150" s="246" t="s">
        <v>1074</v>
      </c>
      <c r="F150" s="247" t="s">
        <v>1075</v>
      </c>
      <c r="G150" s="248" t="s">
        <v>955</v>
      </c>
      <c r="H150" s="249">
        <v>4</v>
      </c>
      <c r="I150" s="250"/>
      <c r="J150" s="251">
        <f>ROUND(I150*H150,2)</f>
        <v>0</v>
      </c>
      <c r="K150" s="247" t="s">
        <v>1</v>
      </c>
      <c r="L150" s="43"/>
      <c r="M150" s="252" t="s">
        <v>1</v>
      </c>
      <c r="N150" s="253" t="s">
        <v>43</v>
      </c>
      <c r="O150" s="93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56" t="s">
        <v>173</v>
      </c>
      <c r="AT150" s="256" t="s">
        <v>168</v>
      </c>
      <c r="AU150" s="256" t="s">
        <v>86</v>
      </c>
      <c r="AY150" s="17" t="s">
        <v>166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86</v>
      </c>
      <c r="BK150" s="145">
        <f>ROUND(I150*H150,2)</f>
        <v>0</v>
      </c>
      <c r="BL150" s="17" t="s">
        <v>173</v>
      </c>
      <c r="BM150" s="256" t="s">
        <v>388</v>
      </c>
    </row>
    <row r="151" spans="1:65" s="2" customFormat="1" ht="21.75" customHeight="1">
      <c r="A151" s="40"/>
      <c r="B151" s="41"/>
      <c r="C151" s="245" t="s">
        <v>78</v>
      </c>
      <c r="D151" s="245" t="s">
        <v>168</v>
      </c>
      <c r="E151" s="246" t="s">
        <v>1076</v>
      </c>
      <c r="F151" s="247" t="s">
        <v>1077</v>
      </c>
      <c r="G151" s="248" t="s">
        <v>955</v>
      </c>
      <c r="H151" s="249">
        <v>8</v>
      </c>
      <c r="I151" s="250"/>
      <c r="J151" s="251">
        <f>ROUND(I151*H151,2)</f>
        <v>0</v>
      </c>
      <c r="K151" s="247" t="s">
        <v>1</v>
      </c>
      <c r="L151" s="43"/>
      <c r="M151" s="252" t="s">
        <v>1</v>
      </c>
      <c r="N151" s="253" t="s">
        <v>43</v>
      </c>
      <c r="O151" s="93"/>
      <c r="P151" s="254">
        <f>O151*H151</f>
        <v>0</v>
      </c>
      <c r="Q151" s="254">
        <v>0</v>
      </c>
      <c r="R151" s="254">
        <f>Q151*H151</f>
        <v>0</v>
      </c>
      <c r="S151" s="254">
        <v>0</v>
      </c>
      <c r="T151" s="25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6" t="s">
        <v>173</v>
      </c>
      <c r="AT151" s="256" t="s">
        <v>168</v>
      </c>
      <c r="AU151" s="256" t="s">
        <v>86</v>
      </c>
      <c r="AY151" s="17" t="s">
        <v>166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86</v>
      </c>
      <c r="BK151" s="145">
        <f>ROUND(I151*H151,2)</f>
        <v>0</v>
      </c>
      <c r="BL151" s="17" t="s">
        <v>173</v>
      </c>
      <c r="BM151" s="256" t="s">
        <v>398</v>
      </c>
    </row>
    <row r="152" spans="1:65" s="2" customFormat="1" ht="16.5" customHeight="1">
      <c r="A152" s="40"/>
      <c r="B152" s="41"/>
      <c r="C152" s="245" t="s">
        <v>78</v>
      </c>
      <c r="D152" s="245" t="s">
        <v>168</v>
      </c>
      <c r="E152" s="246" t="s">
        <v>1078</v>
      </c>
      <c r="F152" s="247" t="s">
        <v>1079</v>
      </c>
      <c r="G152" s="248" t="s">
        <v>955</v>
      </c>
      <c r="H152" s="249">
        <v>1</v>
      </c>
      <c r="I152" s="250"/>
      <c r="J152" s="251">
        <f>ROUND(I152*H152,2)</f>
        <v>0</v>
      </c>
      <c r="K152" s="247" t="s">
        <v>1</v>
      </c>
      <c r="L152" s="43"/>
      <c r="M152" s="252" t="s">
        <v>1</v>
      </c>
      <c r="N152" s="253" t="s">
        <v>43</v>
      </c>
      <c r="O152" s="93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56" t="s">
        <v>173</v>
      </c>
      <c r="AT152" s="256" t="s">
        <v>168</v>
      </c>
      <c r="AU152" s="256" t="s">
        <v>86</v>
      </c>
      <c r="AY152" s="17" t="s">
        <v>166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7" t="s">
        <v>86</v>
      </c>
      <c r="BK152" s="145">
        <f>ROUND(I152*H152,2)</f>
        <v>0</v>
      </c>
      <c r="BL152" s="17" t="s">
        <v>173</v>
      </c>
      <c r="BM152" s="256" t="s">
        <v>413</v>
      </c>
    </row>
    <row r="153" spans="1:65" s="2" customFormat="1" ht="16.5" customHeight="1">
      <c r="A153" s="40"/>
      <c r="B153" s="41"/>
      <c r="C153" s="245" t="s">
        <v>78</v>
      </c>
      <c r="D153" s="245" t="s">
        <v>168</v>
      </c>
      <c r="E153" s="246" t="s">
        <v>1080</v>
      </c>
      <c r="F153" s="247" t="s">
        <v>1081</v>
      </c>
      <c r="G153" s="248" t="s">
        <v>955</v>
      </c>
      <c r="H153" s="249">
        <v>2</v>
      </c>
      <c r="I153" s="250"/>
      <c r="J153" s="251">
        <f>ROUND(I153*H153,2)</f>
        <v>0</v>
      </c>
      <c r="K153" s="247" t="s">
        <v>1</v>
      </c>
      <c r="L153" s="43"/>
      <c r="M153" s="252" t="s">
        <v>1</v>
      </c>
      <c r="N153" s="253" t="s">
        <v>43</v>
      </c>
      <c r="O153" s="93"/>
      <c r="P153" s="254">
        <f>O153*H153</f>
        <v>0</v>
      </c>
      <c r="Q153" s="254">
        <v>0</v>
      </c>
      <c r="R153" s="254">
        <f>Q153*H153</f>
        <v>0</v>
      </c>
      <c r="S153" s="254">
        <v>0</v>
      </c>
      <c r="T153" s="25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56" t="s">
        <v>173</v>
      </c>
      <c r="AT153" s="256" t="s">
        <v>168</v>
      </c>
      <c r="AU153" s="256" t="s">
        <v>86</v>
      </c>
      <c r="AY153" s="17" t="s">
        <v>166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7" t="s">
        <v>86</v>
      </c>
      <c r="BK153" s="145">
        <f>ROUND(I153*H153,2)</f>
        <v>0</v>
      </c>
      <c r="BL153" s="17" t="s">
        <v>173</v>
      </c>
      <c r="BM153" s="256" t="s">
        <v>423</v>
      </c>
    </row>
    <row r="154" spans="1:65" s="2" customFormat="1" ht="16.5" customHeight="1">
      <c r="A154" s="40"/>
      <c r="B154" s="41"/>
      <c r="C154" s="245" t="s">
        <v>78</v>
      </c>
      <c r="D154" s="245" t="s">
        <v>168</v>
      </c>
      <c r="E154" s="246" t="s">
        <v>1082</v>
      </c>
      <c r="F154" s="247" t="s">
        <v>1083</v>
      </c>
      <c r="G154" s="248" t="s">
        <v>955</v>
      </c>
      <c r="H154" s="249">
        <v>3</v>
      </c>
      <c r="I154" s="250"/>
      <c r="J154" s="251">
        <f>ROUND(I154*H154,2)</f>
        <v>0</v>
      </c>
      <c r="K154" s="247" t="s">
        <v>1</v>
      </c>
      <c r="L154" s="43"/>
      <c r="M154" s="252" t="s">
        <v>1</v>
      </c>
      <c r="N154" s="253" t="s">
        <v>43</v>
      </c>
      <c r="O154" s="93"/>
      <c r="P154" s="254">
        <f>O154*H154</f>
        <v>0</v>
      </c>
      <c r="Q154" s="254">
        <v>0</v>
      </c>
      <c r="R154" s="254">
        <f>Q154*H154</f>
        <v>0</v>
      </c>
      <c r="S154" s="254">
        <v>0</v>
      </c>
      <c r="T154" s="25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56" t="s">
        <v>173</v>
      </c>
      <c r="AT154" s="256" t="s">
        <v>168</v>
      </c>
      <c r="AU154" s="256" t="s">
        <v>86</v>
      </c>
      <c r="AY154" s="17" t="s">
        <v>166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86</v>
      </c>
      <c r="BK154" s="145">
        <f>ROUND(I154*H154,2)</f>
        <v>0</v>
      </c>
      <c r="BL154" s="17" t="s">
        <v>173</v>
      </c>
      <c r="BM154" s="256" t="s">
        <v>431</v>
      </c>
    </row>
    <row r="155" spans="1:65" s="2" customFormat="1" ht="16.5" customHeight="1">
      <c r="A155" s="40"/>
      <c r="B155" s="41"/>
      <c r="C155" s="245" t="s">
        <v>78</v>
      </c>
      <c r="D155" s="245" t="s">
        <v>168</v>
      </c>
      <c r="E155" s="246" t="s">
        <v>1084</v>
      </c>
      <c r="F155" s="247" t="s">
        <v>1085</v>
      </c>
      <c r="G155" s="248" t="s">
        <v>955</v>
      </c>
      <c r="H155" s="249">
        <v>1</v>
      </c>
      <c r="I155" s="250"/>
      <c r="J155" s="251">
        <f>ROUND(I155*H155,2)</f>
        <v>0</v>
      </c>
      <c r="K155" s="247" t="s">
        <v>1</v>
      </c>
      <c r="L155" s="43"/>
      <c r="M155" s="252" t="s">
        <v>1</v>
      </c>
      <c r="N155" s="253" t="s">
        <v>43</v>
      </c>
      <c r="O155" s="93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56" t="s">
        <v>173</v>
      </c>
      <c r="AT155" s="256" t="s">
        <v>168</v>
      </c>
      <c r="AU155" s="256" t="s">
        <v>86</v>
      </c>
      <c r="AY155" s="17" t="s">
        <v>166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7" t="s">
        <v>86</v>
      </c>
      <c r="BK155" s="145">
        <f>ROUND(I155*H155,2)</f>
        <v>0</v>
      </c>
      <c r="BL155" s="17" t="s">
        <v>173</v>
      </c>
      <c r="BM155" s="256" t="s">
        <v>440</v>
      </c>
    </row>
    <row r="156" spans="1:65" s="2" customFormat="1" ht="16.5" customHeight="1">
      <c r="A156" s="40"/>
      <c r="B156" s="41"/>
      <c r="C156" s="245" t="s">
        <v>78</v>
      </c>
      <c r="D156" s="245" t="s">
        <v>168</v>
      </c>
      <c r="E156" s="246" t="s">
        <v>1086</v>
      </c>
      <c r="F156" s="247" t="s">
        <v>1087</v>
      </c>
      <c r="G156" s="248" t="s">
        <v>245</v>
      </c>
      <c r="H156" s="249">
        <v>6</v>
      </c>
      <c r="I156" s="250"/>
      <c r="J156" s="251">
        <f>ROUND(I156*H156,2)</f>
        <v>0</v>
      </c>
      <c r="K156" s="247" t="s">
        <v>1</v>
      </c>
      <c r="L156" s="43"/>
      <c r="M156" s="252" t="s">
        <v>1</v>
      </c>
      <c r="N156" s="253" t="s">
        <v>43</v>
      </c>
      <c r="O156" s="93"/>
      <c r="P156" s="254">
        <f>O156*H156</f>
        <v>0</v>
      </c>
      <c r="Q156" s="254">
        <v>0</v>
      </c>
      <c r="R156" s="254">
        <f>Q156*H156</f>
        <v>0</v>
      </c>
      <c r="S156" s="254">
        <v>0</v>
      </c>
      <c r="T156" s="25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56" t="s">
        <v>173</v>
      </c>
      <c r="AT156" s="256" t="s">
        <v>168</v>
      </c>
      <c r="AU156" s="256" t="s">
        <v>86</v>
      </c>
      <c r="AY156" s="17" t="s">
        <v>166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86</v>
      </c>
      <c r="BK156" s="145">
        <f>ROUND(I156*H156,2)</f>
        <v>0</v>
      </c>
      <c r="BL156" s="17" t="s">
        <v>173</v>
      </c>
      <c r="BM156" s="256" t="s">
        <v>451</v>
      </c>
    </row>
    <row r="157" spans="1:65" s="2" customFormat="1" ht="16.5" customHeight="1">
      <c r="A157" s="40"/>
      <c r="B157" s="41"/>
      <c r="C157" s="245" t="s">
        <v>78</v>
      </c>
      <c r="D157" s="245" t="s">
        <v>168</v>
      </c>
      <c r="E157" s="246" t="s">
        <v>1088</v>
      </c>
      <c r="F157" s="247" t="s">
        <v>1089</v>
      </c>
      <c r="G157" s="248" t="s">
        <v>245</v>
      </c>
      <c r="H157" s="249">
        <v>12.5</v>
      </c>
      <c r="I157" s="250"/>
      <c r="J157" s="251">
        <f>ROUND(I157*H157,2)</f>
        <v>0</v>
      </c>
      <c r="K157" s="247" t="s">
        <v>1</v>
      </c>
      <c r="L157" s="43"/>
      <c r="M157" s="252" t="s">
        <v>1</v>
      </c>
      <c r="N157" s="253" t="s">
        <v>43</v>
      </c>
      <c r="O157" s="93"/>
      <c r="P157" s="254">
        <f>O157*H157</f>
        <v>0</v>
      </c>
      <c r="Q157" s="254">
        <v>0</v>
      </c>
      <c r="R157" s="254">
        <f>Q157*H157</f>
        <v>0</v>
      </c>
      <c r="S157" s="254">
        <v>0</v>
      </c>
      <c r="T157" s="25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56" t="s">
        <v>173</v>
      </c>
      <c r="AT157" s="256" t="s">
        <v>168</v>
      </c>
      <c r="AU157" s="256" t="s">
        <v>86</v>
      </c>
      <c r="AY157" s="17" t="s">
        <v>166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7" t="s">
        <v>86</v>
      </c>
      <c r="BK157" s="145">
        <f>ROUND(I157*H157,2)</f>
        <v>0</v>
      </c>
      <c r="BL157" s="17" t="s">
        <v>173</v>
      </c>
      <c r="BM157" s="256" t="s">
        <v>461</v>
      </c>
    </row>
    <row r="158" spans="1:65" s="2" customFormat="1" ht="16.5" customHeight="1">
      <c r="A158" s="40"/>
      <c r="B158" s="41"/>
      <c r="C158" s="245" t="s">
        <v>78</v>
      </c>
      <c r="D158" s="245" t="s">
        <v>168</v>
      </c>
      <c r="E158" s="246" t="s">
        <v>1090</v>
      </c>
      <c r="F158" s="247" t="s">
        <v>1091</v>
      </c>
      <c r="G158" s="248" t="s">
        <v>245</v>
      </c>
      <c r="H158" s="249">
        <v>9</v>
      </c>
      <c r="I158" s="250"/>
      <c r="J158" s="251">
        <f>ROUND(I158*H158,2)</f>
        <v>0</v>
      </c>
      <c r="K158" s="247" t="s">
        <v>1</v>
      </c>
      <c r="L158" s="43"/>
      <c r="M158" s="252" t="s">
        <v>1</v>
      </c>
      <c r="N158" s="253" t="s">
        <v>43</v>
      </c>
      <c r="O158" s="93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56" t="s">
        <v>173</v>
      </c>
      <c r="AT158" s="256" t="s">
        <v>168</v>
      </c>
      <c r="AU158" s="256" t="s">
        <v>86</v>
      </c>
      <c r="AY158" s="17" t="s">
        <v>166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86</v>
      </c>
      <c r="BK158" s="145">
        <f>ROUND(I158*H158,2)</f>
        <v>0</v>
      </c>
      <c r="BL158" s="17" t="s">
        <v>173</v>
      </c>
      <c r="BM158" s="256" t="s">
        <v>471</v>
      </c>
    </row>
    <row r="159" spans="1:65" s="2" customFormat="1" ht="21.75" customHeight="1">
      <c r="A159" s="40"/>
      <c r="B159" s="41"/>
      <c r="C159" s="245" t="s">
        <v>78</v>
      </c>
      <c r="D159" s="245" t="s">
        <v>168</v>
      </c>
      <c r="E159" s="246" t="s">
        <v>1092</v>
      </c>
      <c r="F159" s="247" t="s">
        <v>1093</v>
      </c>
      <c r="G159" s="248" t="s">
        <v>955</v>
      </c>
      <c r="H159" s="249">
        <v>2</v>
      </c>
      <c r="I159" s="250"/>
      <c r="J159" s="251">
        <f>ROUND(I159*H159,2)</f>
        <v>0</v>
      </c>
      <c r="K159" s="247" t="s">
        <v>1</v>
      </c>
      <c r="L159" s="43"/>
      <c r="M159" s="252" t="s">
        <v>1</v>
      </c>
      <c r="N159" s="253" t="s">
        <v>43</v>
      </c>
      <c r="O159" s="93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56" t="s">
        <v>173</v>
      </c>
      <c r="AT159" s="256" t="s">
        <v>168</v>
      </c>
      <c r="AU159" s="256" t="s">
        <v>86</v>
      </c>
      <c r="AY159" s="17" t="s">
        <v>166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86</v>
      </c>
      <c r="BK159" s="145">
        <f>ROUND(I159*H159,2)</f>
        <v>0</v>
      </c>
      <c r="BL159" s="17" t="s">
        <v>173</v>
      </c>
      <c r="BM159" s="256" t="s">
        <v>479</v>
      </c>
    </row>
    <row r="160" spans="1:65" s="2" customFormat="1" ht="16.5" customHeight="1">
      <c r="A160" s="40"/>
      <c r="B160" s="41"/>
      <c r="C160" s="245" t="s">
        <v>78</v>
      </c>
      <c r="D160" s="245" t="s">
        <v>168</v>
      </c>
      <c r="E160" s="246" t="s">
        <v>1094</v>
      </c>
      <c r="F160" s="247" t="s">
        <v>1095</v>
      </c>
      <c r="G160" s="248" t="s">
        <v>1043</v>
      </c>
      <c r="H160" s="249">
        <v>1</v>
      </c>
      <c r="I160" s="250"/>
      <c r="J160" s="251">
        <f>ROUND(I160*H160,2)</f>
        <v>0</v>
      </c>
      <c r="K160" s="247" t="s">
        <v>1</v>
      </c>
      <c r="L160" s="43"/>
      <c r="M160" s="252" t="s">
        <v>1</v>
      </c>
      <c r="N160" s="253" t="s">
        <v>43</v>
      </c>
      <c r="O160" s="93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56" t="s">
        <v>173</v>
      </c>
      <c r="AT160" s="256" t="s">
        <v>168</v>
      </c>
      <c r="AU160" s="256" t="s">
        <v>86</v>
      </c>
      <c r="AY160" s="17" t="s">
        <v>166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86</v>
      </c>
      <c r="BK160" s="145">
        <f>ROUND(I160*H160,2)</f>
        <v>0</v>
      </c>
      <c r="BL160" s="17" t="s">
        <v>173</v>
      </c>
      <c r="BM160" s="256" t="s">
        <v>488</v>
      </c>
    </row>
    <row r="161" spans="1:65" s="2" customFormat="1" ht="24.15" customHeight="1">
      <c r="A161" s="40"/>
      <c r="B161" s="41"/>
      <c r="C161" s="245" t="s">
        <v>78</v>
      </c>
      <c r="D161" s="245" t="s">
        <v>168</v>
      </c>
      <c r="E161" s="246" t="s">
        <v>1096</v>
      </c>
      <c r="F161" s="247" t="s">
        <v>1097</v>
      </c>
      <c r="G161" s="248" t="s">
        <v>1043</v>
      </c>
      <c r="H161" s="249">
        <v>1</v>
      </c>
      <c r="I161" s="250"/>
      <c r="J161" s="251">
        <f>ROUND(I161*H161,2)</f>
        <v>0</v>
      </c>
      <c r="K161" s="247" t="s">
        <v>1</v>
      </c>
      <c r="L161" s="43"/>
      <c r="M161" s="252" t="s">
        <v>1</v>
      </c>
      <c r="N161" s="253" t="s">
        <v>43</v>
      </c>
      <c r="O161" s="93"/>
      <c r="P161" s="254">
        <f>O161*H161</f>
        <v>0</v>
      </c>
      <c r="Q161" s="254">
        <v>0</v>
      </c>
      <c r="R161" s="254">
        <f>Q161*H161</f>
        <v>0</v>
      </c>
      <c r="S161" s="254">
        <v>0</v>
      </c>
      <c r="T161" s="25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56" t="s">
        <v>173</v>
      </c>
      <c r="AT161" s="256" t="s">
        <v>168</v>
      </c>
      <c r="AU161" s="256" t="s">
        <v>86</v>
      </c>
      <c r="AY161" s="17" t="s">
        <v>166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7" t="s">
        <v>86</v>
      </c>
      <c r="BK161" s="145">
        <f>ROUND(I161*H161,2)</f>
        <v>0</v>
      </c>
      <c r="BL161" s="17" t="s">
        <v>173</v>
      </c>
      <c r="BM161" s="256" t="s">
        <v>499</v>
      </c>
    </row>
    <row r="162" spans="1:65" s="2" customFormat="1" ht="21.75" customHeight="1">
      <c r="A162" s="40"/>
      <c r="B162" s="41"/>
      <c r="C162" s="245" t="s">
        <v>78</v>
      </c>
      <c r="D162" s="245" t="s">
        <v>168</v>
      </c>
      <c r="E162" s="246" t="s">
        <v>1098</v>
      </c>
      <c r="F162" s="247" t="s">
        <v>1099</v>
      </c>
      <c r="G162" s="248" t="s">
        <v>1043</v>
      </c>
      <c r="H162" s="249">
        <v>1</v>
      </c>
      <c r="I162" s="250"/>
      <c r="J162" s="251">
        <f>ROUND(I162*H162,2)</f>
        <v>0</v>
      </c>
      <c r="K162" s="247" t="s">
        <v>1</v>
      </c>
      <c r="L162" s="43"/>
      <c r="M162" s="252" t="s">
        <v>1</v>
      </c>
      <c r="N162" s="253" t="s">
        <v>43</v>
      </c>
      <c r="O162" s="93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56" t="s">
        <v>173</v>
      </c>
      <c r="AT162" s="256" t="s">
        <v>168</v>
      </c>
      <c r="AU162" s="256" t="s">
        <v>86</v>
      </c>
      <c r="AY162" s="17" t="s">
        <v>166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86</v>
      </c>
      <c r="BK162" s="145">
        <f>ROUND(I162*H162,2)</f>
        <v>0</v>
      </c>
      <c r="BL162" s="17" t="s">
        <v>173</v>
      </c>
      <c r="BM162" s="256" t="s">
        <v>507</v>
      </c>
    </row>
    <row r="163" spans="1:65" s="2" customFormat="1" ht="16.5" customHeight="1">
      <c r="A163" s="40"/>
      <c r="B163" s="41"/>
      <c r="C163" s="245" t="s">
        <v>78</v>
      </c>
      <c r="D163" s="245" t="s">
        <v>168</v>
      </c>
      <c r="E163" s="246" t="s">
        <v>1044</v>
      </c>
      <c r="F163" s="247" t="s">
        <v>1045</v>
      </c>
      <c r="G163" s="248" t="s">
        <v>1043</v>
      </c>
      <c r="H163" s="249">
        <v>1</v>
      </c>
      <c r="I163" s="250"/>
      <c r="J163" s="251">
        <f>ROUND(I163*H163,2)</f>
        <v>0</v>
      </c>
      <c r="K163" s="247" t="s">
        <v>1</v>
      </c>
      <c r="L163" s="43"/>
      <c r="M163" s="252" t="s">
        <v>1</v>
      </c>
      <c r="N163" s="253" t="s">
        <v>43</v>
      </c>
      <c r="O163" s="93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56" t="s">
        <v>173</v>
      </c>
      <c r="AT163" s="256" t="s">
        <v>168</v>
      </c>
      <c r="AU163" s="256" t="s">
        <v>86</v>
      </c>
      <c r="AY163" s="17" t="s">
        <v>166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86</v>
      </c>
      <c r="BK163" s="145">
        <f>ROUND(I163*H163,2)</f>
        <v>0</v>
      </c>
      <c r="BL163" s="17" t="s">
        <v>173</v>
      </c>
      <c r="BM163" s="256" t="s">
        <v>516</v>
      </c>
    </row>
    <row r="164" spans="1:63" s="2" customFormat="1" ht="49.9" customHeight="1">
      <c r="A164" s="40"/>
      <c r="B164" s="41"/>
      <c r="C164" s="42"/>
      <c r="D164" s="42"/>
      <c r="E164" s="233" t="s">
        <v>866</v>
      </c>
      <c r="F164" s="233" t="s">
        <v>867</v>
      </c>
      <c r="G164" s="42"/>
      <c r="H164" s="42"/>
      <c r="I164" s="42"/>
      <c r="J164" s="210">
        <f>BK164</f>
        <v>0</v>
      </c>
      <c r="K164" s="42"/>
      <c r="L164" s="43"/>
      <c r="M164" s="301"/>
      <c r="N164" s="302"/>
      <c r="O164" s="93"/>
      <c r="P164" s="93"/>
      <c r="Q164" s="93"/>
      <c r="R164" s="93"/>
      <c r="S164" s="93"/>
      <c r="T164" s="94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7" t="s">
        <v>77</v>
      </c>
      <c r="AU164" s="17" t="s">
        <v>78</v>
      </c>
      <c r="AY164" s="17" t="s">
        <v>868</v>
      </c>
      <c r="BK164" s="145">
        <f>SUM(BK165:BK167)</f>
        <v>0</v>
      </c>
    </row>
    <row r="165" spans="1:63" s="2" customFormat="1" ht="16.3" customHeight="1">
      <c r="A165" s="40"/>
      <c r="B165" s="41"/>
      <c r="C165" s="303" t="s">
        <v>1</v>
      </c>
      <c r="D165" s="303" t="s">
        <v>168</v>
      </c>
      <c r="E165" s="304" t="s">
        <v>1</v>
      </c>
      <c r="F165" s="305" t="s">
        <v>1</v>
      </c>
      <c r="G165" s="306" t="s">
        <v>1</v>
      </c>
      <c r="H165" s="307"/>
      <c r="I165" s="308"/>
      <c r="J165" s="309">
        <f>BK165</f>
        <v>0</v>
      </c>
      <c r="K165" s="310"/>
      <c r="L165" s="43"/>
      <c r="M165" s="311" t="s">
        <v>1</v>
      </c>
      <c r="N165" s="312" t="s">
        <v>43</v>
      </c>
      <c r="O165" s="93"/>
      <c r="P165" s="93"/>
      <c r="Q165" s="93"/>
      <c r="R165" s="93"/>
      <c r="S165" s="93"/>
      <c r="T165" s="94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7" t="s">
        <v>868</v>
      </c>
      <c r="AU165" s="17" t="s">
        <v>86</v>
      </c>
      <c r="AY165" s="17" t="s">
        <v>868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86</v>
      </c>
      <c r="BK165" s="145">
        <f>I165*H165</f>
        <v>0</v>
      </c>
    </row>
    <row r="166" spans="1:63" s="2" customFormat="1" ht="16.3" customHeight="1">
      <c r="A166" s="40"/>
      <c r="B166" s="41"/>
      <c r="C166" s="303" t="s">
        <v>1</v>
      </c>
      <c r="D166" s="303" t="s">
        <v>168</v>
      </c>
      <c r="E166" s="304" t="s">
        <v>1</v>
      </c>
      <c r="F166" s="305" t="s">
        <v>1</v>
      </c>
      <c r="G166" s="306" t="s">
        <v>1</v>
      </c>
      <c r="H166" s="307"/>
      <c r="I166" s="308"/>
      <c r="J166" s="309">
        <f>BK166</f>
        <v>0</v>
      </c>
      <c r="K166" s="310"/>
      <c r="L166" s="43"/>
      <c r="M166" s="311" t="s">
        <v>1</v>
      </c>
      <c r="N166" s="312" t="s">
        <v>43</v>
      </c>
      <c r="O166" s="93"/>
      <c r="P166" s="93"/>
      <c r="Q166" s="93"/>
      <c r="R166" s="93"/>
      <c r="S166" s="93"/>
      <c r="T166" s="94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7" t="s">
        <v>868</v>
      </c>
      <c r="AU166" s="17" t="s">
        <v>86</v>
      </c>
      <c r="AY166" s="17" t="s">
        <v>868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7" t="s">
        <v>86</v>
      </c>
      <c r="BK166" s="145">
        <f>I166*H166</f>
        <v>0</v>
      </c>
    </row>
    <row r="167" spans="1:63" s="2" customFormat="1" ht="16.3" customHeight="1">
      <c r="A167" s="40"/>
      <c r="B167" s="41"/>
      <c r="C167" s="303" t="s">
        <v>1</v>
      </c>
      <c r="D167" s="303" t="s">
        <v>168</v>
      </c>
      <c r="E167" s="304" t="s">
        <v>1</v>
      </c>
      <c r="F167" s="305" t="s">
        <v>1</v>
      </c>
      <c r="G167" s="306" t="s">
        <v>1</v>
      </c>
      <c r="H167" s="307"/>
      <c r="I167" s="308"/>
      <c r="J167" s="309">
        <f>BK167</f>
        <v>0</v>
      </c>
      <c r="K167" s="310"/>
      <c r="L167" s="43"/>
      <c r="M167" s="311" t="s">
        <v>1</v>
      </c>
      <c r="N167" s="312" t="s">
        <v>43</v>
      </c>
      <c r="O167" s="313"/>
      <c r="P167" s="313"/>
      <c r="Q167" s="313"/>
      <c r="R167" s="313"/>
      <c r="S167" s="313"/>
      <c r="T167" s="314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7" t="s">
        <v>868</v>
      </c>
      <c r="AU167" s="17" t="s">
        <v>86</v>
      </c>
      <c r="AY167" s="17" t="s">
        <v>868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7" t="s">
        <v>86</v>
      </c>
      <c r="BK167" s="145">
        <f>I167*H167</f>
        <v>0</v>
      </c>
    </row>
    <row r="168" spans="1:31" s="2" customFormat="1" ht="6.95" customHeight="1">
      <c r="A168" s="40"/>
      <c r="B168" s="68"/>
      <c r="C168" s="69"/>
      <c r="D168" s="69"/>
      <c r="E168" s="69"/>
      <c r="F168" s="69"/>
      <c r="G168" s="69"/>
      <c r="H168" s="69"/>
      <c r="I168" s="69"/>
      <c r="J168" s="69"/>
      <c r="K168" s="69"/>
      <c r="L168" s="43"/>
      <c r="M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</row>
  </sheetData>
  <sheetProtection password="CC35" sheet="1" objects="1" scenarios="1" formatColumns="0" formatRows="0" autoFilter="0"/>
  <autoFilter ref="C128:K167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dataValidations count="2">
    <dataValidation type="list" allowBlank="1" showInputMessage="1" showErrorMessage="1" error="Povoleny jsou hodnoty K, M." sqref="D165:D168">
      <formula1>"K, M"</formula1>
    </dataValidation>
    <dataValidation type="list" allowBlank="1" showInputMessage="1" showErrorMessage="1" error="Povoleny jsou hodnoty základní, snížená, zákl. přenesená, sníž. přenesená, nulová." sqref="N165:N168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0"/>
      <c r="AT3" s="17" t="s">
        <v>88</v>
      </c>
    </row>
    <row r="4" spans="2:46" s="1" customFormat="1" ht="24.95" customHeight="1">
      <c r="B4" s="20"/>
      <c r="D4" s="155" t="s">
        <v>110</v>
      </c>
      <c r="L4" s="20"/>
      <c r="M4" s="15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7" t="s">
        <v>16</v>
      </c>
      <c r="L6" s="20"/>
    </row>
    <row r="7" spans="2:12" s="1" customFormat="1" ht="16.5" customHeight="1">
      <c r="B7" s="20"/>
      <c r="E7" s="158" t="str">
        <f>'Rekapitulace stavby'!K6</f>
        <v>Stavební úpravy smuteční síně ve Varnsdorfu - úprava toalet</v>
      </c>
      <c r="F7" s="157"/>
      <c r="G7" s="157"/>
      <c r="H7" s="157"/>
      <c r="L7" s="20"/>
    </row>
    <row r="8" spans="1:31" s="2" customFormat="1" ht="12" customHeight="1">
      <c r="A8" s="40"/>
      <c r="B8" s="43"/>
      <c r="C8" s="40"/>
      <c r="D8" s="157" t="s">
        <v>111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59" t="s">
        <v>1100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7" t="s">
        <v>18</v>
      </c>
      <c r="E11" s="40"/>
      <c r="F11" s="160" t="s">
        <v>1</v>
      </c>
      <c r="G11" s="40"/>
      <c r="H11" s="40"/>
      <c r="I11" s="157" t="s">
        <v>19</v>
      </c>
      <c r="J11" s="160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7" t="s">
        <v>20</v>
      </c>
      <c r="E12" s="40"/>
      <c r="F12" s="160" t="s">
        <v>34</v>
      </c>
      <c r="G12" s="40"/>
      <c r="H12" s="40"/>
      <c r="I12" s="157" t="s">
        <v>22</v>
      </c>
      <c r="J12" s="161" t="str">
        <f>'Rekapitulace stavby'!AN8</f>
        <v>5. 11. 2022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7" t="s">
        <v>24</v>
      </c>
      <c r="E14" s="40"/>
      <c r="F14" s="40"/>
      <c r="G14" s="40"/>
      <c r="H14" s="40"/>
      <c r="I14" s="157" t="s">
        <v>25</v>
      </c>
      <c r="J14" s="160" t="str">
        <f>IF('Rekapitulace stavby'!AN10="","",'Rekapitulace stavby'!AN10)</f>
        <v/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0" t="str">
        <f>IF('Rekapitulace stavby'!E11="","",'Rekapitulace stavby'!E11)</f>
        <v>Město Varnsdorf</v>
      </c>
      <c r="F15" s="40"/>
      <c r="G15" s="40"/>
      <c r="H15" s="40"/>
      <c r="I15" s="157" t="s">
        <v>27</v>
      </c>
      <c r="J15" s="160" t="str">
        <f>IF('Rekapitulace stavby'!AN11="","",'Rekapitulace stavby'!AN11)</f>
        <v/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7" t="s">
        <v>28</v>
      </c>
      <c r="E17" s="40"/>
      <c r="F17" s="40"/>
      <c r="G17" s="40"/>
      <c r="H17" s="40"/>
      <c r="I17" s="157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0"/>
      <c r="G18" s="160"/>
      <c r="H18" s="160"/>
      <c r="I18" s="157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7" t="s">
        <v>30</v>
      </c>
      <c r="E20" s="40"/>
      <c r="F20" s="40"/>
      <c r="G20" s="40"/>
      <c r="H20" s="40"/>
      <c r="I20" s="157" t="s">
        <v>25</v>
      </c>
      <c r="J20" s="160" t="str">
        <f>IF('Rekapitulace stavby'!AN16="","",'Rekapitulace stavby'!AN16)</f>
        <v/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0" t="str">
        <f>IF('Rekapitulace stavby'!E17="","",'Rekapitulace stavby'!E17)</f>
        <v>Ing. Václav Jára, ForWood</v>
      </c>
      <c r="F21" s="40"/>
      <c r="G21" s="40"/>
      <c r="H21" s="40"/>
      <c r="I21" s="157" t="s">
        <v>27</v>
      </c>
      <c r="J21" s="160" t="str">
        <f>IF('Rekapitulace stavby'!AN17="","",'Rekapitulace stavby'!AN17)</f>
        <v/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7" t="s">
        <v>33</v>
      </c>
      <c r="E23" s="40"/>
      <c r="F23" s="40"/>
      <c r="G23" s="40"/>
      <c r="H23" s="40"/>
      <c r="I23" s="157" t="s">
        <v>25</v>
      </c>
      <c r="J23" s="160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0" t="str">
        <f>IF('Rekapitulace stavby'!E20="","",'Rekapitulace stavby'!E20)</f>
        <v xml:space="preserve"> </v>
      </c>
      <c r="F24" s="40"/>
      <c r="G24" s="40"/>
      <c r="H24" s="40"/>
      <c r="I24" s="157" t="s">
        <v>27</v>
      </c>
      <c r="J24" s="160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7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66"/>
      <c r="E29" s="166"/>
      <c r="F29" s="166"/>
      <c r="G29" s="166"/>
      <c r="H29" s="166"/>
      <c r="I29" s="166"/>
      <c r="J29" s="166"/>
      <c r="K29" s="166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0" t="s">
        <v>114</v>
      </c>
      <c r="E30" s="40"/>
      <c r="F30" s="40"/>
      <c r="G30" s="40"/>
      <c r="H30" s="40"/>
      <c r="I30" s="40"/>
      <c r="J30" s="167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68" t="s">
        <v>104</v>
      </c>
      <c r="E31" s="40"/>
      <c r="F31" s="40"/>
      <c r="G31" s="40"/>
      <c r="H31" s="40"/>
      <c r="I31" s="40"/>
      <c r="J31" s="167">
        <f>J112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69" t="s">
        <v>38</v>
      </c>
      <c r="E32" s="40"/>
      <c r="F32" s="40"/>
      <c r="G32" s="40"/>
      <c r="H32" s="40"/>
      <c r="I32" s="40"/>
      <c r="J32" s="170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66"/>
      <c r="E33" s="166"/>
      <c r="F33" s="166"/>
      <c r="G33" s="166"/>
      <c r="H33" s="166"/>
      <c r="I33" s="166"/>
      <c r="J33" s="166"/>
      <c r="K33" s="166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1" t="s">
        <v>40</v>
      </c>
      <c r="G34" s="40"/>
      <c r="H34" s="40"/>
      <c r="I34" s="171" t="s">
        <v>39</v>
      </c>
      <c r="J34" s="171" t="s">
        <v>41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2" t="s">
        <v>42</v>
      </c>
      <c r="E35" s="157" t="s">
        <v>43</v>
      </c>
      <c r="F35" s="173">
        <f>ROUND((ROUND((SUM(BE112:BE119)+SUM(BE139:BE242)),2)+SUM(BE244:BE246)),2)</f>
        <v>0</v>
      </c>
      <c r="G35" s="40"/>
      <c r="H35" s="40"/>
      <c r="I35" s="174">
        <v>0.21</v>
      </c>
      <c r="J35" s="173">
        <f>ROUND((ROUND(((SUM(BE112:BE119)+SUM(BE139:BE242))*I35),2)+(SUM(BE244:BE246)*I35)),2)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7" t="s">
        <v>44</v>
      </c>
      <c r="F36" s="173">
        <f>ROUND((ROUND((SUM(BF112:BF119)+SUM(BF139:BF242)),2)+SUM(BF244:BF246)),2)</f>
        <v>0</v>
      </c>
      <c r="G36" s="40"/>
      <c r="H36" s="40"/>
      <c r="I36" s="174">
        <v>0.15</v>
      </c>
      <c r="J36" s="173">
        <f>ROUND((ROUND(((SUM(BF112:BF119)+SUM(BF139:BF242))*I36),2)+(SUM(BF244:BF246)*I36)),2)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7" t="s">
        <v>45</v>
      </c>
      <c r="F37" s="173">
        <f>ROUND((ROUND((SUM(BG112:BG119)+SUM(BG139:BG242)),2)+SUM(BG244:BG246)),2)</f>
        <v>0</v>
      </c>
      <c r="G37" s="40"/>
      <c r="H37" s="40"/>
      <c r="I37" s="174">
        <v>0.21</v>
      </c>
      <c r="J37" s="173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7" t="s">
        <v>46</v>
      </c>
      <c r="F38" s="173">
        <f>ROUND((ROUND((SUM(BH112:BH119)+SUM(BH139:BH242)),2)+SUM(BH244:BH246)),2)</f>
        <v>0</v>
      </c>
      <c r="G38" s="40"/>
      <c r="H38" s="40"/>
      <c r="I38" s="174">
        <v>0.15</v>
      </c>
      <c r="J38" s="173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7" t="s">
        <v>47</v>
      </c>
      <c r="F39" s="173">
        <f>ROUND((ROUND((SUM(BI112:BI119)+SUM(BI139:BI242)),2)+SUM(BI244:BI246)),2)</f>
        <v>0</v>
      </c>
      <c r="G39" s="40"/>
      <c r="H39" s="40"/>
      <c r="I39" s="174">
        <v>0</v>
      </c>
      <c r="J39" s="173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75"/>
      <c r="D41" s="176" t="s">
        <v>48</v>
      </c>
      <c r="E41" s="177"/>
      <c r="F41" s="177"/>
      <c r="G41" s="178" t="s">
        <v>49</v>
      </c>
      <c r="H41" s="179" t="s">
        <v>50</v>
      </c>
      <c r="I41" s="177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2" t="s">
        <v>51</v>
      </c>
      <c r="E50" s="183"/>
      <c r="F50" s="183"/>
      <c r="G50" s="182" t="s">
        <v>52</v>
      </c>
      <c r="H50" s="183"/>
      <c r="I50" s="183"/>
      <c r="J50" s="183"/>
      <c r="K50" s="183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84" t="s">
        <v>53</v>
      </c>
      <c r="E61" s="185"/>
      <c r="F61" s="186" t="s">
        <v>54</v>
      </c>
      <c r="G61" s="184" t="s">
        <v>53</v>
      </c>
      <c r="H61" s="185"/>
      <c r="I61" s="185"/>
      <c r="J61" s="187" t="s">
        <v>54</v>
      </c>
      <c r="K61" s="18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2" t="s">
        <v>55</v>
      </c>
      <c r="E65" s="188"/>
      <c r="F65" s="188"/>
      <c r="G65" s="182" t="s">
        <v>56</v>
      </c>
      <c r="H65" s="188"/>
      <c r="I65" s="188"/>
      <c r="J65" s="188"/>
      <c r="K65" s="188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84" t="s">
        <v>53</v>
      </c>
      <c r="E76" s="185"/>
      <c r="F76" s="186" t="s">
        <v>54</v>
      </c>
      <c r="G76" s="184" t="s">
        <v>53</v>
      </c>
      <c r="H76" s="185"/>
      <c r="I76" s="185"/>
      <c r="J76" s="187" t="s">
        <v>54</v>
      </c>
      <c r="K76" s="18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9"/>
      <c r="C77" s="190"/>
      <c r="D77" s="190"/>
      <c r="E77" s="190"/>
      <c r="F77" s="190"/>
      <c r="G77" s="190"/>
      <c r="H77" s="190"/>
      <c r="I77" s="190"/>
      <c r="J77" s="190"/>
      <c r="K77" s="190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115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93" t="str">
        <f>E7</f>
        <v>Stavební úpravy smuteční síně ve Varnsdorfu - úprava toalet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111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 701_03 - Zařízení zdravotně technických instalací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 xml:space="preserve"> </v>
      </c>
      <c r="G89" s="42"/>
      <c r="H89" s="42"/>
      <c r="I89" s="32" t="s">
        <v>22</v>
      </c>
      <c r="J89" s="81" t="str">
        <f>IF(J12="","",J12)</f>
        <v>5. 11. 2022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2" t="s">
        <v>24</v>
      </c>
      <c r="D91" s="42"/>
      <c r="E91" s="42"/>
      <c r="F91" s="27" t="str">
        <f>E15</f>
        <v>Město Varnsdorf</v>
      </c>
      <c r="G91" s="42"/>
      <c r="H91" s="42"/>
      <c r="I91" s="32" t="s">
        <v>30</v>
      </c>
      <c r="J91" s="36" t="str">
        <f>E21</f>
        <v>Ing. Václav Jára, ForWood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32" t="s">
        <v>33</v>
      </c>
      <c r="J92" s="36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4" t="s">
        <v>116</v>
      </c>
      <c r="D94" s="151"/>
      <c r="E94" s="151"/>
      <c r="F94" s="151"/>
      <c r="G94" s="151"/>
      <c r="H94" s="151"/>
      <c r="I94" s="151"/>
      <c r="J94" s="195" t="s">
        <v>117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6" t="s">
        <v>118</v>
      </c>
      <c r="D96" s="42"/>
      <c r="E96" s="42"/>
      <c r="F96" s="42"/>
      <c r="G96" s="42"/>
      <c r="H96" s="42"/>
      <c r="I96" s="42"/>
      <c r="J96" s="112">
        <f>J139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119</v>
      </c>
    </row>
    <row r="97" spans="1:31" s="9" customFormat="1" ht="24.95" customHeight="1">
      <c r="A97" s="9"/>
      <c r="B97" s="197"/>
      <c r="C97" s="198"/>
      <c r="D97" s="199" t="s">
        <v>120</v>
      </c>
      <c r="E97" s="200"/>
      <c r="F97" s="200"/>
      <c r="G97" s="200"/>
      <c r="H97" s="200"/>
      <c r="I97" s="200"/>
      <c r="J97" s="201">
        <f>J140</f>
        <v>0</v>
      </c>
      <c r="K97" s="198"/>
      <c r="L97" s="20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3"/>
      <c r="C98" s="204"/>
      <c r="D98" s="205" t="s">
        <v>121</v>
      </c>
      <c r="E98" s="206"/>
      <c r="F98" s="206"/>
      <c r="G98" s="206"/>
      <c r="H98" s="206"/>
      <c r="I98" s="206"/>
      <c r="J98" s="207">
        <f>J141</f>
        <v>0</v>
      </c>
      <c r="K98" s="204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3"/>
      <c r="C99" s="204"/>
      <c r="D99" s="205" t="s">
        <v>1101</v>
      </c>
      <c r="E99" s="206"/>
      <c r="F99" s="206"/>
      <c r="G99" s="206"/>
      <c r="H99" s="206"/>
      <c r="I99" s="206"/>
      <c r="J99" s="207">
        <f>J153</f>
        <v>0</v>
      </c>
      <c r="K99" s="204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3"/>
      <c r="C100" s="204"/>
      <c r="D100" s="205" t="s">
        <v>126</v>
      </c>
      <c r="E100" s="206"/>
      <c r="F100" s="206"/>
      <c r="G100" s="206"/>
      <c r="H100" s="206"/>
      <c r="I100" s="206"/>
      <c r="J100" s="207">
        <f>J155</f>
        <v>0</v>
      </c>
      <c r="K100" s="204"/>
      <c r="L100" s="20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3"/>
      <c r="C101" s="204"/>
      <c r="D101" s="205" t="s">
        <v>127</v>
      </c>
      <c r="E101" s="206"/>
      <c r="F101" s="206"/>
      <c r="G101" s="206"/>
      <c r="H101" s="206"/>
      <c r="I101" s="206"/>
      <c r="J101" s="207">
        <f>J157</f>
        <v>0</v>
      </c>
      <c r="K101" s="204"/>
      <c r="L101" s="20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3"/>
      <c r="C102" s="204"/>
      <c r="D102" s="205" t="s">
        <v>128</v>
      </c>
      <c r="E102" s="206"/>
      <c r="F102" s="206"/>
      <c r="G102" s="206"/>
      <c r="H102" s="206"/>
      <c r="I102" s="206"/>
      <c r="J102" s="207">
        <f>J164</f>
        <v>0</v>
      </c>
      <c r="K102" s="204"/>
      <c r="L102" s="20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7"/>
      <c r="C103" s="198"/>
      <c r="D103" s="199" t="s">
        <v>129</v>
      </c>
      <c r="E103" s="200"/>
      <c r="F103" s="200"/>
      <c r="G103" s="200"/>
      <c r="H103" s="200"/>
      <c r="I103" s="200"/>
      <c r="J103" s="201">
        <f>J166</f>
        <v>0</v>
      </c>
      <c r="K103" s="198"/>
      <c r="L103" s="20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3"/>
      <c r="C104" s="204"/>
      <c r="D104" s="205" t="s">
        <v>130</v>
      </c>
      <c r="E104" s="206"/>
      <c r="F104" s="206"/>
      <c r="G104" s="206"/>
      <c r="H104" s="206"/>
      <c r="I104" s="206"/>
      <c r="J104" s="207">
        <f>J167</f>
        <v>0</v>
      </c>
      <c r="K104" s="204"/>
      <c r="L104" s="20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3"/>
      <c r="C105" s="204"/>
      <c r="D105" s="205" t="s">
        <v>1102</v>
      </c>
      <c r="E105" s="206"/>
      <c r="F105" s="206"/>
      <c r="G105" s="206"/>
      <c r="H105" s="206"/>
      <c r="I105" s="206"/>
      <c r="J105" s="207">
        <f>J171</f>
        <v>0</v>
      </c>
      <c r="K105" s="204"/>
      <c r="L105" s="20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3"/>
      <c r="C106" s="204"/>
      <c r="D106" s="205" t="s">
        <v>1103</v>
      </c>
      <c r="E106" s="206"/>
      <c r="F106" s="206"/>
      <c r="G106" s="206"/>
      <c r="H106" s="206"/>
      <c r="I106" s="206"/>
      <c r="J106" s="207">
        <f>J184</f>
        <v>0</v>
      </c>
      <c r="K106" s="204"/>
      <c r="L106" s="20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3"/>
      <c r="C107" s="204"/>
      <c r="D107" s="205" t="s">
        <v>132</v>
      </c>
      <c r="E107" s="206"/>
      <c r="F107" s="206"/>
      <c r="G107" s="206"/>
      <c r="H107" s="206"/>
      <c r="I107" s="206"/>
      <c r="J107" s="207">
        <f>J200</f>
        <v>0</v>
      </c>
      <c r="K107" s="204"/>
      <c r="L107" s="20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3"/>
      <c r="C108" s="204"/>
      <c r="D108" s="205" t="s">
        <v>1104</v>
      </c>
      <c r="E108" s="206"/>
      <c r="F108" s="206"/>
      <c r="G108" s="206"/>
      <c r="H108" s="206"/>
      <c r="I108" s="206"/>
      <c r="J108" s="207">
        <f>J234</f>
        <v>0</v>
      </c>
      <c r="K108" s="204"/>
      <c r="L108" s="20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1.8" customHeight="1">
      <c r="A109" s="9"/>
      <c r="B109" s="197"/>
      <c r="C109" s="198"/>
      <c r="D109" s="209" t="s">
        <v>141</v>
      </c>
      <c r="E109" s="198"/>
      <c r="F109" s="198"/>
      <c r="G109" s="198"/>
      <c r="H109" s="198"/>
      <c r="I109" s="198"/>
      <c r="J109" s="210">
        <f>J243</f>
        <v>0</v>
      </c>
      <c r="K109" s="198"/>
      <c r="L109" s="202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9.25" customHeight="1">
      <c r="A112" s="40"/>
      <c r="B112" s="41"/>
      <c r="C112" s="196" t="s">
        <v>142</v>
      </c>
      <c r="D112" s="42"/>
      <c r="E112" s="42"/>
      <c r="F112" s="42"/>
      <c r="G112" s="42"/>
      <c r="H112" s="42"/>
      <c r="I112" s="42"/>
      <c r="J112" s="211">
        <f>ROUND(J113+J114+J115+J116+J117+J118,2)</f>
        <v>0</v>
      </c>
      <c r="K112" s="42"/>
      <c r="L112" s="65"/>
      <c r="N112" s="212" t="s">
        <v>42</v>
      </c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65" s="2" customFormat="1" ht="18" customHeight="1">
      <c r="A113" s="40"/>
      <c r="B113" s="41"/>
      <c r="C113" s="42"/>
      <c r="D113" s="146" t="s">
        <v>143</v>
      </c>
      <c r="E113" s="139"/>
      <c r="F113" s="139"/>
      <c r="G113" s="42"/>
      <c r="H113" s="42"/>
      <c r="I113" s="42"/>
      <c r="J113" s="140">
        <v>0</v>
      </c>
      <c r="K113" s="42"/>
      <c r="L113" s="213"/>
      <c r="M113" s="214"/>
      <c r="N113" s="215" t="s">
        <v>43</v>
      </c>
      <c r="O113" s="214"/>
      <c r="P113" s="214"/>
      <c r="Q113" s="214"/>
      <c r="R113" s="214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7" t="s">
        <v>144</v>
      </c>
      <c r="AZ113" s="214"/>
      <c r="BA113" s="214"/>
      <c r="BB113" s="214"/>
      <c r="BC113" s="214"/>
      <c r="BD113" s="214"/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217" t="s">
        <v>86</v>
      </c>
      <c r="BK113" s="214"/>
      <c r="BL113" s="214"/>
      <c r="BM113" s="214"/>
    </row>
    <row r="114" spans="1:65" s="2" customFormat="1" ht="18" customHeight="1">
      <c r="A114" s="40"/>
      <c r="B114" s="41"/>
      <c r="C114" s="42"/>
      <c r="D114" s="146" t="s">
        <v>145</v>
      </c>
      <c r="E114" s="139"/>
      <c r="F114" s="139"/>
      <c r="G114" s="42"/>
      <c r="H114" s="42"/>
      <c r="I114" s="42"/>
      <c r="J114" s="140">
        <v>0</v>
      </c>
      <c r="K114" s="42"/>
      <c r="L114" s="213"/>
      <c r="M114" s="214"/>
      <c r="N114" s="215" t="s">
        <v>43</v>
      </c>
      <c r="O114" s="214"/>
      <c r="P114" s="214"/>
      <c r="Q114" s="214"/>
      <c r="R114" s="214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7" t="s">
        <v>144</v>
      </c>
      <c r="AZ114" s="214"/>
      <c r="BA114" s="214"/>
      <c r="BB114" s="214"/>
      <c r="BC114" s="214"/>
      <c r="BD114" s="214"/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217" t="s">
        <v>86</v>
      </c>
      <c r="BK114" s="214"/>
      <c r="BL114" s="214"/>
      <c r="BM114" s="214"/>
    </row>
    <row r="115" spans="1:65" s="2" customFormat="1" ht="18" customHeight="1">
      <c r="A115" s="40"/>
      <c r="B115" s="41"/>
      <c r="C115" s="42"/>
      <c r="D115" s="146" t="s">
        <v>146</v>
      </c>
      <c r="E115" s="139"/>
      <c r="F115" s="139"/>
      <c r="G115" s="42"/>
      <c r="H115" s="42"/>
      <c r="I115" s="42"/>
      <c r="J115" s="140">
        <v>0</v>
      </c>
      <c r="K115" s="42"/>
      <c r="L115" s="213"/>
      <c r="M115" s="214"/>
      <c r="N115" s="215" t="s">
        <v>43</v>
      </c>
      <c r="O115" s="214"/>
      <c r="P115" s="214"/>
      <c r="Q115" s="214"/>
      <c r="R115" s="214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7" t="s">
        <v>144</v>
      </c>
      <c r="AZ115" s="214"/>
      <c r="BA115" s="214"/>
      <c r="BB115" s="214"/>
      <c r="BC115" s="214"/>
      <c r="BD115" s="214"/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217" t="s">
        <v>86</v>
      </c>
      <c r="BK115" s="214"/>
      <c r="BL115" s="214"/>
      <c r="BM115" s="214"/>
    </row>
    <row r="116" spans="1:65" s="2" customFormat="1" ht="18" customHeight="1">
      <c r="A116" s="40"/>
      <c r="B116" s="41"/>
      <c r="C116" s="42"/>
      <c r="D116" s="146" t="s">
        <v>147</v>
      </c>
      <c r="E116" s="139"/>
      <c r="F116" s="139"/>
      <c r="G116" s="42"/>
      <c r="H116" s="42"/>
      <c r="I116" s="42"/>
      <c r="J116" s="140">
        <v>0</v>
      </c>
      <c r="K116" s="42"/>
      <c r="L116" s="213"/>
      <c r="M116" s="214"/>
      <c r="N116" s="215" t="s">
        <v>43</v>
      </c>
      <c r="O116" s="214"/>
      <c r="P116" s="214"/>
      <c r="Q116" s="214"/>
      <c r="R116" s="214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7" t="s">
        <v>144</v>
      </c>
      <c r="AZ116" s="214"/>
      <c r="BA116" s="214"/>
      <c r="BB116" s="214"/>
      <c r="BC116" s="214"/>
      <c r="BD116" s="214"/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217" t="s">
        <v>86</v>
      </c>
      <c r="BK116" s="214"/>
      <c r="BL116" s="214"/>
      <c r="BM116" s="214"/>
    </row>
    <row r="117" spans="1:65" s="2" customFormat="1" ht="18" customHeight="1">
      <c r="A117" s="40"/>
      <c r="B117" s="41"/>
      <c r="C117" s="42"/>
      <c r="D117" s="146" t="s">
        <v>148</v>
      </c>
      <c r="E117" s="139"/>
      <c r="F117" s="139"/>
      <c r="G117" s="42"/>
      <c r="H117" s="42"/>
      <c r="I117" s="42"/>
      <c r="J117" s="140">
        <v>0</v>
      </c>
      <c r="K117" s="42"/>
      <c r="L117" s="213"/>
      <c r="M117" s="214"/>
      <c r="N117" s="215" t="s">
        <v>43</v>
      </c>
      <c r="O117" s="214"/>
      <c r="P117" s="214"/>
      <c r="Q117" s="214"/>
      <c r="R117" s="214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7" t="s">
        <v>144</v>
      </c>
      <c r="AZ117" s="214"/>
      <c r="BA117" s="214"/>
      <c r="BB117" s="214"/>
      <c r="BC117" s="214"/>
      <c r="BD117" s="214"/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217" t="s">
        <v>86</v>
      </c>
      <c r="BK117" s="214"/>
      <c r="BL117" s="214"/>
      <c r="BM117" s="214"/>
    </row>
    <row r="118" spans="1:65" s="2" customFormat="1" ht="18" customHeight="1">
      <c r="A118" s="40"/>
      <c r="B118" s="41"/>
      <c r="C118" s="42"/>
      <c r="D118" s="139" t="s">
        <v>149</v>
      </c>
      <c r="E118" s="42"/>
      <c r="F118" s="42"/>
      <c r="G118" s="42"/>
      <c r="H118" s="42"/>
      <c r="I118" s="42"/>
      <c r="J118" s="140">
        <f>ROUND(J30*T118,2)</f>
        <v>0</v>
      </c>
      <c r="K118" s="42"/>
      <c r="L118" s="213"/>
      <c r="M118" s="214"/>
      <c r="N118" s="215" t="s">
        <v>43</v>
      </c>
      <c r="O118" s="214"/>
      <c r="P118" s="214"/>
      <c r="Q118" s="214"/>
      <c r="R118" s="214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7" t="s">
        <v>150</v>
      </c>
      <c r="AZ118" s="214"/>
      <c r="BA118" s="214"/>
      <c r="BB118" s="214"/>
      <c r="BC118" s="214"/>
      <c r="BD118" s="214"/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217" t="s">
        <v>86</v>
      </c>
      <c r="BK118" s="214"/>
      <c r="BL118" s="214"/>
      <c r="BM118" s="214"/>
    </row>
    <row r="119" spans="1:31" s="2" customFormat="1" ht="12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29.25" customHeight="1">
      <c r="A120" s="40"/>
      <c r="B120" s="41"/>
      <c r="C120" s="150" t="s">
        <v>109</v>
      </c>
      <c r="D120" s="151"/>
      <c r="E120" s="151"/>
      <c r="F120" s="151"/>
      <c r="G120" s="151"/>
      <c r="H120" s="151"/>
      <c r="I120" s="151"/>
      <c r="J120" s="152">
        <f>ROUND(J96+J112,2)</f>
        <v>0</v>
      </c>
      <c r="K120" s="151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6.95" customHeight="1">
      <c r="A121" s="40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5" spans="1:31" s="2" customFormat="1" ht="6.95" customHeight="1">
      <c r="A125" s="40"/>
      <c r="B125" s="70"/>
      <c r="C125" s="71"/>
      <c r="D125" s="71"/>
      <c r="E125" s="71"/>
      <c r="F125" s="71"/>
      <c r="G125" s="71"/>
      <c r="H125" s="71"/>
      <c r="I125" s="71"/>
      <c r="J125" s="71"/>
      <c r="K125" s="71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24.95" customHeight="1">
      <c r="A126" s="40"/>
      <c r="B126" s="41"/>
      <c r="C126" s="23" t="s">
        <v>151</v>
      </c>
      <c r="D126" s="42"/>
      <c r="E126" s="42"/>
      <c r="F126" s="42"/>
      <c r="G126" s="42"/>
      <c r="H126" s="42"/>
      <c r="I126" s="42"/>
      <c r="J126" s="42"/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6.95" customHeight="1">
      <c r="A127" s="40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2" customHeight="1">
      <c r="A128" s="40"/>
      <c r="B128" s="41"/>
      <c r="C128" s="32" t="s">
        <v>16</v>
      </c>
      <c r="D128" s="42"/>
      <c r="E128" s="42"/>
      <c r="F128" s="42"/>
      <c r="G128" s="42"/>
      <c r="H128" s="42"/>
      <c r="I128" s="42"/>
      <c r="J128" s="42"/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6.5" customHeight="1">
      <c r="A129" s="40"/>
      <c r="B129" s="41"/>
      <c r="C129" s="42"/>
      <c r="D129" s="42"/>
      <c r="E129" s="193" t="str">
        <f>E7</f>
        <v>Stavební úpravy smuteční síně ve Varnsdorfu - úprava toalet</v>
      </c>
      <c r="F129" s="32"/>
      <c r="G129" s="32"/>
      <c r="H129" s="32"/>
      <c r="I129" s="42"/>
      <c r="J129" s="42"/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2" customHeight="1">
      <c r="A130" s="40"/>
      <c r="B130" s="41"/>
      <c r="C130" s="32" t="s">
        <v>111</v>
      </c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2" customFormat="1" ht="16.5" customHeight="1">
      <c r="A131" s="40"/>
      <c r="B131" s="41"/>
      <c r="C131" s="42"/>
      <c r="D131" s="42"/>
      <c r="E131" s="78" t="str">
        <f>E9</f>
        <v>SO 701_03 - Zařízení zdravotně technických instalací</v>
      </c>
      <c r="F131" s="42"/>
      <c r="G131" s="42"/>
      <c r="H131" s="42"/>
      <c r="I131" s="42"/>
      <c r="J131" s="42"/>
      <c r="K131" s="42"/>
      <c r="L131" s="65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1:31" s="2" customFormat="1" ht="6.95" customHeight="1">
      <c r="A132" s="40"/>
      <c r="B132" s="41"/>
      <c r="C132" s="42"/>
      <c r="D132" s="42"/>
      <c r="E132" s="42"/>
      <c r="F132" s="42"/>
      <c r="G132" s="42"/>
      <c r="H132" s="42"/>
      <c r="I132" s="42"/>
      <c r="J132" s="42"/>
      <c r="K132" s="42"/>
      <c r="L132" s="65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1:31" s="2" customFormat="1" ht="12" customHeight="1">
      <c r="A133" s="40"/>
      <c r="B133" s="41"/>
      <c r="C133" s="32" t="s">
        <v>20</v>
      </c>
      <c r="D133" s="42"/>
      <c r="E133" s="42"/>
      <c r="F133" s="27" t="str">
        <f>F12</f>
        <v xml:space="preserve"> </v>
      </c>
      <c r="G133" s="42"/>
      <c r="H133" s="42"/>
      <c r="I133" s="32" t="s">
        <v>22</v>
      </c>
      <c r="J133" s="81" t="str">
        <f>IF(J12="","",J12)</f>
        <v>5. 11. 2022</v>
      </c>
      <c r="K133" s="42"/>
      <c r="L133" s="65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1:31" s="2" customFormat="1" ht="6.95" customHeight="1">
      <c r="A134" s="40"/>
      <c r="B134" s="41"/>
      <c r="C134" s="42"/>
      <c r="D134" s="42"/>
      <c r="E134" s="42"/>
      <c r="F134" s="42"/>
      <c r="G134" s="42"/>
      <c r="H134" s="42"/>
      <c r="I134" s="42"/>
      <c r="J134" s="42"/>
      <c r="K134" s="42"/>
      <c r="L134" s="65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1:31" s="2" customFormat="1" ht="25.65" customHeight="1">
      <c r="A135" s="40"/>
      <c r="B135" s="41"/>
      <c r="C135" s="32" t="s">
        <v>24</v>
      </c>
      <c r="D135" s="42"/>
      <c r="E135" s="42"/>
      <c r="F135" s="27" t="str">
        <f>E15</f>
        <v>Město Varnsdorf</v>
      </c>
      <c r="G135" s="42"/>
      <c r="H135" s="42"/>
      <c r="I135" s="32" t="s">
        <v>30</v>
      </c>
      <c r="J135" s="36" t="str">
        <f>E21</f>
        <v>Ing. Václav Jára, ForWood</v>
      </c>
      <c r="K135" s="42"/>
      <c r="L135" s="65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1:31" s="2" customFormat="1" ht="15.15" customHeight="1">
      <c r="A136" s="40"/>
      <c r="B136" s="41"/>
      <c r="C136" s="32" t="s">
        <v>28</v>
      </c>
      <c r="D136" s="42"/>
      <c r="E136" s="42"/>
      <c r="F136" s="27" t="str">
        <f>IF(E18="","",E18)</f>
        <v>Vyplň údaj</v>
      </c>
      <c r="G136" s="42"/>
      <c r="H136" s="42"/>
      <c r="I136" s="32" t="s">
        <v>33</v>
      </c>
      <c r="J136" s="36" t="str">
        <f>E24</f>
        <v xml:space="preserve"> </v>
      </c>
      <c r="K136" s="42"/>
      <c r="L136" s="65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1:31" s="2" customFormat="1" ht="10.3" customHeight="1">
      <c r="A137" s="40"/>
      <c r="B137" s="41"/>
      <c r="C137" s="42"/>
      <c r="D137" s="42"/>
      <c r="E137" s="42"/>
      <c r="F137" s="42"/>
      <c r="G137" s="42"/>
      <c r="H137" s="42"/>
      <c r="I137" s="42"/>
      <c r="J137" s="42"/>
      <c r="K137" s="42"/>
      <c r="L137" s="65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1:31" s="11" customFormat="1" ht="29.25" customHeight="1">
      <c r="A138" s="219"/>
      <c r="B138" s="220"/>
      <c r="C138" s="221" t="s">
        <v>152</v>
      </c>
      <c r="D138" s="222" t="s">
        <v>63</v>
      </c>
      <c r="E138" s="222" t="s">
        <v>59</v>
      </c>
      <c r="F138" s="222" t="s">
        <v>60</v>
      </c>
      <c r="G138" s="222" t="s">
        <v>153</v>
      </c>
      <c r="H138" s="222" t="s">
        <v>154</v>
      </c>
      <c r="I138" s="222" t="s">
        <v>155</v>
      </c>
      <c r="J138" s="222" t="s">
        <v>117</v>
      </c>
      <c r="K138" s="223" t="s">
        <v>156</v>
      </c>
      <c r="L138" s="224"/>
      <c r="M138" s="102" t="s">
        <v>1</v>
      </c>
      <c r="N138" s="103" t="s">
        <v>42</v>
      </c>
      <c r="O138" s="103" t="s">
        <v>157</v>
      </c>
      <c r="P138" s="103" t="s">
        <v>158</v>
      </c>
      <c r="Q138" s="103" t="s">
        <v>159</v>
      </c>
      <c r="R138" s="103" t="s">
        <v>160</v>
      </c>
      <c r="S138" s="103" t="s">
        <v>161</v>
      </c>
      <c r="T138" s="104" t="s">
        <v>162</v>
      </c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</row>
    <row r="139" spans="1:63" s="2" customFormat="1" ht="22.8" customHeight="1">
      <c r="A139" s="40"/>
      <c r="B139" s="41"/>
      <c r="C139" s="109" t="s">
        <v>163</v>
      </c>
      <c r="D139" s="42"/>
      <c r="E139" s="42"/>
      <c r="F139" s="42"/>
      <c r="G139" s="42"/>
      <c r="H139" s="42"/>
      <c r="I139" s="42"/>
      <c r="J139" s="225">
        <f>BK139</f>
        <v>0</v>
      </c>
      <c r="K139" s="42"/>
      <c r="L139" s="43"/>
      <c r="M139" s="105"/>
      <c r="N139" s="226"/>
      <c r="O139" s="106"/>
      <c r="P139" s="227">
        <f>P140+P166+P243</f>
        <v>0</v>
      </c>
      <c r="Q139" s="106"/>
      <c r="R139" s="227">
        <f>R140+R166+R243</f>
        <v>12.617109849999999</v>
      </c>
      <c r="S139" s="106"/>
      <c r="T139" s="228">
        <f>T140+T166+T243</f>
        <v>0.00632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7" t="s">
        <v>77</v>
      </c>
      <c r="AU139" s="17" t="s">
        <v>119</v>
      </c>
      <c r="BK139" s="229">
        <f>BK140+BK166+BK243</f>
        <v>0</v>
      </c>
    </row>
    <row r="140" spans="1:63" s="12" customFormat="1" ht="25.9" customHeight="1">
      <c r="A140" s="12"/>
      <c r="B140" s="230"/>
      <c r="C140" s="231"/>
      <c r="D140" s="232" t="s">
        <v>77</v>
      </c>
      <c r="E140" s="233" t="s">
        <v>164</v>
      </c>
      <c r="F140" s="233" t="s">
        <v>165</v>
      </c>
      <c r="G140" s="231"/>
      <c r="H140" s="231"/>
      <c r="I140" s="234"/>
      <c r="J140" s="210">
        <f>BK140</f>
        <v>0</v>
      </c>
      <c r="K140" s="231"/>
      <c r="L140" s="235"/>
      <c r="M140" s="236"/>
      <c r="N140" s="237"/>
      <c r="O140" s="237"/>
      <c r="P140" s="238">
        <f>P141+P153+P155+P157+P164</f>
        <v>0</v>
      </c>
      <c r="Q140" s="237"/>
      <c r="R140" s="238">
        <f>R141+R153+R155+R157+R164</f>
        <v>12.082982799999998</v>
      </c>
      <c r="S140" s="237"/>
      <c r="T140" s="239">
        <f>T141+T153+T155+T157+T164</f>
        <v>0.0058000000000000005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40" t="s">
        <v>86</v>
      </c>
      <c r="AT140" s="241" t="s">
        <v>77</v>
      </c>
      <c r="AU140" s="241" t="s">
        <v>78</v>
      </c>
      <c r="AY140" s="240" t="s">
        <v>166</v>
      </c>
      <c r="BK140" s="242">
        <f>BK141+BK153+BK155+BK157+BK164</f>
        <v>0</v>
      </c>
    </row>
    <row r="141" spans="1:63" s="12" customFormat="1" ht="22.8" customHeight="1">
      <c r="A141" s="12"/>
      <c r="B141" s="230"/>
      <c r="C141" s="231"/>
      <c r="D141" s="232" t="s">
        <v>77</v>
      </c>
      <c r="E141" s="243" t="s">
        <v>86</v>
      </c>
      <c r="F141" s="243" t="s">
        <v>167</v>
      </c>
      <c r="G141" s="231"/>
      <c r="H141" s="231"/>
      <c r="I141" s="234"/>
      <c r="J141" s="244">
        <f>BK141</f>
        <v>0</v>
      </c>
      <c r="K141" s="231"/>
      <c r="L141" s="235"/>
      <c r="M141" s="236"/>
      <c r="N141" s="237"/>
      <c r="O141" s="237"/>
      <c r="P141" s="238">
        <f>SUM(P142:P152)</f>
        <v>0</v>
      </c>
      <c r="Q141" s="237"/>
      <c r="R141" s="238">
        <f>SUM(R142:R152)</f>
        <v>9.36</v>
      </c>
      <c r="S141" s="237"/>
      <c r="T141" s="239">
        <f>SUM(T142:T152)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86</v>
      </c>
      <c r="AT141" s="241" t="s">
        <v>77</v>
      </c>
      <c r="AU141" s="241" t="s">
        <v>86</v>
      </c>
      <c r="AY141" s="240" t="s">
        <v>166</v>
      </c>
      <c r="BK141" s="242">
        <f>SUM(BK142:BK152)</f>
        <v>0</v>
      </c>
    </row>
    <row r="142" spans="1:65" s="2" customFormat="1" ht="33" customHeight="1">
      <c r="A142" s="40"/>
      <c r="B142" s="41"/>
      <c r="C142" s="245" t="s">
        <v>86</v>
      </c>
      <c r="D142" s="245" t="s">
        <v>168</v>
      </c>
      <c r="E142" s="246" t="s">
        <v>1105</v>
      </c>
      <c r="F142" s="247" t="s">
        <v>1106</v>
      </c>
      <c r="G142" s="248" t="s">
        <v>181</v>
      </c>
      <c r="H142" s="249">
        <v>17.3</v>
      </c>
      <c r="I142" s="250"/>
      <c r="J142" s="251">
        <f>ROUND(I142*H142,2)</f>
        <v>0</v>
      </c>
      <c r="K142" s="247" t="s">
        <v>1107</v>
      </c>
      <c r="L142" s="43"/>
      <c r="M142" s="252" t="s">
        <v>1</v>
      </c>
      <c r="N142" s="253" t="s">
        <v>43</v>
      </c>
      <c r="O142" s="93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56" t="s">
        <v>173</v>
      </c>
      <c r="AT142" s="256" t="s">
        <v>168</v>
      </c>
      <c r="AU142" s="256" t="s">
        <v>88</v>
      </c>
      <c r="AY142" s="17" t="s">
        <v>166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86</v>
      </c>
      <c r="BK142" s="145">
        <f>ROUND(I142*H142,2)</f>
        <v>0</v>
      </c>
      <c r="BL142" s="17" t="s">
        <v>173</v>
      </c>
      <c r="BM142" s="256" t="s">
        <v>1108</v>
      </c>
    </row>
    <row r="143" spans="1:65" s="2" customFormat="1" ht="33" customHeight="1">
      <c r="A143" s="40"/>
      <c r="B143" s="41"/>
      <c r="C143" s="245" t="s">
        <v>88</v>
      </c>
      <c r="D143" s="245" t="s">
        <v>168</v>
      </c>
      <c r="E143" s="246" t="s">
        <v>1109</v>
      </c>
      <c r="F143" s="247" t="s">
        <v>1110</v>
      </c>
      <c r="G143" s="248" t="s">
        <v>181</v>
      </c>
      <c r="H143" s="249">
        <v>11.18</v>
      </c>
      <c r="I143" s="250"/>
      <c r="J143" s="251">
        <f>ROUND(I143*H143,2)</f>
        <v>0</v>
      </c>
      <c r="K143" s="247" t="s">
        <v>1107</v>
      </c>
      <c r="L143" s="43"/>
      <c r="M143" s="252" t="s">
        <v>1</v>
      </c>
      <c r="N143" s="253" t="s">
        <v>43</v>
      </c>
      <c r="O143" s="93"/>
      <c r="P143" s="254">
        <f>O143*H143</f>
        <v>0</v>
      </c>
      <c r="Q143" s="254">
        <v>0</v>
      </c>
      <c r="R143" s="254">
        <f>Q143*H143</f>
        <v>0</v>
      </c>
      <c r="S143" s="254">
        <v>0</v>
      </c>
      <c r="T143" s="25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56" t="s">
        <v>173</v>
      </c>
      <c r="AT143" s="256" t="s">
        <v>168</v>
      </c>
      <c r="AU143" s="256" t="s">
        <v>88</v>
      </c>
      <c r="AY143" s="17" t="s">
        <v>166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7" t="s">
        <v>86</v>
      </c>
      <c r="BK143" s="145">
        <f>ROUND(I143*H143,2)</f>
        <v>0</v>
      </c>
      <c r="BL143" s="17" t="s">
        <v>173</v>
      </c>
      <c r="BM143" s="256" t="s">
        <v>1111</v>
      </c>
    </row>
    <row r="144" spans="1:65" s="2" customFormat="1" ht="37.8" customHeight="1">
      <c r="A144" s="40"/>
      <c r="B144" s="41"/>
      <c r="C144" s="245" t="s">
        <v>178</v>
      </c>
      <c r="D144" s="245" t="s">
        <v>168</v>
      </c>
      <c r="E144" s="246" t="s">
        <v>1112</v>
      </c>
      <c r="F144" s="247" t="s">
        <v>1113</v>
      </c>
      <c r="G144" s="248" t="s">
        <v>181</v>
      </c>
      <c r="H144" s="249">
        <v>6.12</v>
      </c>
      <c r="I144" s="250"/>
      <c r="J144" s="251">
        <f>ROUND(I144*H144,2)</f>
        <v>0</v>
      </c>
      <c r="K144" s="247" t="s">
        <v>1107</v>
      </c>
      <c r="L144" s="43"/>
      <c r="M144" s="252" t="s">
        <v>1</v>
      </c>
      <c r="N144" s="253" t="s">
        <v>43</v>
      </c>
      <c r="O144" s="93"/>
      <c r="P144" s="254">
        <f>O144*H144</f>
        <v>0</v>
      </c>
      <c r="Q144" s="254">
        <v>0</v>
      </c>
      <c r="R144" s="254">
        <f>Q144*H144</f>
        <v>0</v>
      </c>
      <c r="S144" s="254">
        <v>0</v>
      </c>
      <c r="T144" s="25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56" t="s">
        <v>173</v>
      </c>
      <c r="AT144" s="256" t="s">
        <v>168</v>
      </c>
      <c r="AU144" s="256" t="s">
        <v>88</v>
      </c>
      <c r="AY144" s="17" t="s">
        <v>166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86</v>
      </c>
      <c r="BK144" s="145">
        <f>ROUND(I144*H144,2)</f>
        <v>0</v>
      </c>
      <c r="BL144" s="17" t="s">
        <v>173</v>
      </c>
      <c r="BM144" s="256" t="s">
        <v>1114</v>
      </c>
    </row>
    <row r="145" spans="1:65" s="2" customFormat="1" ht="37.8" customHeight="1">
      <c r="A145" s="40"/>
      <c r="B145" s="41"/>
      <c r="C145" s="245" t="s">
        <v>173</v>
      </c>
      <c r="D145" s="245" t="s">
        <v>168</v>
      </c>
      <c r="E145" s="246" t="s">
        <v>207</v>
      </c>
      <c r="F145" s="247" t="s">
        <v>208</v>
      </c>
      <c r="G145" s="248" t="s">
        <v>181</v>
      </c>
      <c r="H145" s="249">
        <v>61.2</v>
      </c>
      <c r="I145" s="250"/>
      <c r="J145" s="251">
        <f>ROUND(I145*H145,2)</f>
        <v>0</v>
      </c>
      <c r="K145" s="247" t="s">
        <v>1107</v>
      </c>
      <c r="L145" s="43"/>
      <c r="M145" s="252" t="s">
        <v>1</v>
      </c>
      <c r="N145" s="253" t="s">
        <v>43</v>
      </c>
      <c r="O145" s="93"/>
      <c r="P145" s="254">
        <f>O145*H145</f>
        <v>0</v>
      </c>
      <c r="Q145" s="254">
        <v>0</v>
      </c>
      <c r="R145" s="254">
        <f>Q145*H145</f>
        <v>0</v>
      </c>
      <c r="S145" s="254">
        <v>0</v>
      </c>
      <c r="T145" s="25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56" t="s">
        <v>173</v>
      </c>
      <c r="AT145" s="256" t="s">
        <v>168</v>
      </c>
      <c r="AU145" s="256" t="s">
        <v>88</v>
      </c>
      <c r="AY145" s="17" t="s">
        <v>166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86</v>
      </c>
      <c r="BK145" s="145">
        <f>ROUND(I145*H145,2)</f>
        <v>0</v>
      </c>
      <c r="BL145" s="17" t="s">
        <v>173</v>
      </c>
      <c r="BM145" s="256" t="s">
        <v>1115</v>
      </c>
    </row>
    <row r="146" spans="1:51" s="13" customFormat="1" ht="12">
      <c r="A146" s="13"/>
      <c r="B146" s="257"/>
      <c r="C146" s="258"/>
      <c r="D146" s="259" t="s">
        <v>184</v>
      </c>
      <c r="E146" s="258"/>
      <c r="F146" s="261" t="s">
        <v>1116</v>
      </c>
      <c r="G146" s="258"/>
      <c r="H146" s="262">
        <v>61.2</v>
      </c>
      <c r="I146" s="263"/>
      <c r="J146" s="258"/>
      <c r="K146" s="258"/>
      <c r="L146" s="264"/>
      <c r="M146" s="265"/>
      <c r="N146" s="266"/>
      <c r="O146" s="266"/>
      <c r="P146" s="266"/>
      <c r="Q146" s="266"/>
      <c r="R146" s="266"/>
      <c r="S146" s="266"/>
      <c r="T146" s="26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8" t="s">
        <v>184</v>
      </c>
      <c r="AU146" s="268" t="s">
        <v>88</v>
      </c>
      <c r="AV146" s="13" t="s">
        <v>88</v>
      </c>
      <c r="AW146" s="13" t="s">
        <v>4</v>
      </c>
      <c r="AX146" s="13" t="s">
        <v>86</v>
      </c>
      <c r="AY146" s="268" t="s">
        <v>166</v>
      </c>
    </row>
    <row r="147" spans="1:65" s="2" customFormat="1" ht="24.15" customHeight="1">
      <c r="A147" s="40"/>
      <c r="B147" s="41"/>
      <c r="C147" s="245" t="s">
        <v>195</v>
      </c>
      <c r="D147" s="245" t="s">
        <v>168</v>
      </c>
      <c r="E147" s="246" t="s">
        <v>1117</v>
      </c>
      <c r="F147" s="247" t="s">
        <v>1118</v>
      </c>
      <c r="G147" s="248" t="s">
        <v>219</v>
      </c>
      <c r="H147" s="249">
        <v>16.34</v>
      </c>
      <c r="I147" s="250"/>
      <c r="J147" s="251">
        <f>ROUND(I147*H147,2)</f>
        <v>0</v>
      </c>
      <c r="K147" s="247" t="s">
        <v>1107</v>
      </c>
      <c r="L147" s="43"/>
      <c r="M147" s="252" t="s">
        <v>1</v>
      </c>
      <c r="N147" s="253" t="s">
        <v>43</v>
      </c>
      <c r="O147" s="93"/>
      <c r="P147" s="254">
        <f>O147*H147</f>
        <v>0</v>
      </c>
      <c r="Q147" s="254">
        <v>0</v>
      </c>
      <c r="R147" s="254">
        <f>Q147*H147</f>
        <v>0</v>
      </c>
      <c r="S147" s="254">
        <v>0</v>
      </c>
      <c r="T147" s="25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56" t="s">
        <v>173</v>
      </c>
      <c r="AT147" s="256" t="s">
        <v>168</v>
      </c>
      <c r="AU147" s="256" t="s">
        <v>88</v>
      </c>
      <c r="AY147" s="17" t="s">
        <v>166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7" t="s">
        <v>86</v>
      </c>
      <c r="BK147" s="145">
        <f>ROUND(I147*H147,2)</f>
        <v>0</v>
      </c>
      <c r="BL147" s="17" t="s">
        <v>173</v>
      </c>
      <c r="BM147" s="256" t="s">
        <v>1119</v>
      </c>
    </row>
    <row r="148" spans="1:51" s="13" customFormat="1" ht="12">
      <c r="A148" s="13"/>
      <c r="B148" s="257"/>
      <c r="C148" s="258"/>
      <c r="D148" s="259" t="s">
        <v>184</v>
      </c>
      <c r="E148" s="258"/>
      <c r="F148" s="261" t="s">
        <v>1120</v>
      </c>
      <c r="G148" s="258"/>
      <c r="H148" s="262">
        <v>16.34</v>
      </c>
      <c r="I148" s="263"/>
      <c r="J148" s="258"/>
      <c r="K148" s="258"/>
      <c r="L148" s="264"/>
      <c r="M148" s="265"/>
      <c r="N148" s="266"/>
      <c r="O148" s="266"/>
      <c r="P148" s="266"/>
      <c r="Q148" s="266"/>
      <c r="R148" s="266"/>
      <c r="S148" s="266"/>
      <c r="T148" s="26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8" t="s">
        <v>184</v>
      </c>
      <c r="AU148" s="268" t="s">
        <v>88</v>
      </c>
      <c r="AV148" s="13" t="s">
        <v>88</v>
      </c>
      <c r="AW148" s="13" t="s">
        <v>4</v>
      </c>
      <c r="AX148" s="13" t="s">
        <v>86</v>
      </c>
      <c r="AY148" s="268" t="s">
        <v>166</v>
      </c>
    </row>
    <row r="149" spans="1:65" s="2" customFormat="1" ht="24.15" customHeight="1">
      <c r="A149" s="40"/>
      <c r="B149" s="41"/>
      <c r="C149" s="245" t="s">
        <v>202</v>
      </c>
      <c r="D149" s="245" t="s">
        <v>168</v>
      </c>
      <c r="E149" s="246" t="s">
        <v>1121</v>
      </c>
      <c r="F149" s="247" t="s">
        <v>1122</v>
      </c>
      <c r="G149" s="248" t="s">
        <v>181</v>
      </c>
      <c r="H149" s="249">
        <v>11.18</v>
      </c>
      <c r="I149" s="250"/>
      <c r="J149" s="251">
        <f>ROUND(I149*H149,2)</f>
        <v>0</v>
      </c>
      <c r="K149" s="247" t="s">
        <v>1107</v>
      </c>
      <c r="L149" s="43"/>
      <c r="M149" s="252" t="s">
        <v>1</v>
      </c>
      <c r="N149" s="253" t="s">
        <v>43</v>
      </c>
      <c r="O149" s="93"/>
      <c r="P149" s="254">
        <f>O149*H149</f>
        <v>0</v>
      </c>
      <c r="Q149" s="254">
        <v>0</v>
      </c>
      <c r="R149" s="254">
        <f>Q149*H149</f>
        <v>0</v>
      </c>
      <c r="S149" s="254">
        <v>0</v>
      </c>
      <c r="T149" s="25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56" t="s">
        <v>173</v>
      </c>
      <c r="AT149" s="256" t="s">
        <v>168</v>
      </c>
      <c r="AU149" s="256" t="s">
        <v>88</v>
      </c>
      <c r="AY149" s="17" t="s">
        <v>166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7" t="s">
        <v>86</v>
      </c>
      <c r="BK149" s="145">
        <f>ROUND(I149*H149,2)</f>
        <v>0</v>
      </c>
      <c r="BL149" s="17" t="s">
        <v>173</v>
      </c>
      <c r="BM149" s="256" t="s">
        <v>1123</v>
      </c>
    </row>
    <row r="150" spans="1:65" s="2" customFormat="1" ht="24.15" customHeight="1">
      <c r="A150" s="40"/>
      <c r="B150" s="41"/>
      <c r="C150" s="245" t="s">
        <v>206</v>
      </c>
      <c r="D150" s="245" t="s">
        <v>168</v>
      </c>
      <c r="E150" s="246" t="s">
        <v>1124</v>
      </c>
      <c r="F150" s="247" t="s">
        <v>1125</v>
      </c>
      <c r="G150" s="248" t="s">
        <v>181</v>
      </c>
      <c r="H150" s="249">
        <v>4.68</v>
      </c>
      <c r="I150" s="250"/>
      <c r="J150" s="251">
        <f>ROUND(I150*H150,2)</f>
        <v>0</v>
      </c>
      <c r="K150" s="247" t="s">
        <v>1107</v>
      </c>
      <c r="L150" s="43"/>
      <c r="M150" s="252" t="s">
        <v>1</v>
      </c>
      <c r="N150" s="253" t="s">
        <v>43</v>
      </c>
      <c r="O150" s="93"/>
      <c r="P150" s="254">
        <f>O150*H150</f>
        <v>0</v>
      </c>
      <c r="Q150" s="254">
        <v>0</v>
      </c>
      <c r="R150" s="254">
        <f>Q150*H150</f>
        <v>0</v>
      </c>
      <c r="S150" s="254">
        <v>0</v>
      </c>
      <c r="T150" s="25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56" t="s">
        <v>173</v>
      </c>
      <c r="AT150" s="256" t="s">
        <v>168</v>
      </c>
      <c r="AU150" s="256" t="s">
        <v>88</v>
      </c>
      <c r="AY150" s="17" t="s">
        <v>166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7" t="s">
        <v>86</v>
      </c>
      <c r="BK150" s="145">
        <f>ROUND(I150*H150,2)</f>
        <v>0</v>
      </c>
      <c r="BL150" s="17" t="s">
        <v>173</v>
      </c>
      <c r="BM150" s="256" t="s">
        <v>1126</v>
      </c>
    </row>
    <row r="151" spans="1:65" s="2" customFormat="1" ht="16.5" customHeight="1">
      <c r="A151" s="40"/>
      <c r="B151" s="41"/>
      <c r="C151" s="290" t="s">
        <v>212</v>
      </c>
      <c r="D151" s="290" t="s">
        <v>236</v>
      </c>
      <c r="E151" s="291" t="s">
        <v>1127</v>
      </c>
      <c r="F151" s="292" t="s">
        <v>1128</v>
      </c>
      <c r="G151" s="293" t="s">
        <v>219</v>
      </c>
      <c r="H151" s="294">
        <v>9.36</v>
      </c>
      <c r="I151" s="295"/>
      <c r="J151" s="296">
        <f>ROUND(I151*H151,2)</f>
        <v>0</v>
      </c>
      <c r="K151" s="292" t="s">
        <v>1107</v>
      </c>
      <c r="L151" s="297"/>
      <c r="M151" s="298" t="s">
        <v>1</v>
      </c>
      <c r="N151" s="299" t="s">
        <v>43</v>
      </c>
      <c r="O151" s="93"/>
      <c r="P151" s="254">
        <f>O151*H151</f>
        <v>0</v>
      </c>
      <c r="Q151" s="254">
        <v>1</v>
      </c>
      <c r="R151" s="254">
        <f>Q151*H151</f>
        <v>9.36</v>
      </c>
      <c r="S151" s="254">
        <v>0</v>
      </c>
      <c r="T151" s="25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56" t="s">
        <v>212</v>
      </c>
      <c r="AT151" s="256" t="s">
        <v>236</v>
      </c>
      <c r="AU151" s="256" t="s">
        <v>88</v>
      </c>
      <c r="AY151" s="17" t="s">
        <v>166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7" t="s">
        <v>86</v>
      </c>
      <c r="BK151" s="145">
        <f>ROUND(I151*H151,2)</f>
        <v>0</v>
      </c>
      <c r="BL151" s="17" t="s">
        <v>173</v>
      </c>
      <c r="BM151" s="256" t="s">
        <v>1129</v>
      </c>
    </row>
    <row r="152" spans="1:51" s="13" customFormat="1" ht="12">
      <c r="A152" s="13"/>
      <c r="B152" s="257"/>
      <c r="C152" s="258"/>
      <c r="D152" s="259" t="s">
        <v>184</v>
      </c>
      <c r="E152" s="258"/>
      <c r="F152" s="261" t="s">
        <v>1130</v>
      </c>
      <c r="G152" s="258"/>
      <c r="H152" s="262">
        <v>9.36</v>
      </c>
      <c r="I152" s="263"/>
      <c r="J152" s="258"/>
      <c r="K152" s="258"/>
      <c r="L152" s="264"/>
      <c r="M152" s="265"/>
      <c r="N152" s="266"/>
      <c r="O152" s="266"/>
      <c r="P152" s="266"/>
      <c r="Q152" s="266"/>
      <c r="R152" s="266"/>
      <c r="S152" s="266"/>
      <c r="T152" s="26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8" t="s">
        <v>184</v>
      </c>
      <c r="AU152" s="268" t="s">
        <v>88</v>
      </c>
      <c r="AV152" s="13" t="s">
        <v>88</v>
      </c>
      <c r="AW152" s="13" t="s">
        <v>4</v>
      </c>
      <c r="AX152" s="13" t="s">
        <v>86</v>
      </c>
      <c r="AY152" s="268" t="s">
        <v>166</v>
      </c>
    </row>
    <row r="153" spans="1:63" s="12" customFormat="1" ht="22.8" customHeight="1">
      <c r="A153" s="12"/>
      <c r="B153" s="230"/>
      <c r="C153" s="231"/>
      <c r="D153" s="232" t="s">
        <v>77</v>
      </c>
      <c r="E153" s="243" t="s">
        <v>173</v>
      </c>
      <c r="F153" s="243" t="s">
        <v>1131</v>
      </c>
      <c r="G153" s="231"/>
      <c r="H153" s="231"/>
      <c r="I153" s="234"/>
      <c r="J153" s="244">
        <f>BK153</f>
        <v>0</v>
      </c>
      <c r="K153" s="231"/>
      <c r="L153" s="235"/>
      <c r="M153" s="236"/>
      <c r="N153" s="237"/>
      <c r="O153" s="237"/>
      <c r="P153" s="238">
        <f>P154</f>
        <v>0</v>
      </c>
      <c r="Q153" s="237"/>
      <c r="R153" s="238">
        <f>R154</f>
        <v>2.7227088</v>
      </c>
      <c r="S153" s="237"/>
      <c r="T153" s="239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40" t="s">
        <v>86</v>
      </c>
      <c r="AT153" s="241" t="s">
        <v>77</v>
      </c>
      <c r="AU153" s="241" t="s">
        <v>86</v>
      </c>
      <c r="AY153" s="240" t="s">
        <v>166</v>
      </c>
      <c r="BK153" s="242">
        <f>BK154</f>
        <v>0</v>
      </c>
    </row>
    <row r="154" spans="1:65" s="2" customFormat="1" ht="16.5" customHeight="1">
      <c r="A154" s="40"/>
      <c r="B154" s="41"/>
      <c r="C154" s="245" t="s">
        <v>216</v>
      </c>
      <c r="D154" s="245" t="s">
        <v>168</v>
      </c>
      <c r="E154" s="246" t="s">
        <v>1132</v>
      </c>
      <c r="F154" s="247" t="s">
        <v>1133</v>
      </c>
      <c r="G154" s="248" t="s">
        <v>181</v>
      </c>
      <c r="H154" s="249">
        <v>1.44</v>
      </c>
      <c r="I154" s="250"/>
      <c r="J154" s="251">
        <f>ROUND(I154*H154,2)</f>
        <v>0</v>
      </c>
      <c r="K154" s="247" t="s">
        <v>1107</v>
      </c>
      <c r="L154" s="43"/>
      <c r="M154" s="252" t="s">
        <v>1</v>
      </c>
      <c r="N154" s="253" t="s">
        <v>43</v>
      </c>
      <c r="O154" s="93"/>
      <c r="P154" s="254">
        <f>O154*H154</f>
        <v>0</v>
      </c>
      <c r="Q154" s="254">
        <v>1.89077</v>
      </c>
      <c r="R154" s="254">
        <f>Q154*H154</f>
        <v>2.7227088</v>
      </c>
      <c r="S154" s="254">
        <v>0</v>
      </c>
      <c r="T154" s="25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56" t="s">
        <v>173</v>
      </c>
      <c r="AT154" s="256" t="s">
        <v>168</v>
      </c>
      <c r="AU154" s="256" t="s">
        <v>88</v>
      </c>
      <c r="AY154" s="17" t="s">
        <v>166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7" t="s">
        <v>86</v>
      </c>
      <c r="BK154" s="145">
        <f>ROUND(I154*H154,2)</f>
        <v>0</v>
      </c>
      <c r="BL154" s="17" t="s">
        <v>173</v>
      </c>
      <c r="BM154" s="256" t="s">
        <v>1134</v>
      </c>
    </row>
    <row r="155" spans="1:63" s="12" customFormat="1" ht="22.8" customHeight="1">
      <c r="A155" s="12"/>
      <c r="B155" s="230"/>
      <c r="C155" s="231"/>
      <c r="D155" s="232" t="s">
        <v>77</v>
      </c>
      <c r="E155" s="243" t="s">
        <v>216</v>
      </c>
      <c r="F155" s="243" t="s">
        <v>329</v>
      </c>
      <c r="G155" s="231"/>
      <c r="H155" s="231"/>
      <c r="I155" s="234"/>
      <c r="J155" s="244">
        <f>BK155</f>
        <v>0</v>
      </c>
      <c r="K155" s="231"/>
      <c r="L155" s="235"/>
      <c r="M155" s="236"/>
      <c r="N155" s="237"/>
      <c r="O155" s="237"/>
      <c r="P155" s="238">
        <f>P156</f>
        <v>0</v>
      </c>
      <c r="Q155" s="237"/>
      <c r="R155" s="238">
        <f>R156</f>
        <v>0.000274</v>
      </c>
      <c r="S155" s="237"/>
      <c r="T155" s="239">
        <f>T156</f>
        <v>0.0058000000000000005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40" t="s">
        <v>86</v>
      </c>
      <c r="AT155" s="241" t="s">
        <v>77</v>
      </c>
      <c r="AU155" s="241" t="s">
        <v>86</v>
      </c>
      <c r="AY155" s="240" t="s">
        <v>166</v>
      </c>
      <c r="BK155" s="242">
        <f>BK156</f>
        <v>0</v>
      </c>
    </row>
    <row r="156" spans="1:65" s="2" customFormat="1" ht="24.15" customHeight="1">
      <c r="A156" s="40"/>
      <c r="B156" s="41"/>
      <c r="C156" s="245" t="s">
        <v>222</v>
      </c>
      <c r="D156" s="245" t="s">
        <v>168</v>
      </c>
      <c r="E156" s="246" t="s">
        <v>1135</v>
      </c>
      <c r="F156" s="247" t="s">
        <v>1136</v>
      </c>
      <c r="G156" s="248" t="s">
        <v>245</v>
      </c>
      <c r="H156" s="249">
        <v>0.2</v>
      </c>
      <c r="I156" s="250"/>
      <c r="J156" s="251">
        <f>ROUND(I156*H156,2)</f>
        <v>0</v>
      </c>
      <c r="K156" s="247" t="s">
        <v>1107</v>
      </c>
      <c r="L156" s="43"/>
      <c r="M156" s="252" t="s">
        <v>1</v>
      </c>
      <c r="N156" s="253" t="s">
        <v>43</v>
      </c>
      <c r="O156" s="93"/>
      <c r="P156" s="254">
        <f>O156*H156</f>
        <v>0</v>
      </c>
      <c r="Q156" s="254">
        <v>0.00137</v>
      </c>
      <c r="R156" s="254">
        <f>Q156*H156</f>
        <v>0.000274</v>
      </c>
      <c r="S156" s="254">
        <v>0.029</v>
      </c>
      <c r="T156" s="255">
        <f>S156*H156</f>
        <v>0.0058000000000000005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56" t="s">
        <v>173</v>
      </c>
      <c r="AT156" s="256" t="s">
        <v>168</v>
      </c>
      <c r="AU156" s="256" t="s">
        <v>88</v>
      </c>
      <c r="AY156" s="17" t="s">
        <v>166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7" t="s">
        <v>86</v>
      </c>
      <c r="BK156" s="145">
        <f>ROUND(I156*H156,2)</f>
        <v>0</v>
      </c>
      <c r="BL156" s="17" t="s">
        <v>173</v>
      </c>
      <c r="BM156" s="256" t="s">
        <v>1137</v>
      </c>
    </row>
    <row r="157" spans="1:63" s="12" customFormat="1" ht="22.8" customHeight="1">
      <c r="A157" s="12"/>
      <c r="B157" s="230"/>
      <c r="C157" s="231"/>
      <c r="D157" s="232" t="s">
        <v>77</v>
      </c>
      <c r="E157" s="243" t="s">
        <v>368</v>
      </c>
      <c r="F157" s="243" t="s">
        <v>369</v>
      </c>
      <c r="G157" s="231"/>
      <c r="H157" s="231"/>
      <c r="I157" s="234"/>
      <c r="J157" s="244">
        <f>BK157</f>
        <v>0</v>
      </c>
      <c r="K157" s="231"/>
      <c r="L157" s="235"/>
      <c r="M157" s="236"/>
      <c r="N157" s="237"/>
      <c r="O157" s="237"/>
      <c r="P157" s="238">
        <f>SUM(P158:P163)</f>
        <v>0</v>
      </c>
      <c r="Q157" s="237"/>
      <c r="R157" s="238">
        <f>SUM(R158:R163)</f>
        <v>0</v>
      </c>
      <c r="S157" s="237"/>
      <c r="T157" s="239">
        <f>SUM(T158:T163)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40" t="s">
        <v>86</v>
      </c>
      <c r="AT157" s="241" t="s">
        <v>77</v>
      </c>
      <c r="AU157" s="241" t="s">
        <v>86</v>
      </c>
      <c r="AY157" s="240" t="s">
        <v>166</v>
      </c>
      <c r="BK157" s="242">
        <f>SUM(BK158:BK163)</f>
        <v>0</v>
      </c>
    </row>
    <row r="158" spans="1:65" s="2" customFormat="1" ht="24.15" customHeight="1">
      <c r="A158" s="40"/>
      <c r="B158" s="41"/>
      <c r="C158" s="245" t="s">
        <v>226</v>
      </c>
      <c r="D158" s="245" t="s">
        <v>168</v>
      </c>
      <c r="E158" s="246" t="s">
        <v>371</v>
      </c>
      <c r="F158" s="247" t="s">
        <v>372</v>
      </c>
      <c r="G158" s="248" t="s">
        <v>219</v>
      </c>
      <c r="H158" s="249">
        <v>0.006</v>
      </c>
      <c r="I158" s="250"/>
      <c r="J158" s="251">
        <f>ROUND(I158*H158,2)</f>
        <v>0</v>
      </c>
      <c r="K158" s="247" t="s">
        <v>1107</v>
      </c>
      <c r="L158" s="43"/>
      <c r="M158" s="252" t="s">
        <v>1</v>
      </c>
      <c r="N158" s="253" t="s">
        <v>43</v>
      </c>
      <c r="O158" s="93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56" t="s">
        <v>173</v>
      </c>
      <c r="AT158" s="256" t="s">
        <v>168</v>
      </c>
      <c r="AU158" s="256" t="s">
        <v>88</v>
      </c>
      <c r="AY158" s="17" t="s">
        <v>166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7" t="s">
        <v>86</v>
      </c>
      <c r="BK158" s="145">
        <f>ROUND(I158*H158,2)</f>
        <v>0</v>
      </c>
      <c r="BL158" s="17" t="s">
        <v>173</v>
      </c>
      <c r="BM158" s="256" t="s">
        <v>1138</v>
      </c>
    </row>
    <row r="159" spans="1:65" s="2" customFormat="1" ht="24.15" customHeight="1">
      <c r="A159" s="40"/>
      <c r="B159" s="41"/>
      <c r="C159" s="245" t="s">
        <v>230</v>
      </c>
      <c r="D159" s="245" t="s">
        <v>168</v>
      </c>
      <c r="E159" s="246" t="s">
        <v>375</v>
      </c>
      <c r="F159" s="247" t="s">
        <v>376</v>
      </c>
      <c r="G159" s="248" t="s">
        <v>219</v>
      </c>
      <c r="H159" s="249">
        <v>0.006</v>
      </c>
      <c r="I159" s="250"/>
      <c r="J159" s="251">
        <f>ROUND(I159*H159,2)</f>
        <v>0</v>
      </c>
      <c r="K159" s="247" t="s">
        <v>1107</v>
      </c>
      <c r="L159" s="43"/>
      <c r="M159" s="252" t="s">
        <v>1</v>
      </c>
      <c r="N159" s="253" t="s">
        <v>43</v>
      </c>
      <c r="O159" s="93"/>
      <c r="P159" s="254">
        <f>O159*H159</f>
        <v>0</v>
      </c>
      <c r="Q159" s="254">
        <v>0</v>
      </c>
      <c r="R159" s="254">
        <f>Q159*H159</f>
        <v>0</v>
      </c>
      <c r="S159" s="254">
        <v>0</v>
      </c>
      <c r="T159" s="25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56" t="s">
        <v>173</v>
      </c>
      <c r="AT159" s="256" t="s">
        <v>168</v>
      </c>
      <c r="AU159" s="256" t="s">
        <v>88</v>
      </c>
      <c r="AY159" s="17" t="s">
        <v>166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7" t="s">
        <v>86</v>
      </c>
      <c r="BK159" s="145">
        <f>ROUND(I159*H159,2)</f>
        <v>0</v>
      </c>
      <c r="BL159" s="17" t="s">
        <v>173</v>
      </c>
      <c r="BM159" s="256" t="s">
        <v>1139</v>
      </c>
    </row>
    <row r="160" spans="1:65" s="2" customFormat="1" ht="24.15" customHeight="1">
      <c r="A160" s="40"/>
      <c r="B160" s="41"/>
      <c r="C160" s="245" t="s">
        <v>235</v>
      </c>
      <c r="D160" s="245" t="s">
        <v>168</v>
      </c>
      <c r="E160" s="246" t="s">
        <v>379</v>
      </c>
      <c r="F160" s="247" t="s">
        <v>380</v>
      </c>
      <c r="G160" s="248" t="s">
        <v>219</v>
      </c>
      <c r="H160" s="249">
        <v>0.06</v>
      </c>
      <c r="I160" s="250"/>
      <c r="J160" s="251">
        <f>ROUND(I160*H160,2)</f>
        <v>0</v>
      </c>
      <c r="K160" s="247" t="s">
        <v>1107</v>
      </c>
      <c r="L160" s="43"/>
      <c r="M160" s="252" t="s">
        <v>1</v>
      </c>
      <c r="N160" s="253" t="s">
        <v>43</v>
      </c>
      <c r="O160" s="93"/>
      <c r="P160" s="254">
        <f>O160*H160</f>
        <v>0</v>
      </c>
      <c r="Q160" s="254">
        <v>0</v>
      </c>
      <c r="R160" s="254">
        <f>Q160*H160</f>
        <v>0</v>
      </c>
      <c r="S160" s="254">
        <v>0</v>
      </c>
      <c r="T160" s="25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56" t="s">
        <v>173</v>
      </c>
      <c r="AT160" s="256" t="s">
        <v>168</v>
      </c>
      <c r="AU160" s="256" t="s">
        <v>88</v>
      </c>
      <c r="AY160" s="17" t="s">
        <v>166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7" t="s">
        <v>86</v>
      </c>
      <c r="BK160" s="145">
        <f>ROUND(I160*H160,2)</f>
        <v>0</v>
      </c>
      <c r="BL160" s="17" t="s">
        <v>173</v>
      </c>
      <c r="BM160" s="256" t="s">
        <v>1140</v>
      </c>
    </row>
    <row r="161" spans="1:51" s="13" customFormat="1" ht="12">
      <c r="A161" s="13"/>
      <c r="B161" s="257"/>
      <c r="C161" s="258"/>
      <c r="D161" s="259" t="s">
        <v>184</v>
      </c>
      <c r="E161" s="258"/>
      <c r="F161" s="261" t="s">
        <v>1141</v>
      </c>
      <c r="G161" s="258"/>
      <c r="H161" s="262">
        <v>0.06</v>
      </c>
      <c r="I161" s="263"/>
      <c r="J161" s="258"/>
      <c r="K161" s="258"/>
      <c r="L161" s="264"/>
      <c r="M161" s="265"/>
      <c r="N161" s="266"/>
      <c r="O161" s="266"/>
      <c r="P161" s="266"/>
      <c r="Q161" s="266"/>
      <c r="R161" s="266"/>
      <c r="S161" s="266"/>
      <c r="T161" s="26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8" t="s">
        <v>184</v>
      </c>
      <c r="AU161" s="268" t="s">
        <v>88</v>
      </c>
      <c r="AV161" s="13" t="s">
        <v>88</v>
      </c>
      <c r="AW161" s="13" t="s">
        <v>4</v>
      </c>
      <c r="AX161" s="13" t="s">
        <v>86</v>
      </c>
      <c r="AY161" s="268" t="s">
        <v>166</v>
      </c>
    </row>
    <row r="162" spans="1:65" s="2" customFormat="1" ht="33" customHeight="1">
      <c r="A162" s="40"/>
      <c r="B162" s="41"/>
      <c r="C162" s="245" t="s">
        <v>242</v>
      </c>
      <c r="D162" s="245" t="s">
        <v>168</v>
      </c>
      <c r="E162" s="246" t="s">
        <v>1142</v>
      </c>
      <c r="F162" s="247" t="s">
        <v>1143</v>
      </c>
      <c r="G162" s="248" t="s">
        <v>219</v>
      </c>
      <c r="H162" s="249">
        <v>0.006</v>
      </c>
      <c r="I162" s="250"/>
      <c r="J162" s="251">
        <f>ROUND(I162*H162,2)</f>
        <v>0</v>
      </c>
      <c r="K162" s="247" t="s">
        <v>1107</v>
      </c>
      <c r="L162" s="43"/>
      <c r="M162" s="252" t="s">
        <v>1</v>
      </c>
      <c r="N162" s="253" t="s">
        <v>43</v>
      </c>
      <c r="O162" s="93"/>
      <c r="P162" s="254">
        <f>O162*H162</f>
        <v>0</v>
      </c>
      <c r="Q162" s="254">
        <v>0</v>
      </c>
      <c r="R162" s="254">
        <f>Q162*H162</f>
        <v>0</v>
      </c>
      <c r="S162" s="254">
        <v>0</v>
      </c>
      <c r="T162" s="25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56" t="s">
        <v>173</v>
      </c>
      <c r="AT162" s="256" t="s">
        <v>168</v>
      </c>
      <c r="AU162" s="256" t="s">
        <v>88</v>
      </c>
      <c r="AY162" s="17" t="s">
        <v>166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7" t="s">
        <v>86</v>
      </c>
      <c r="BK162" s="145">
        <f>ROUND(I162*H162,2)</f>
        <v>0</v>
      </c>
      <c r="BL162" s="17" t="s">
        <v>173</v>
      </c>
      <c r="BM162" s="256" t="s">
        <v>1144</v>
      </c>
    </row>
    <row r="163" spans="1:65" s="2" customFormat="1" ht="24.15" customHeight="1">
      <c r="A163" s="40"/>
      <c r="B163" s="41"/>
      <c r="C163" s="245" t="s">
        <v>8</v>
      </c>
      <c r="D163" s="245" t="s">
        <v>168</v>
      </c>
      <c r="E163" s="246" t="s">
        <v>1145</v>
      </c>
      <c r="F163" s="247" t="s">
        <v>1146</v>
      </c>
      <c r="G163" s="248" t="s">
        <v>219</v>
      </c>
      <c r="H163" s="249">
        <v>0.006</v>
      </c>
      <c r="I163" s="250"/>
      <c r="J163" s="251">
        <f>ROUND(I163*H163,2)</f>
        <v>0</v>
      </c>
      <c r="K163" s="247" t="s">
        <v>1107</v>
      </c>
      <c r="L163" s="43"/>
      <c r="M163" s="252" t="s">
        <v>1</v>
      </c>
      <c r="N163" s="253" t="s">
        <v>43</v>
      </c>
      <c r="O163" s="93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56" t="s">
        <v>173</v>
      </c>
      <c r="AT163" s="256" t="s">
        <v>168</v>
      </c>
      <c r="AU163" s="256" t="s">
        <v>88</v>
      </c>
      <c r="AY163" s="17" t="s">
        <v>166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7" t="s">
        <v>86</v>
      </c>
      <c r="BK163" s="145">
        <f>ROUND(I163*H163,2)</f>
        <v>0</v>
      </c>
      <c r="BL163" s="17" t="s">
        <v>173</v>
      </c>
      <c r="BM163" s="256" t="s">
        <v>1147</v>
      </c>
    </row>
    <row r="164" spans="1:63" s="12" customFormat="1" ht="22.8" customHeight="1">
      <c r="A164" s="12"/>
      <c r="B164" s="230"/>
      <c r="C164" s="231"/>
      <c r="D164" s="232" t="s">
        <v>77</v>
      </c>
      <c r="E164" s="243" t="s">
        <v>403</v>
      </c>
      <c r="F164" s="243" t="s">
        <v>404</v>
      </c>
      <c r="G164" s="231"/>
      <c r="H164" s="231"/>
      <c r="I164" s="234"/>
      <c r="J164" s="244">
        <f>BK164</f>
        <v>0</v>
      </c>
      <c r="K164" s="231"/>
      <c r="L164" s="235"/>
      <c r="M164" s="236"/>
      <c r="N164" s="237"/>
      <c r="O164" s="237"/>
      <c r="P164" s="238">
        <f>P165</f>
        <v>0</v>
      </c>
      <c r="Q164" s="237"/>
      <c r="R164" s="238">
        <f>R165</f>
        <v>0</v>
      </c>
      <c r="S164" s="237"/>
      <c r="T164" s="239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40" t="s">
        <v>86</v>
      </c>
      <c r="AT164" s="241" t="s">
        <v>77</v>
      </c>
      <c r="AU164" s="241" t="s">
        <v>86</v>
      </c>
      <c r="AY164" s="240" t="s">
        <v>166</v>
      </c>
      <c r="BK164" s="242">
        <f>BK165</f>
        <v>0</v>
      </c>
    </row>
    <row r="165" spans="1:65" s="2" customFormat="1" ht="16.5" customHeight="1">
      <c r="A165" s="40"/>
      <c r="B165" s="41"/>
      <c r="C165" s="245" t="s">
        <v>255</v>
      </c>
      <c r="D165" s="245" t="s">
        <v>168</v>
      </c>
      <c r="E165" s="246" t="s">
        <v>406</v>
      </c>
      <c r="F165" s="247" t="s">
        <v>407</v>
      </c>
      <c r="G165" s="248" t="s">
        <v>219</v>
      </c>
      <c r="H165" s="249">
        <v>12.088</v>
      </c>
      <c r="I165" s="250"/>
      <c r="J165" s="251">
        <f>ROUND(I165*H165,2)</f>
        <v>0</v>
      </c>
      <c r="K165" s="247" t="s">
        <v>182</v>
      </c>
      <c r="L165" s="43"/>
      <c r="M165" s="252" t="s">
        <v>1</v>
      </c>
      <c r="N165" s="253" t="s">
        <v>43</v>
      </c>
      <c r="O165" s="93"/>
      <c r="P165" s="254">
        <f>O165*H165</f>
        <v>0</v>
      </c>
      <c r="Q165" s="254">
        <v>0</v>
      </c>
      <c r="R165" s="254">
        <f>Q165*H165</f>
        <v>0</v>
      </c>
      <c r="S165" s="254">
        <v>0</v>
      </c>
      <c r="T165" s="25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56" t="s">
        <v>173</v>
      </c>
      <c r="AT165" s="256" t="s">
        <v>168</v>
      </c>
      <c r="AU165" s="256" t="s">
        <v>88</v>
      </c>
      <c r="AY165" s="17" t="s">
        <v>166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7" t="s">
        <v>86</v>
      </c>
      <c r="BK165" s="145">
        <f>ROUND(I165*H165,2)</f>
        <v>0</v>
      </c>
      <c r="BL165" s="17" t="s">
        <v>173</v>
      </c>
      <c r="BM165" s="256" t="s">
        <v>1148</v>
      </c>
    </row>
    <row r="166" spans="1:63" s="12" customFormat="1" ht="25.9" customHeight="1">
      <c r="A166" s="12"/>
      <c r="B166" s="230"/>
      <c r="C166" s="231"/>
      <c r="D166" s="232" t="s">
        <v>77</v>
      </c>
      <c r="E166" s="233" t="s">
        <v>409</v>
      </c>
      <c r="F166" s="233" t="s">
        <v>410</v>
      </c>
      <c r="G166" s="231"/>
      <c r="H166" s="231"/>
      <c r="I166" s="234"/>
      <c r="J166" s="210">
        <f>BK166</f>
        <v>0</v>
      </c>
      <c r="K166" s="231"/>
      <c r="L166" s="235"/>
      <c r="M166" s="236"/>
      <c r="N166" s="237"/>
      <c r="O166" s="237"/>
      <c r="P166" s="238">
        <f>P167+P171+P184+P200+P234</f>
        <v>0</v>
      </c>
      <c r="Q166" s="237"/>
      <c r="R166" s="238">
        <f>R167+R171+R184+R200+R234</f>
        <v>0.53412705</v>
      </c>
      <c r="S166" s="237"/>
      <c r="T166" s="239">
        <f>T167+T171+T184+T200+T234</f>
        <v>0.00052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40" t="s">
        <v>88</v>
      </c>
      <c r="AT166" s="241" t="s">
        <v>77</v>
      </c>
      <c r="AU166" s="241" t="s">
        <v>78</v>
      </c>
      <c r="AY166" s="240" t="s">
        <v>166</v>
      </c>
      <c r="BK166" s="242">
        <f>BK167+BK171+BK184+BK200+BK234</f>
        <v>0</v>
      </c>
    </row>
    <row r="167" spans="1:63" s="12" customFormat="1" ht="22.8" customHeight="1">
      <c r="A167" s="12"/>
      <c r="B167" s="230"/>
      <c r="C167" s="231"/>
      <c r="D167" s="232" t="s">
        <v>77</v>
      </c>
      <c r="E167" s="243" t="s">
        <v>411</v>
      </c>
      <c r="F167" s="243" t="s">
        <v>412</v>
      </c>
      <c r="G167" s="231"/>
      <c r="H167" s="231"/>
      <c r="I167" s="234"/>
      <c r="J167" s="244">
        <f>BK167</f>
        <v>0</v>
      </c>
      <c r="K167" s="231"/>
      <c r="L167" s="235"/>
      <c r="M167" s="236"/>
      <c r="N167" s="237"/>
      <c r="O167" s="237"/>
      <c r="P167" s="238">
        <f>SUM(P168:P170)</f>
        <v>0</v>
      </c>
      <c r="Q167" s="237"/>
      <c r="R167" s="238">
        <f>SUM(R168:R170)</f>
        <v>0.005412</v>
      </c>
      <c r="S167" s="237"/>
      <c r="T167" s="239">
        <f>SUM(T168:T170)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40" t="s">
        <v>88</v>
      </c>
      <c r="AT167" s="241" t="s">
        <v>77</v>
      </c>
      <c r="AU167" s="241" t="s">
        <v>86</v>
      </c>
      <c r="AY167" s="240" t="s">
        <v>166</v>
      </c>
      <c r="BK167" s="242">
        <f>SUM(BK168:BK170)</f>
        <v>0</v>
      </c>
    </row>
    <row r="168" spans="1:65" s="2" customFormat="1" ht="24.15" customHeight="1">
      <c r="A168" s="40"/>
      <c r="B168" s="41"/>
      <c r="C168" s="245" t="s">
        <v>260</v>
      </c>
      <c r="D168" s="245" t="s">
        <v>168</v>
      </c>
      <c r="E168" s="246" t="s">
        <v>1149</v>
      </c>
      <c r="F168" s="247" t="s">
        <v>1150</v>
      </c>
      <c r="G168" s="248" t="s">
        <v>171</v>
      </c>
      <c r="H168" s="249">
        <v>1.2</v>
      </c>
      <c r="I168" s="250"/>
      <c r="J168" s="251">
        <f>ROUND(I168*H168,2)</f>
        <v>0</v>
      </c>
      <c r="K168" s="247" t="s">
        <v>1107</v>
      </c>
      <c r="L168" s="43"/>
      <c r="M168" s="252" t="s">
        <v>1</v>
      </c>
      <c r="N168" s="253" t="s">
        <v>43</v>
      </c>
      <c r="O168" s="93"/>
      <c r="P168" s="254">
        <f>O168*H168</f>
        <v>0</v>
      </c>
      <c r="Q168" s="254">
        <v>0.00451</v>
      </c>
      <c r="R168" s="254">
        <f>Q168*H168</f>
        <v>0.005412</v>
      </c>
      <c r="S168" s="254">
        <v>0</v>
      </c>
      <c r="T168" s="25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56" t="s">
        <v>255</v>
      </c>
      <c r="AT168" s="256" t="s">
        <v>168</v>
      </c>
      <c r="AU168" s="256" t="s">
        <v>88</v>
      </c>
      <c r="AY168" s="17" t="s">
        <v>166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7" t="s">
        <v>86</v>
      </c>
      <c r="BK168" s="145">
        <f>ROUND(I168*H168,2)</f>
        <v>0</v>
      </c>
      <c r="BL168" s="17" t="s">
        <v>255</v>
      </c>
      <c r="BM168" s="256" t="s">
        <v>1151</v>
      </c>
    </row>
    <row r="169" spans="1:65" s="2" customFormat="1" ht="24.15" customHeight="1">
      <c r="A169" s="40"/>
      <c r="B169" s="41"/>
      <c r="C169" s="245" t="s">
        <v>267</v>
      </c>
      <c r="D169" s="245" t="s">
        <v>168</v>
      </c>
      <c r="E169" s="246" t="s">
        <v>437</v>
      </c>
      <c r="F169" s="247" t="s">
        <v>438</v>
      </c>
      <c r="G169" s="248" t="s">
        <v>219</v>
      </c>
      <c r="H169" s="249">
        <v>0.005</v>
      </c>
      <c r="I169" s="250"/>
      <c r="J169" s="251">
        <f>ROUND(I169*H169,2)</f>
        <v>0</v>
      </c>
      <c r="K169" s="247" t="s">
        <v>1107</v>
      </c>
      <c r="L169" s="43"/>
      <c r="M169" s="252" t="s">
        <v>1</v>
      </c>
      <c r="N169" s="253" t="s">
        <v>43</v>
      </c>
      <c r="O169" s="93"/>
      <c r="P169" s="254">
        <f>O169*H169</f>
        <v>0</v>
      </c>
      <c r="Q169" s="254">
        <v>0</v>
      </c>
      <c r="R169" s="254">
        <f>Q169*H169</f>
        <v>0</v>
      </c>
      <c r="S169" s="254">
        <v>0</v>
      </c>
      <c r="T169" s="25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56" t="s">
        <v>255</v>
      </c>
      <c r="AT169" s="256" t="s">
        <v>168</v>
      </c>
      <c r="AU169" s="256" t="s">
        <v>88</v>
      </c>
      <c r="AY169" s="17" t="s">
        <v>166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7" t="s">
        <v>86</v>
      </c>
      <c r="BK169" s="145">
        <f>ROUND(I169*H169,2)</f>
        <v>0</v>
      </c>
      <c r="BL169" s="17" t="s">
        <v>255</v>
      </c>
      <c r="BM169" s="256" t="s">
        <v>1152</v>
      </c>
    </row>
    <row r="170" spans="1:65" s="2" customFormat="1" ht="24.15" customHeight="1">
      <c r="A170" s="40"/>
      <c r="B170" s="41"/>
      <c r="C170" s="245" t="s">
        <v>274</v>
      </c>
      <c r="D170" s="245" t="s">
        <v>168</v>
      </c>
      <c r="E170" s="246" t="s">
        <v>441</v>
      </c>
      <c r="F170" s="247" t="s">
        <v>442</v>
      </c>
      <c r="G170" s="248" t="s">
        <v>219</v>
      </c>
      <c r="H170" s="249">
        <v>0.005</v>
      </c>
      <c r="I170" s="250"/>
      <c r="J170" s="251">
        <f>ROUND(I170*H170,2)</f>
        <v>0</v>
      </c>
      <c r="K170" s="247" t="s">
        <v>1107</v>
      </c>
      <c r="L170" s="43"/>
      <c r="M170" s="252" t="s">
        <v>1</v>
      </c>
      <c r="N170" s="253" t="s">
        <v>43</v>
      </c>
      <c r="O170" s="93"/>
      <c r="P170" s="254">
        <f>O170*H170</f>
        <v>0</v>
      </c>
      <c r="Q170" s="254">
        <v>0</v>
      </c>
      <c r="R170" s="254">
        <f>Q170*H170</f>
        <v>0</v>
      </c>
      <c r="S170" s="254">
        <v>0</v>
      </c>
      <c r="T170" s="25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56" t="s">
        <v>255</v>
      </c>
      <c r="AT170" s="256" t="s">
        <v>168</v>
      </c>
      <c r="AU170" s="256" t="s">
        <v>88</v>
      </c>
      <c r="AY170" s="17" t="s">
        <v>166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7" t="s">
        <v>86</v>
      </c>
      <c r="BK170" s="145">
        <f>ROUND(I170*H170,2)</f>
        <v>0</v>
      </c>
      <c r="BL170" s="17" t="s">
        <v>255</v>
      </c>
      <c r="BM170" s="256" t="s">
        <v>1153</v>
      </c>
    </row>
    <row r="171" spans="1:63" s="12" customFormat="1" ht="22.8" customHeight="1">
      <c r="A171" s="12"/>
      <c r="B171" s="230"/>
      <c r="C171" s="231"/>
      <c r="D171" s="232" t="s">
        <v>77</v>
      </c>
      <c r="E171" s="243" t="s">
        <v>1154</v>
      </c>
      <c r="F171" s="243" t="s">
        <v>1155</v>
      </c>
      <c r="G171" s="231"/>
      <c r="H171" s="231"/>
      <c r="I171" s="234"/>
      <c r="J171" s="244">
        <f>BK171</f>
        <v>0</v>
      </c>
      <c r="K171" s="231"/>
      <c r="L171" s="235"/>
      <c r="M171" s="236"/>
      <c r="N171" s="237"/>
      <c r="O171" s="237"/>
      <c r="P171" s="238">
        <f>SUM(P172:P183)</f>
        <v>0</v>
      </c>
      <c r="Q171" s="237"/>
      <c r="R171" s="238">
        <f>SUM(R172:R183)</f>
        <v>0.13827</v>
      </c>
      <c r="S171" s="237"/>
      <c r="T171" s="239">
        <f>SUM(T172:T183)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40" t="s">
        <v>88</v>
      </c>
      <c r="AT171" s="241" t="s">
        <v>77</v>
      </c>
      <c r="AU171" s="241" t="s">
        <v>86</v>
      </c>
      <c r="AY171" s="240" t="s">
        <v>166</v>
      </c>
      <c r="BK171" s="242">
        <f>SUM(BK172:BK183)</f>
        <v>0</v>
      </c>
    </row>
    <row r="172" spans="1:65" s="2" customFormat="1" ht="21.75" customHeight="1">
      <c r="A172" s="40"/>
      <c r="B172" s="41"/>
      <c r="C172" s="245" t="s">
        <v>279</v>
      </c>
      <c r="D172" s="245" t="s">
        <v>168</v>
      </c>
      <c r="E172" s="246" t="s">
        <v>1156</v>
      </c>
      <c r="F172" s="247" t="s">
        <v>1157</v>
      </c>
      <c r="G172" s="248" t="s">
        <v>245</v>
      </c>
      <c r="H172" s="249">
        <v>14.5</v>
      </c>
      <c r="I172" s="250"/>
      <c r="J172" s="251">
        <f>ROUND(I172*H172,2)</f>
        <v>0</v>
      </c>
      <c r="K172" s="247" t="s">
        <v>1107</v>
      </c>
      <c r="L172" s="43"/>
      <c r="M172" s="252" t="s">
        <v>1</v>
      </c>
      <c r="N172" s="253" t="s">
        <v>43</v>
      </c>
      <c r="O172" s="93"/>
      <c r="P172" s="254">
        <f>O172*H172</f>
        <v>0</v>
      </c>
      <c r="Q172" s="254">
        <v>0.00142</v>
      </c>
      <c r="R172" s="254">
        <f>Q172*H172</f>
        <v>0.02059</v>
      </c>
      <c r="S172" s="254">
        <v>0</v>
      </c>
      <c r="T172" s="25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56" t="s">
        <v>255</v>
      </c>
      <c r="AT172" s="256" t="s">
        <v>168</v>
      </c>
      <c r="AU172" s="256" t="s">
        <v>88</v>
      </c>
      <c r="AY172" s="17" t="s">
        <v>166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7" t="s">
        <v>86</v>
      </c>
      <c r="BK172" s="145">
        <f>ROUND(I172*H172,2)</f>
        <v>0</v>
      </c>
      <c r="BL172" s="17" t="s">
        <v>255</v>
      </c>
      <c r="BM172" s="256" t="s">
        <v>1158</v>
      </c>
    </row>
    <row r="173" spans="1:65" s="2" customFormat="1" ht="21.75" customHeight="1">
      <c r="A173" s="40"/>
      <c r="B173" s="41"/>
      <c r="C173" s="245" t="s">
        <v>7</v>
      </c>
      <c r="D173" s="245" t="s">
        <v>168</v>
      </c>
      <c r="E173" s="246" t="s">
        <v>1159</v>
      </c>
      <c r="F173" s="247" t="s">
        <v>1160</v>
      </c>
      <c r="G173" s="248" t="s">
        <v>245</v>
      </c>
      <c r="H173" s="249">
        <v>13</v>
      </c>
      <c r="I173" s="250"/>
      <c r="J173" s="251">
        <f>ROUND(I173*H173,2)</f>
        <v>0</v>
      </c>
      <c r="K173" s="247" t="s">
        <v>1107</v>
      </c>
      <c r="L173" s="43"/>
      <c r="M173" s="252" t="s">
        <v>1</v>
      </c>
      <c r="N173" s="253" t="s">
        <v>43</v>
      </c>
      <c r="O173" s="93"/>
      <c r="P173" s="254">
        <f>O173*H173</f>
        <v>0</v>
      </c>
      <c r="Q173" s="254">
        <v>0.00744</v>
      </c>
      <c r="R173" s="254">
        <f>Q173*H173</f>
        <v>0.09672</v>
      </c>
      <c r="S173" s="254">
        <v>0</v>
      </c>
      <c r="T173" s="25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56" t="s">
        <v>255</v>
      </c>
      <c r="AT173" s="256" t="s">
        <v>168</v>
      </c>
      <c r="AU173" s="256" t="s">
        <v>88</v>
      </c>
      <c r="AY173" s="17" t="s">
        <v>166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7" t="s">
        <v>86</v>
      </c>
      <c r="BK173" s="145">
        <f>ROUND(I173*H173,2)</f>
        <v>0</v>
      </c>
      <c r="BL173" s="17" t="s">
        <v>255</v>
      </c>
      <c r="BM173" s="256" t="s">
        <v>1161</v>
      </c>
    </row>
    <row r="174" spans="1:65" s="2" customFormat="1" ht="24.15" customHeight="1">
      <c r="A174" s="40"/>
      <c r="B174" s="41"/>
      <c r="C174" s="245" t="s">
        <v>288</v>
      </c>
      <c r="D174" s="245" t="s">
        <v>168</v>
      </c>
      <c r="E174" s="246" t="s">
        <v>1162</v>
      </c>
      <c r="F174" s="247" t="s">
        <v>1163</v>
      </c>
      <c r="G174" s="248" t="s">
        <v>245</v>
      </c>
      <c r="H174" s="249">
        <v>4</v>
      </c>
      <c r="I174" s="250"/>
      <c r="J174" s="251">
        <f>ROUND(I174*H174,2)</f>
        <v>0</v>
      </c>
      <c r="K174" s="247" t="s">
        <v>1107</v>
      </c>
      <c r="L174" s="43"/>
      <c r="M174" s="252" t="s">
        <v>1</v>
      </c>
      <c r="N174" s="253" t="s">
        <v>43</v>
      </c>
      <c r="O174" s="93"/>
      <c r="P174" s="254">
        <f>O174*H174</f>
        <v>0</v>
      </c>
      <c r="Q174" s="254">
        <v>0.00055</v>
      </c>
      <c r="R174" s="254">
        <f>Q174*H174</f>
        <v>0.0022</v>
      </c>
      <c r="S174" s="254">
        <v>0</v>
      </c>
      <c r="T174" s="25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56" t="s">
        <v>255</v>
      </c>
      <c r="AT174" s="256" t="s">
        <v>168</v>
      </c>
      <c r="AU174" s="256" t="s">
        <v>88</v>
      </c>
      <c r="AY174" s="17" t="s">
        <v>166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7" t="s">
        <v>86</v>
      </c>
      <c r="BK174" s="145">
        <f>ROUND(I174*H174,2)</f>
        <v>0</v>
      </c>
      <c r="BL174" s="17" t="s">
        <v>255</v>
      </c>
      <c r="BM174" s="256" t="s">
        <v>1164</v>
      </c>
    </row>
    <row r="175" spans="1:65" s="2" customFormat="1" ht="24.15" customHeight="1">
      <c r="A175" s="40"/>
      <c r="B175" s="41"/>
      <c r="C175" s="245" t="s">
        <v>293</v>
      </c>
      <c r="D175" s="245" t="s">
        <v>168</v>
      </c>
      <c r="E175" s="246" t="s">
        <v>1165</v>
      </c>
      <c r="F175" s="247" t="s">
        <v>1166</v>
      </c>
      <c r="G175" s="248" t="s">
        <v>245</v>
      </c>
      <c r="H175" s="249">
        <v>5</v>
      </c>
      <c r="I175" s="250"/>
      <c r="J175" s="251">
        <f>ROUND(I175*H175,2)</f>
        <v>0</v>
      </c>
      <c r="K175" s="247" t="s">
        <v>1107</v>
      </c>
      <c r="L175" s="43"/>
      <c r="M175" s="252" t="s">
        <v>1</v>
      </c>
      <c r="N175" s="253" t="s">
        <v>43</v>
      </c>
      <c r="O175" s="93"/>
      <c r="P175" s="254">
        <f>O175*H175</f>
        <v>0</v>
      </c>
      <c r="Q175" s="254">
        <v>0.00187</v>
      </c>
      <c r="R175" s="254">
        <f>Q175*H175</f>
        <v>0.009349999999999999</v>
      </c>
      <c r="S175" s="254">
        <v>0</v>
      </c>
      <c r="T175" s="25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56" t="s">
        <v>255</v>
      </c>
      <c r="AT175" s="256" t="s">
        <v>168</v>
      </c>
      <c r="AU175" s="256" t="s">
        <v>88</v>
      </c>
      <c r="AY175" s="17" t="s">
        <v>166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7" t="s">
        <v>86</v>
      </c>
      <c r="BK175" s="145">
        <f>ROUND(I175*H175,2)</f>
        <v>0</v>
      </c>
      <c r="BL175" s="17" t="s">
        <v>255</v>
      </c>
      <c r="BM175" s="256" t="s">
        <v>1167</v>
      </c>
    </row>
    <row r="176" spans="1:65" s="2" customFormat="1" ht="24.15" customHeight="1">
      <c r="A176" s="40"/>
      <c r="B176" s="41"/>
      <c r="C176" s="245" t="s">
        <v>297</v>
      </c>
      <c r="D176" s="245" t="s">
        <v>168</v>
      </c>
      <c r="E176" s="246" t="s">
        <v>1168</v>
      </c>
      <c r="F176" s="247" t="s">
        <v>1169</v>
      </c>
      <c r="G176" s="248" t="s">
        <v>245</v>
      </c>
      <c r="H176" s="249">
        <v>6</v>
      </c>
      <c r="I176" s="250"/>
      <c r="J176" s="251">
        <f>ROUND(I176*H176,2)</f>
        <v>0</v>
      </c>
      <c r="K176" s="247" t="s">
        <v>1107</v>
      </c>
      <c r="L176" s="43"/>
      <c r="M176" s="252" t="s">
        <v>1</v>
      </c>
      <c r="N176" s="253" t="s">
        <v>43</v>
      </c>
      <c r="O176" s="93"/>
      <c r="P176" s="254">
        <f>O176*H176</f>
        <v>0</v>
      </c>
      <c r="Q176" s="254">
        <v>0.00093</v>
      </c>
      <c r="R176" s="254">
        <f>Q176*H176</f>
        <v>0.00558</v>
      </c>
      <c r="S176" s="254">
        <v>0</v>
      </c>
      <c r="T176" s="25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56" t="s">
        <v>255</v>
      </c>
      <c r="AT176" s="256" t="s">
        <v>168</v>
      </c>
      <c r="AU176" s="256" t="s">
        <v>88</v>
      </c>
      <c r="AY176" s="17" t="s">
        <v>166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7" t="s">
        <v>86</v>
      </c>
      <c r="BK176" s="145">
        <f>ROUND(I176*H176,2)</f>
        <v>0</v>
      </c>
      <c r="BL176" s="17" t="s">
        <v>255</v>
      </c>
      <c r="BM176" s="256" t="s">
        <v>1170</v>
      </c>
    </row>
    <row r="177" spans="1:65" s="2" customFormat="1" ht="24.15" customHeight="1">
      <c r="A177" s="40"/>
      <c r="B177" s="41"/>
      <c r="C177" s="245" t="s">
        <v>301</v>
      </c>
      <c r="D177" s="245" t="s">
        <v>168</v>
      </c>
      <c r="E177" s="246" t="s">
        <v>1171</v>
      </c>
      <c r="F177" s="247" t="s">
        <v>1172</v>
      </c>
      <c r="G177" s="248" t="s">
        <v>245</v>
      </c>
      <c r="H177" s="249">
        <v>2</v>
      </c>
      <c r="I177" s="250"/>
      <c r="J177" s="251">
        <f>ROUND(I177*H177,2)</f>
        <v>0</v>
      </c>
      <c r="K177" s="247" t="s">
        <v>1107</v>
      </c>
      <c r="L177" s="43"/>
      <c r="M177" s="252" t="s">
        <v>1</v>
      </c>
      <c r="N177" s="253" t="s">
        <v>43</v>
      </c>
      <c r="O177" s="93"/>
      <c r="P177" s="254">
        <f>O177*H177</f>
        <v>0</v>
      </c>
      <c r="Q177" s="254">
        <v>0.00177</v>
      </c>
      <c r="R177" s="254">
        <f>Q177*H177</f>
        <v>0.00354</v>
      </c>
      <c r="S177" s="254">
        <v>0</v>
      </c>
      <c r="T177" s="25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56" t="s">
        <v>255</v>
      </c>
      <c r="AT177" s="256" t="s">
        <v>168</v>
      </c>
      <c r="AU177" s="256" t="s">
        <v>88</v>
      </c>
      <c r="AY177" s="17" t="s">
        <v>166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7" t="s">
        <v>86</v>
      </c>
      <c r="BK177" s="145">
        <f>ROUND(I177*H177,2)</f>
        <v>0</v>
      </c>
      <c r="BL177" s="17" t="s">
        <v>255</v>
      </c>
      <c r="BM177" s="256" t="s">
        <v>1173</v>
      </c>
    </row>
    <row r="178" spans="1:65" s="2" customFormat="1" ht="16.5" customHeight="1">
      <c r="A178" s="40"/>
      <c r="B178" s="41"/>
      <c r="C178" s="245" t="s">
        <v>306</v>
      </c>
      <c r="D178" s="245" t="s">
        <v>168</v>
      </c>
      <c r="E178" s="246" t="s">
        <v>1174</v>
      </c>
      <c r="F178" s="247" t="s">
        <v>1175</v>
      </c>
      <c r="G178" s="248" t="s">
        <v>270</v>
      </c>
      <c r="H178" s="249">
        <v>6</v>
      </c>
      <c r="I178" s="250"/>
      <c r="J178" s="251">
        <f>ROUND(I178*H178,2)</f>
        <v>0</v>
      </c>
      <c r="K178" s="247" t="s">
        <v>1107</v>
      </c>
      <c r="L178" s="43"/>
      <c r="M178" s="252" t="s">
        <v>1</v>
      </c>
      <c r="N178" s="253" t="s">
        <v>43</v>
      </c>
      <c r="O178" s="93"/>
      <c r="P178" s="254">
        <f>O178*H178</f>
        <v>0</v>
      </c>
      <c r="Q178" s="254">
        <v>0</v>
      </c>
      <c r="R178" s="254">
        <f>Q178*H178</f>
        <v>0</v>
      </c>
      <c r="S178" s="254">
        <v>0</v>
      </c>
      <c r="T178" s="25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56" t="s">
        <v>255</v>
      </c>
      <c r="AT178" s="256" t="s">
        <v>168</v>
      </c>
      <c r="AU178" s="256" t="s">
        <v>88</v>
      </c>
      <c r="AY178" s="17" t="s">
        <v>166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7" t="s">
        <v>86</v>
      </c>
      <c r="BK178" s="145">
        <f>ROUND(I178*H178,2)</f>
        <v>0</v>
      </c>
      <c r="BL178" s="17" t="s">
        <v>255</v>
      </c>
      <c r="BM178" s="256" t="s">
        <v>1176</v>
      </c>
    </row>
    <row r="179" spans="1:65" s="2" customFormat="1" ht="21.75" customHeight="1">
      <c r="A179" s="40"/>
      <c r="B179" s="41"/>
      <c r="C179" s="245" t="s">
        <v>320</v>
      </c>
      <c r="D179" s="245" t="s">
        <v>168</v>
      </c>
      <c r="E179" s="246" t="s">
        <v>1177</v>
      </c>
      <c r="F179" s="247" t="s">
        <v>1178</v>
      </c>
      <c r="G179" s="248" t="s">
        <v>270</v>
      </c>
      <c r="H179" s="249">
        <v>5</v>
      </c>
      <c r="I179" s="250"/>
      <c r="J179" s="251">
        <f>ROUND(I179*H179,2)</f>
        <v>0</v>
      </c>
      <c r="K179" s="247" t="s">
        <v>1107</v>
      </c>
      <c r="L179" s="43"/>
      <c r="M179" s="252" t="s">
        <v>1</v>
      </c>
      <c r="N179" s="253" t="s">
        <v>43</v>
      </c>
      <c r="O179" s="93"/>
      <c r="P179" s="254">
        <f>O179*H179</f>
        <v>0</v>
      </c>
      <c r="Q179" s="254">
        <v>0</v>
      </c>
      <c r="R179" s="254">
        <f>Q179*H179</f>
        <v>0</v>
      </c>
      <c r="S179" s="254">
        <v>0</v>
      </c>
      <c r="T179" s="25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56" t="s">
        <v>255</v>
      </c>
      <c r="AT179" s="256" t="s">
        <v>168</v>
      </c>
      <c r="AU179" s="256" t="s">
        <v>88</v>
      </c>
      <c r="AY179" s="17" t="s">
        <v>166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7" t="s">
        <v>86</v>
      </c>
      <c r="BK179" s="145">
        <f>ROUND(I179*H179,2)</f>
        <v>0</v>
      </c>
      <c r="BL179" s="17" t="s">
        <v>255</v>
      </c>
      <c r="BM179" s="256" t="s">
        <v>1179</v>
      </c>
    </row>
    <row r="180" spans="1:65" s="2" customFormat="1" ht="16.5" customHeight="1">
      <c r="A180" s="40"/>
      <c r="B180" s="41"/>
      <c r="C180" s="245" t="s">
        <v>324</v>
      </c>
      <c r="D180" s="245" t="s">
        <v>168</v>
      </c>
      <c r="E180" s="246" t="s">
        <v>1180</v>
      </c>
      <c r="F180" s="247" t="s">
        <v>1181</v>
      </c>
      <c r="G180" s="248" t="s">
        <v>270</v>
      </c>
      <c r="H180" s="249">
        <v>1</v>
      </c>
      <c r="I180" s="250"/>
      <c r="J180" s="251">
        <f>ROUND(I180*H180,2)</f>
        <v>0</v>
      </c>
      <c r="K180" s="247" t="s">
        <v>1107</v>
      </c>
      <c r="L180" s="43"/>
      <c r="M180" s="252" t="s">
        <v>1</v>
      </c>
      <c r="N180" s="253" t="s">
        <v>43</v>
      </c>
      <c r="O180" s="93"/>
      <c r="P180" s="254">
        <f>O180*H180</f>
        <v>0</v>
      </c>
      <c r="Q180" s="254">
        <v>0.00029</v>
      </c>
      <c r="R180" s="254">
        <f>Q180*H180</f>
        <v>0.00029</v>
      </c>
      <c r="S180" s="254">
        <v>0</v>
      </c>
      <c r="T180" s="25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56" t="s">
        <v>255</v>
      </c>
      <c r="AT180" s="256" t="s">
        <v>168</v>
      </c>
      <c r="AU180" s="256" t="s">
        <v>88</v>
      </c>
      <c r="AY180" s="17" t="s">
        <v>166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7" t="s">
        <v>86</v>
      </c>
      <c r="BK180" s="145">
        <f>ROUND(I180*H180,2)</f>
        <v>0</v>
      </c>
      <c r="BL180" s="17" t="s">
        <v>255</v>
      </c>
      <c r="BM180" s="256" t="s">
        <v>1182</v>
      </c>
    </row>
    <row r="181" spans="1:65" s="2" customFormat="1" ht="21.75" customHeight="1">
      <c r="A181" s="40"/>
      <c r="B181" s="41"/>
      <c r="C181" s="245" t="s">
        <v>330</v>
      </c>
      <c r="D181" s="245" t="s">
        <v>168</v>
      </c>
      <c r="E181" s="246" t="s">
        <v>1183</v>
      </c>
      <c r="F181" s="247" t="s">
        <v>1184</v>
      </c>
      <c r="G181" s="248" t="s">
        <v>245</v>
      </c>
      <c r="H181" s="249">
        <v>44.5</v>
      </c>
      <c r="I181" s="250"/>
      <c r="J181" s="251">
        <f>ROUND(I181*H181,2)</f>
        <v>0</v>
      </c>
      <c r="K181" s="247" t="s">
        <v>1107</v>
      </c>
      <c r="L181" s="43"/>
      <c r="M181" s="252" t="s">
        <v>1</v>
      </c>
      <c r="N181" s="253" t="s">
        <v>43</v>
      </c>
      <c r="O181" s="93"/>
      <c r="P181" s="254">
        <f>O181*H181</f>
        <v>0</v>
      </c>
      <c r="Q181" s="254">
        <v>0</v>
      </c>
      <c r="R181" s="254">
        <f>Q181*H181</f>
        <v>0</v>
      </c>
      <c r="S181" s="254">
        <v>0</v>
      </c>
      <c r="T181" s="25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56" t="s">
        <v>255</v>
      </c>
      <c r="AT181" s="256" t="s">
        <v>168</v>
      </c>
      <c r="AU181" s="256" t="s">
        <v>88</v>
      </c>
      <c r="AY181" s="17" t="s">
        <v>166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7" t="s">
        <v>86</v>
      </c>
      <c r="BK181" s="145">
        <f>ROUND(I181*H181,2)</f>
        <v>0</v>
      </c>
      <c r="BL181" s="17" t="s">
        <v>255</v>
      </c>
      <c r="BM181" s="256" t="s">
        <v>1185</v>
      </c>
    </row>
    <row r="182" spans="1:65" s="2" customFormat="1" ht="24.15" customHeight="1">
      <c r="A182" s="40"/>
      <c r="B182" s="41"/>
      <c r="C182" s="245" t="s">
        <v>334</v>
      </c>
      <c r="D182" s="245" t="s">
        <v>168</v>
      </c>
      <c r="E182" s="246" t="s">
        <v>1186</v>
      </c>
      <c r="F182" s="247" t="s">
        <v>1187</v>
      </c>
      <c r="G182" s="248" t="s">
        <v>219</v>
      </c>
      <c r="H182" s="249">
        <v>0.138</v>
      </c>
      <c r="I182" s="250"/>
      <c r="J182" s="251">
        <f>ROUND(I182*H182,2)</f>
        <v>0</v>
      </c>
      <c r="K182" s="247" t="s">
        <v>1107</v>
      </c>
      <c r="L182" s="43"/>
      <c r="M182" s="252" t="s">
        <v>1</v>
      </c>
      <c r="N182" s="253" t="s">
        <v>43</v>
      </c>
      <c r="O182" s="93"/>
      <c r="P182" s="254">
        <f>O182*H182</f>
        <v>0</v>
      </c>
      <c r="Q182" s="254">
        <v>0</v>
      </c>
      <c r="R182" s="254">
        <f>Q182*H182</f>
        <v>0</v>
      </c>
      <c r="S182" s="254">
        <v>0</v>
      </c>
      <c r="T182" s="25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56" t="s">
        <v>255</v>
      </c>
      <c r="AT182" s="256" t="s">
        <v>168</v>
      </c>
      <c r="AU182" s="256" t="s">
        <v>88</v>
      </c>
      <c r="AY182" s="17" t="s">
        <v>166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7" t="s">
        <v>86</v>
      </c>
      <c r="BK182" s="145">
        <f>ROUND(I182*H182,2)</f>
        <v>0</v>
      </c>
      <c r="BL182" s="17" t="s">
        <v>255</v>
      </c>
      <c r="BM182" s="256" t="s">
        <v>1188</v>
      </c>
    </row>
    <row r="183" spans="1:65" s="2" customFormat="1" ht="24.15" customHeight="1">
      <c r="A183" s="40"/>
      <c r="B183" s="41"/>
      <c r="C183" s="245" t="s">
        <v>338</v>
      </c>
      <c r="D183" s="245" t="s">
        <v>168</v>
      </c>
      <c r="E183" s="246" t="s">
        <v>1189</v>
      </c>
      <c r="F183" s="247" t="s">
        <v>1190</v>
      </c>
      <c r="G183" s="248" t="s">
        <v>219</v>
      </c>
      <c r="H183" s="249">
        <v>0.138</v>
      </c>
      <c r="I183" s="250"/>
      <c r="J183" s="251">
        <f>ROUND(I183*H183,2)</f>
        <v>0</v>
      </c>
      <c r="K183" s="247" t="s">
        <v>1107</v>
      </c>
      <c r="L183" s="43"/>
      <c r="M183" s="252" t="s">
        <v>1</v>
      </c>
      <c r="N183" s="253" t="s">
        <v>43</v>
      </c>
      <c r="O183" s="93"/>
      <c r="P183" s="254">
        <f>O183*H183</f>
        <v>0</v>
      </c>
      <c r="Q183" s="254">
        <v>0</v>
      </c>
      <c r="R183" s="254">
        <f>Q183*H183</f>
        <v>0</v>
      </c>
      <c r="S183" s="254">
        <v>0</v>
      </c>
      <c r="T183" s="25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56" t="s">
        <v>255</v>
      </c>
      <c r="AT183" s="256" t="s">
        <v>168</v>
      </c>
      <c r="AU183" s="256" t="s">
        <v>88</v>
      </c>
      <c r="AY183" s="17" t="s">
        <v>166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7" t="s">
        <v>86</v>
      </c>
      <c r="BK183" s="145">
        <f>ROUND(I183*H183,2)</f>
        <v>0</v>
      </c>
      <c r="BL183" s="17" t="s">
        <v>255</v>
      </c>
      <c r="BM183" s="256" t="s">
        <v>1191</v>
      </c>
    </row>
    <row r="184" spans="1:63" s="12" customFormat="1" ht="22.8" customHeight="1">
      <c r="A184" s="12"/>
      <c r="B184" s="230"/>
      <c r="C184" s="231"/>
      <c r="D184" s="232" t="s">
        <v>77</v>
      </c>
      <c r="E184" s="243" t="s">
        <v>1192</v>
      </c>
      <c r="F184" s="243" t="s">
        <v>1193</v>
      </c>
      <c r="G184" s="231"/>
      <c r="H184" s="231"/>
      <c r="I184" s="234"/>
      <c r="J184" s="244">
        <f>BK184</f>
        <v>0</v>
      </c>
      <c r="K184" s="231"/>
      <c r="L184" s="235"/>
      <c r="M184" s="236"/>
      <c r="N184" s="237"/>
      <c r="O184" s="237"/>
      <c r="P184" s="238">
        <f>SUM(P185:P199)</f>
        <v>0</v>
      </c>
      <c r="Q184" s="237"/>
      <c r="R184" s="238">
        <f>SUM(R185:R199)</f>
        <v>0.05333504999999999</v>
      </c>
      <c r="S184" s="237"/>
      <c r="T184" s="239">
        <f>SUM(T185:T199)</f>
        <v>0.00052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40" t="s">
        <v>88</v>
      </c>
      <c r="AT184" s="241" t="s">
        <v>77</v>
      </c>
      <c r="AU184" s="241" t="s">
        <v>86</v>
      </c>
      <c r="AY184" s="240" t="s">
        <v>166</v>
      </c>
      <c r="BK184" s="242">
        <f>SUM(BK185:BK199)</f>
        <v>0</v>
      </c>
    </row>
    <row r="185" spans="1:65" s="2" customFormat="1" ht="24.15" customHeight="1">
      <c r="A185" s="40"/>
      <c r="B185" s="41"/>
      <c r="C185" s="245" t="s">
        <v>344</v>
      </c>
      <c r="D185" s="245" t="s">
        <v>168</v>
      </c>
      <c r="E185" s="246" t="s">
        <v>1194</v>
      </c>
      <c r="F185" s="247" t="s">
        <v>1195</v>
      </c>
      <c r="G185" s="248" t="s">
        <v>270</v>
      </c>
      <c r="H185" s="249">
        <v>1</v>
      </c>
      <c r="I185" s="250"/>
      <c r="J185" s="251">
        <f>ROUND(I185*H185,2)</f>
        <v>0</v>
      </c>
      <c r="K185" s="247" t="s">
        <v>1107</v>
      </c>
      <c r="L185" s="43"/>
      <c r="M185" s="252" t="s">
        <v>1</v>
      </c>
      <c r="N185" s="253" t="s">
        <v>43</v>
      </c>
      <c r="O185" s="93"/>
      <c r="P185" s="254">
        <f>O185*H185</f>
        <v>0</v>
      </c>
      <c r="Q185" s="254">
        <v>5E-05</v>
      </c>
      <c r="R185" s="254">
        <f>Q185*H185</f>
        <v>5E-05</v>
      </c>
      <c r="S185" s="254">
        <v>0.00052</v>
      </c>
      <c r="T185" s="255">
        <f>S185*H185</f>
        <v>0.00052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56" t="s">
        <v>255</v>
      </c>
      <c r="AT185" s="256" t="s">
        <v>168</v>
      </c>
      <c r="AU185" s="256" t="s">
        <v>88</v>
      </c>
      <c r="AY185" s="17" t="s">
        <v>166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7" t="s">
        <v>86</v>
      </c>
      <c r="BK185" s="145">
        <f>ROUND(I185*H185,2)</f>
        <v>0</v>
      </c>
      <c r="BL185" s="17" t="s">
        <v>255</v>
      </c>
      <c r="BM185" s="256" t="s">
        <v>1196</v>
      </c>
    </row>
    <row r="186" spans="1:65" s="2" customFormat="1" ht="24.15" customHeight="1">
      <c r="A186" s="40"/>
      <c r="B186" s="41"/>
      <c r="C186" s="290" t="s">
        <v>350</v>
      </c>
      <c r="D186" s="290" t="s">
        <v>236</v>
      </c>
      <c r="E186" s="291" t="s">
        <v>1197</v>
      </c>
      <c r="F186" s="292" t="s">
        <v>1198</v>
      </c>
      <c r="G186" s="293" t="s">
        <v>245</v>
      </c>
      <c r="H186" s="294">
        <v>0.515</v>
      </c>
      <c r="I186" s="295"/>
      <c r="J186" s="296">
        <f>ROUND(I186*H186,2)</f>
        <v>0</v>
      </c>
      <c r="K186" s="292" t="s">
        <v>1107</v>
      </c>
      <c r="L186" s="297"/>
      <c r="M186" s="298" t="s">
        <v>1</v>
      </c>
      <c r="N186" s="299" t="s">
        <v>43</v>
      </c>
      <c r="O186" s="93"/>
      <c r="P186" s="254">
        <f>O186*H186</f>
        <v>0</v>
      </c>
      <c r="Q186" s="254">
        <v>0.00047</v>
      </c>
      <c r="R186" s="254">
        <f>Q186*H186</f>
        <v>0.00024205</v>
      </c>
      <c r="S186" s="254">
        <v>0</v>
      </c>
      <c r="T186" s="25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56" t="s">
        <v>344</v>
      </c>
      <c r="AT186" s="256" t="s">
        <v>236</v>
      </c>
      <c r="AU186" s="256" t="s">
        <v>88</v>
      </c>
      <c r="AY186" s="17" t="s">
        <v>166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7" t="s">
        <v>86</v>
      </c>
      <c r="BK186" s="145">
        <f>ROUND(I186*H186,2)</f>
        <v>0</v>
      </c>
      <c r="BL186" s="17" t="s">
        <v>255</v>
      </c>
      <c r="BM186" s="256" t="s">
        <v>1199</v>
      </c>
    </row>
    <row r="187" spans="1:51" s="13" customFormat="1" ht="12">
      <c r="A187" s="13"/>
      <c r="B187" s="257"/>
      <c r="C187" s="258"/>
      <c r="D187" s="259" t="s">
        <v>184</v>
      </c>
      <c r="E187" s="258"/>
      <c r="F187" s="261" t="s">
        <v>1200</v>
      </c>
      <c r="G187" s="258"/>
      <c r="H187" s="262">
        <v>0.515</v>
      </c>
      <c r="I187" s="263"/>
      <c r="J187" s="258"/>
      <c r="K187" s="258"/>
      <c r="L187" s="264"/>
      <c r="M187" s="265"/>
      <c r="N187" s="266"/>
      <c r="O187" s="266"/>
      <c r="P187" s="266"/>
      <c r="Q187" s="266"/>
      <c r="R187" s="266"/>
      <c r="S187" s="266"/>
      <c r="T187" s="26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8" t="s">
        <v>184</v>
      </c>
      <c r="AU187" s="268" t="s">
        <v>88</v>
      </c>
      <c r="AV187" s="13" t="s">
        <v>88</v>
      </c>
      <c r="AW187" s="13" t="s">
        <v>4</v>
      </c>
      <c r="AX187" s="13" t="s">
        <v>86</v>
      </c>
      <c r="AY187" s="268" t="s">
        <v>166</v>
      </c>
    </row>
    <row r="188" spans="1:65" s="2" customFormat="1" ht="24.15" customHeight="1">
      <c r="A188" s="40"/>
      <c r="B188" s="41"/>
      <c r="C188" s="245" t="s">
        <v>354</v>
      </c>
      <c r="D188" s="245" t="s">
        <v>168</v>
      </c>
      <c r="E188" s="246" t="s">
        <v>1201</v>
      </c>
      <c r="F188" s="247" t="s">
        <v>1202</v>
      </c>
      <c r="G188" s="248" t="s">
        <v>245</v>
      </c>
      <c r="H188" s="249">
        <v>23.1</v>
      </c>
      <c r="I188" s="250"/>
      <c r="J188" s="251">
        <f>ROUND(I188*H188,2)</f>
        <v>0</v>
      </c>
      <c r="K188" s="247" t="s">
        <v>1107</v>
      </c>
      <c r="L188" s="43"/>
      <c r="M188" s="252" t="s">
        <v>1</v>
      </c>
      <c r="N188" s="253" t="s">
        <v>43</v>
      </c>
      <c r="O188" s="93"/>
      <c r="P188" s="254">
        <f>O188*H188</f>
        <v>0</v>
      </c>
      <c r="Q188" s="254">
        <v>0.00116</v>
      </c>
      <c r="R188" s="254">
        <f>Q188*H188</f>
        <v>0.026796</v>
      </c>
      <c r="S188" s="254">
        <v>0</v>
      </c>
      <c r="T188" s="25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56" t="s">
        <v>255</v>
      </c>
      <c r="AT188" s="256" t="s">
        <v>168</v>
      </c>
      <c r="AU188" s="256" t="s">
        <v>88</v>
      </c>
      <c r="AY188" s="17" t="s">
        <v>166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7" t="s">
        <v>86</v>
      </c>
      <c r="BK188" s="145">
        <f>ROUND(I188*H188,2)</f>
        <v>0</v>
      </c>
      <c r="BL188" s="17" t="s">
        <v>255</v>
      </c>
      <c r="BM188" s="256" t="s">
        <v>1203</v>
      </c>
    </row>
    <row r="189" spans="1:65" s="2" customFormat="1" ht="16.5" customHeight="1">
      <c r="A189" s="40"/>
      <c r="B189" s="41"/>
      <c r="C189" s="290" t="s">
        <v>359</v>
      </c>
      <c r="D189" s="290" t="s">
        <v>236</v>
      </c>
      <c r="E189" s="291" t="s">
        <v>1204</v>
      </c>
      <c r="F189" s="292" t="s">
        <v>1205</v>
      </c>
      <c r="G189" s="293" t="s">
        <v>270</v>
      </c>
      <c r="H189" s="294">
        <v>48</v>
      </c>
      <c r="I189" s="295"/>
      <c r="J189" s="296">
        <f>ROUND(I189*H189,2)</f>
        <v>0</v>
      </c>
      <c r="K189" s="292" t="s">
        <v>1107</v>
      </c>
      <c r="L189" s="297"/>
      <c r="M189" s="298" t="s">
        <v>1</v>
      </c>
      <c r="N189" s="299" t="s">
        <v>43</v>
      </c>
      <c r="O189" s="93"/>
      <c r="P189" s="254">
        <f>O189*H189</f>
        <v>0</v>
      </c>
      <c r="Q189" s="254">
        <v>7E-05</v>
      </c>
      <c r="R189" s="254">
        <f>Q189*H189</f>
        <v>0.0033599999999999997</v>
      </c>
      <c r="S189" s="254">
        <v>0</v>
      </c>
      <c r="T189" s="25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56" t="s">
        <v>344</v>
      </c>
      <c r="AT189" s="256" t="s">
        <v>236</v>
      </c>
      <c r="AU189" s="256" t="s">
        <v>88</v>
      </c>
      <c r="AY189" s="17" t="s">
        <v>166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7" t="s">
        <v>86</v>
      </c>
      <c r="BK189" s="145">
        <f>ROUND(I189*H189,2)</f>
        <v>0</v>
      </c>
      <c r="BL189" s="17" t="s">
        <v>255</v>
      </c>
      <c r="BM189" s="256" t="s">
        <v>1206</v>
      </c>
    </row>
    <row r="190" spans="1:65" s="2" customFormat="1" ht="24.15" customHeight="1">
      <c r="A190" s="40"/>
      <c r="B190" s="41"/>
      <c r="C190" s="245" t="s">
        <v>370</v>
      </c>
      <c r="D190" s="245" t="s">
        <v>168</v>
      </c>
      <c r="E190" s="246" t="s">
        <v>1207</v>
      </c>
      <c r="F190" s="247" t="s">
        <v>1208</v>
      </c>
      <c r="G190" s="248" t="s">
        <v>245</v>
      </c>
      <c r="H190" s="249">
        <v>7.9</v>
      </c>
      <c r="I190" s="250"/>
      <c r="J190" s="251">
        <f>ROUND(I190*H190,2)</f>
        <v>0</v>
      </c>
      <c r="K190" s="247" t="s">
        <v>1107</v>
      </c>
      <c r="L190" s="43"/>
      <c r="M190" s="252" t="s">
        <v>1</v>
      </c>
      <c r="N190" s="253" t="s">
        <v>43</v>
      </c>
      <c r="O190" s="93"/>
      <c r="P190" s="254">
        <f>O190*H190</f>
        <v>0</v>
      </c>
      <c r="Q190" s="254">
        <v>0.00126</v>
      </c>
      <c r="R190" s="254">
        <f>Q190*H190</f>
        <v>0.009954000000000001</v>
      </c>
      <c r="S190" s="254">
        <v>0</v>
      </c>
      <c r="T190" s="25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56" t="s">
        <v>255</v>
      </c>
      <c r="AT190" s="256" t="s">
        <v>168</v>
      </c>
      <c r="AU190" s="256" t="s">
        <v>88</v>
      </c>
      <c r="AY190" s="17" t="s">
        <v>166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7" t="s">
        <v>86</v>
      </c>
      <c r="BK190" s="145">
        <f>ROUND(I190*H190,2)</f>
        <v>0</v>
      </c>
      <c r="BL190" s="17" t="s">
        <v>255</v>
      </c>
      <c r="BM190" s="256" t="s">
        <v>1209</v>
      </c>
    </row>
    <row r="191" spans="1:65" s="2" customFormat="1" ht="16.5" customHeight="1">
      <c r="A191" s="40"/>
      <c r="B191" s="41"/>
      <c r="C191" s="290" t="s">
        <v>374</v>
      </c>
      <c r="D191" s="290" t="s">
        <v>236</v>
      </c>
      <c r="E191" s="291" t="s">
        <v>1210</v>
      </c>
      <c r="F191" s="292" t="s">
        <v>1211</v>
      </c>
      <c r="G191" s="293" t="s">
        <v>270</v>
      </c>
      <c r="H191" s="294">
        <v>16</v>
      </c>
      <c r="I191" s="295"/>
      <c r="J191" s="296">
        <f>ROUND(I191*H191,2)</f>
        <v>0</v>
      </c>
      <c r="K191" s="292" t="s">
        <v>1107</v>
      </c>
      <c r="L191" s="297"/>
      <c r="M191" s="298" t="s">
        <v>1</v>
      </c>
      <c r="N191" s="299" t="s">
        <v>43</v>
      </c>
      <c r="O191" s="93"/>
      <c r="P191" s="254">
        <f>O191*H191</f>
        <v>0</v>
      </c>
      <c r="Q191" s="254">
        <v>9E-05</v>
      </c>
      <c r="R191" s="254">
        <f>Q191*H191</f>
        <v>0.00144</v>
      </c>
      <c r="S191" s="254">
        <v>0</v>
      </c>
      <c r="T191" s="25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56" t="s">
        <v>344</v>
      </c>
      <c r="AT191" s="256" t="s">
        <v>236</v>
      </c>
      <c r="AU191" s="256" t="s">
        <v>88</v>
      </c>
      <c r="AY191" s="17" t="s">
        <v>166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7" t="s">
        <v>86</v>
      </c>
      <c r="BK191" s="145">
        <f>ROUND(I191*H191,2)</f>
        <v>0</v>
      </c>
      <c r="BL191" s="17" t="s">
        <v>255</v>
      </c>
      <c r="BM191" s="256" t="s">
        <v>1212</v>
      </c>
    </row>
    <row r="192" spans="1:65" s="2" customFormat="1" ht="37.8" customHeight="1">
      <c r="A192" s="40"/>
      <c r="B192" s="41"/>
      <c r="C192" s="245" t="s">
        <v>378</v>
      </c>
      <c r="D192" s="245" t="s">
        <v>168</v>
      </c>
      <c r="E192" s="246" t="s">
        <v>1213</v>
      </c>
      <c r="F192" s="247" t="s">
        <v>1214</v>
      </c>
      <c r="G192" s="248" t="s">
        <v>245</v>
      </c>
      <c r="H192" s="249">
        <v>23.1</v>
      </c>
      <c r="I192" s="250"/>
      <c r="J192" s="251">
        <f>ROUND(I192*H192,2)</f>
        <v>0</v>
      </c>
      <c r="K192" s="247" t="s">
        <v>1107</v>
      </c>
      <c r="L192" s="43"/>
      <c r="M192" s="252" t="s">
        <v>1</v>
      </c>
      <c r="N192" s="253" t="s">
        <v>43</v>
      </c>
      <c r="O192" s="93"/>
      <c r="P192" s="254">
        <f>O192*H192</f>
        <v>0</v>
      </c>
      <c r="Q192" s="254">
        <v>9E-05</v>
      </c>
      <c r="R192" s="254">
        <f>Q192*H192</f>
        <v>0.002079</v>
      </c>
      <c r="S192" s="254">
        <v>0</v>
      </c>
      <c r="T192" s="25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56" t="s">
        <v>255</v>
      </c>
      <c r="AT192" s="256" t="s">
        <v>168</v>
      </c>
      <c r="AU192" s="256" t="s">
        <v>88</v>
      </c>
      <c r="AY192" s="17" t="s">
        <v>166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7" t="s">
        <v>86</v>
      </c>
      <c r="BK192" s="145">
        <f>ROUND(I192*H192,2)</f>
        <v>0</v>
      </c>
      <c r="BL192" s="17" t="s">
        <v>255</v>
      </c>
      <c r="BM192" s="256" t="s">
        <v>1215</v>
      </c>
    </row>
    <row r="193" spans="1:65" s="2" customFormat="1" ht="37.8" customHeight="1">
      <c r="A193" s="40"/>
      <c r="B193" s="41"/>
      <c r="C193" s="245" t="s">
        <v>383</v>
      </c>
      <c r="D193" s="245" t="s">
        <v>168</v>
      </c>
      <c r="E193" s="246" t="s">
        <v>1216</v>
      </c>
      <c r="F193" s="247" t="s">
        <v>1217</v>
      </c>
      <c r="G193" s="248" t="s">
        <v>245</v>
      </c>
      <c r="H193" s="249">
        <v>7.9</v>
      </c>
      <c r="I193" s="250"/>
      <c r="J193" s="251">
        <f>ROUND(I193*H193,2)</f>
        <v>0</v>
      </c>
      <c r="K193" s="247" t="s">
        <v>1107</v>
      </c>
      <c r="L193" s="43"/>
      <c r="M193" s="252" t="s">
        <v>1</v>
      </c>
      <c r="N193" s="253" t="s">
        <v>43</v>
      </c>
      <c r="O193" s="93"/>
      <c r="P193" s="254">
        <f>O193*H193</f>
        <v>0</v>
      </c>
      <c r="Q193" s="254">
        <v>0.00016</v>
      </c>
      <c r="R193" s="254">
        <f>Q193*H193</f>
        <v>0.0012640000000000001</v>
      </c>
      <c r="S193" s="254">
        <v>0</v>
      </c>
      <c r="T193" s="25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56" t="s">
        <v>255</v>
      </c>
      <c r="AT193" s="256" t="s">
        <v>168</v>
      </c>
      <c r="AU193" s="256" t="s">
        <v>88</v>
      </c>
      <c r="AY193" s="17" t="s">
        <v>166</v>
      </c>
      <c r="BE193" s="145">
        <f>IF(N193="základní",J193,0)</f>
        <v>0</v>
      </c>
      <c r="BF193" s="145">
        <f>IF(N193="snížená",J193,0)</f>
        <v>0</v>
      </c>
      <c r="BG193" s="145">
        <f>IF(N193="zákl. přenesená",J193,0)</f>
        <v>0</v>
      </c>
      <c r="BH193" s="145">
        <f>IF(N193="sníž. přenesená",J193,0)</f>
        <v>0</v>
      </c>
      <c r="BI193" s="145">
        <f>IF(N193="nulová",J193,0)</f>
        <v>0</v>
      </c>
      <c r="BJ193" s="17" t="s">
        <v>86</v>
      </c>
      <c r="BK193" s="145">
        <f>ROUND(I193*H193,2)</f>
        <v>0</v>
      </c>
      <c r="BL193" s="17" t="s">
        <v>255</v>
      </c>
      <c r="BM193" s="256" t="s">
        <v>1218</v>
      </c>
    </row>
    <row r="194" spans="1:65" s="2" customFormat="1" ht="16.5" customHeight="1">
      <c r="A194" s="40"/>
      <c r="B194" s="41"/>
      <c r="C194" s="245" t="s">
        <v>388</v>
      </c>
      <c r="D194" s="245" t="s">
        <v>168</v>
      </c>
      <c r="E194" s="246" t="s">
        <v>1219</v>
      </c>
      <c r="F194" s="247" t="s">
        <v>1220</v>
      </c>
      <c r="G194" s="248" t="s">
        <v>270</v>
      </c>
      <c r="H194" s="249">
        <v>15</v>
      </c>
      <c r="I194" s="250"/>
      <c r="J194" s="251">
        <f>ROUND(I194*H194,2)</f>
        <v>0</v>
      </c>
      <c r="K194" s="247" t="s">
        <v>1107</v>
      </c>
      <c r="L194" s="43"/>
      <c r="M194" s="252" t="s">
        <v>1</v>
      </c>
      <c r="N194" s="253" t="s">
        <v>43</v>
      </c>
      <c r="O194" s="93"/>
      <c r="P194" s="254">
        <f>O194*H194</f>
        <v>0</v>
      </c>
      <c r="Q194" s="254">
        <v>0</v>
      </c>
      <c r="R194" s="254">
        <f>Q194*H194</f>
        <v>0</v>
      </c>
      <c r="S194" s="254">
        <v>0</v>
      </c>
      <c r="T194" s="25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56" t="s">
        <v>255</v>
      </c>
      <c r="AT194" s="256" t="s">
        <v>168</v>
      </c>
      <c r="AU194" s="256" t="s">
        <v>88</v>
      </c>
      <c r="AY194" s="17" t="s">
        <v>166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7" t="s">
        <v>86</v>
      </c>
      <c r="BK194" s="145">
        <f>ROUND(I194*H194,2)</f>
        <v>0</v>
      </c>
      <c r="BL194" s="17" t="s">
        <v>255</v>
      </c>
      <c r="BM194" s="256" t="s">
        <v>1221</v>
      </c>
    </row>
    <row r="195" spans="1:65" s="2" customFormat="1" ht="21.75" customHeight="1">
      <c r="A195" s="40"/>
      <c r="B195" s="41"/>
      <c r="C195" s="245" t="s">
        <v>393</v>
      </c>
      <c r="D195" s="245" t="s">
        <v>168</v>
      </c>
      <c r="E195" s="246" t="s">
        <v>1222</v>
      </c>
      <c r="F195" s="247" t="s">
        <v>1223</v>
      </c>
      <c r="G195" s="248" t="s">
        <v>270</v>
      </c>
      <c r="H195" s="249">
        <v>15</v>
      </c>
      <c r="I195" s="250"/>
      <c r="J195" s="251">
        <f>ROUND(I195*H195,2)</f>
        <v>0</v>
      </c>
      <c r="K195" s="247" t="s">
        <v>1107</v>
      </c>
      <c r="L195" s="43"/>
      <c r="M195" s="252" t="s">
        <v>1</v>
      </c>
      <c r="N195" s="253" t="s">
        <v>43</v>
      </c>
      <c r="O195" s="93"/>
      <c r="P195" s="254">
        <f>O195*H195</f>
        <v>0</v>
      </c>
      <c r="Q195" s="254">
        <v>0.00013</v>
      </c>
      <c r="R195" s="254">
        <f>Q195*H195</f>
        <v>0.00195</v>
      </c>
      <c r="S195" s="254">
        <v>0</v>
      </c>
      <c r="T195" s="25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56" t="s">
        <v>173</v>
      </c>
      <c r="AT195" s="256" t="s">
        <v>168</v>
      </c>
      <c r="AU195" s="256" t="s">
        <v>88</v>
      </c>
      <c r="AY195" s="17" t="s">
        <v>166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7" t="s">
        <v>86</v>
      </c>
      <c r="BK195" s="145">
        <f>ROUND(I195*H195,2)</f>
        <v>0</v>
      </c>
      <c r="BL195" s="17" t="s">
        <v>173</v>
      </c>
      <c r="BM195" s="256" t="s">
        <v>1224</v>
      </c>
    </row>
    <row r="196" spans="1:65" s="2" customFormat="1" ht="24.15" customHeight="1">
      <c r="A196" s="40"/>
      <c r="B196" s="41"/>
      <c r="C196" s="245" t="s">
        <v>398</v>
      </c>
      <c r="D196" s="245" t="s">
        <v>168</v>
      </c>
      <c r="E196" s="246" t="s">
        <v>1225</v>
      </c>
      <c r="F196" s="247" t="s">
        <v>1226</v>
      </c>
      <c r="G196" s="248" t="s">
        <v>245</v>
      </c>
      <c r="H196" s="249">
        <v>31</v>
      </c>
      <c r="I196" s="250"/>
      <c r="J196" s="251">
        <f>ROUND(I196*H196,2)</f>
        <v>0</v>
      </c>
      <c r="K196" s="247" t="s">
        <v>1107</v>
      </c>
      <c r="L196" s="43"/>
      <c r="M196" s="252" t="s">
        <v>1</v>
      </c>
      <c r="N196" s="253" t="s">
        <v>43</v>
      </c>
      <c r="O196" s="93"/>
      <c r="P196" s="254">
        <f>O196*H196</f>
        <v>0</v>
      </c>
      <c r="Q196" s="254">
        <v>0.00019</v>
      </c>
      <c r="R196" s="254">
        <f>Q196*H196</f>
        <v>0.00589</v>
      </c>
      <c r="S196" s="254">
        <v>0</v>
      </c>
      <c r="T196" s="25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56" t="s">
        <v>255</v>
      </c>
      <c r="AT196" s="256" t="s">
        <v>168</v>
      </c>
      <c r="AU196" s="256" t="s">
        <v>88</v>
      </c>
      <c r="AY196" s="17" t="s">
        <v>166</v>
      </c>
      <c r="BE196" s="145">
        <f>IF(N196="základní",J196,0)</f>
        <v>0</v>
      </c>
      <c r="BF196" s="145">
        <f>IF(N196="snížená",J196,0)</f>
        <v>0</v>
      </c>
      <c r="BG196" s="145">
        <f>IF(N196="zákl. přenesená",J196,0)</f>
        <v>0</v>
      </c>
      <c r="BH196" s="145">
        <f>IF(N196="sníž. přenesená",J196,0)</f>
        <v>0</v>
      </c>
      <c r="BI196" s="145">
        <f>IF(N196="nulová",J196,0)</f>
        <v>0</v>
      </c>
      <c r="BJ196" s="17" t="s">
        <v>86</v>
      </c>
      <c r="BK196" s="145">
        <f>ROUND(I196*H196,2)</f>
        <v>0</v>
      </c>
      <c r="BL196" s="17" t="s">
        <v>255</v>
      </c>
      <c r="BM196" s="256" t="s">
        <v>1227</v>
      </c>
    </row>
    <row r="197" spans="1:65" s="2" customFormat="1" ht="21.75" customHeight="1">
      <c r="A197" s="40"/>
      <c r="B197" s="41"/>
      <c r="C197" s="245" t="s">
        <v>405</v>
      </c>
      <c r="D197" s="245" t="s">
        <v>168</v>
      </c>
      <c r="E197" s="246" t="s">
        <v>1228</v>
      </c>
      <c r="F197" s="247" t="s">
        <v>1229</v>
      </c>
      <c r="G197" s="248" t="s">
        <v>245</v>
      </c>
      <c r="H197" s="249">
        <v>31</v>
      </c>
      <c r="I197" s="250"/>
      <c r="J197" s="251">
        <f>ROUND(I197*H197,2)</f>
        <v>0</v>
      </c>
      <c r="K197" s="247" t="s">
        <v>1107</v>
      </c>
      <c r="L197" s="43"/>
      <c r="M197" s="252" t="s">
        <v>1</v>
      </c>
      <c r="N197" s="253" t="s">
        <v>43</v>
      </c>
      <c r="O197" s="93"/>
      <c r="P197" s="254">
        <f>O197*H197</f>
        <v>0</v>
      </c>
      <c r="Q197" s="254">
        <v>1E-05</v>
      </c>
      <c r="R197" s="254">
        <f>Q197*H197</f>
        <v>0.00031</v>
      </c>
      <c r="S197" s="254">
        <v>0</v>
      </c>
      <c r="T197" s="25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56" t="s">
        <v>255</v>
      </c>
      <c r="AT197" s="256" t="s">
        <v>168</v>
      </c>
      <c r="AU197" s="256" t="s">
        <v>88</v>
      </c>
      <c r="AY197" s="17" t="s">
        <v>166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7" t="s">
        <v>86</v>
      </c>
      <c r="BK197" s="145">
        <f>ROUND(I197*H197,2)</f>
        <v>0</v>
      </c>
      <c r="BL197" s="17" t="s">
        <v>255</v>
      </c>
      <c r="BM197" s="256" t="s">
        <v>1230</v>
      </c>
    </row>
    <row r="198" spans="1:65" s="2" customFormat="1" ht="24.15" customHeight="1">
      <c r="A198" s="40"/>
      <c r="B198" s="41"/>
      <c r="C198" s="245" t="s">
        <v>413</v>
      </c>
      <c r="D198" s="245" t="s">
        <v>168</v>
      </c>
      <c r="E198" s="246" t="s">
        <v>1231</v>
      </c>
      <c r="F198" s="247" t="s">
        <v>1232</v>
      </c>
      <c r="G198" s="248" t="s">
        <v>219</v>
      </c>
      <c r="H198" s="249">
        <v>0.051</v>
      </c>
      <c r="I198" s="250"/>
      <c r="J198" s="251">
        <f>ROUND(I198*H198,2)</f>
        <v>0</v>
      </c>
      <c r="K198" s="247" t="s">
        <v>1107</v>
      </c>
      <c r="L198" s="43"/>
      <c r="M198" s="252" t="s">
        <v>1</v>
      </c>
      <c r="N198" s="253" t="s">
        <v>43</v>
      </c>
      <c r="O198" s="93"/>
      <c r="P198" s="254">
        <f>O198*H198</f>
        <v>0</v>
      </c>
      <c r="Q198" s="254">
        <v>0</v>
      </c>
      <c r="R198" s="254">
        <f>Q198*H198</f>
        <v>0</v>
      </c>
      <c r="S198" s="254">
        <v>0</v>
      </c>
      <c r="T198" s="25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56" t="s">
        <v>255</v>
      </c>
      <c r="AT198" s="256" t="s">
        <v>168</v>
      </c>
      <c r="AU198" s="256" t="s">
        <v>88</v>
      </c>
      <c r="AY198" s="17" t="s">
        <v>166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7" t="s">
        <v>86</v>
      </c>
      <c r="BK198" s="145">
        <f>ROUND(I198*H198,2)</f>
        <v>0</v>
      </c>
      <c r="BL198" s="17" t="s">
        <v>255</v>
      </c>
      <c r="BM198" s="256" t="s">
        <v>1233</v>
      </c>
    </row>
    <row r="199" spans="1:65" s="2" customFormat="1" ht="24.15" customHeight="1">
      <c r="A199" s="40"/>
      <c r="B199" s="41"/>
      <c r="C199" s="245" t="s">
        <v>418</v>
      </c>
      <c r="D199" s="245" t="s">
        <v>168</v>
      </c>
      <c r="E199" s="246" t="s">
        <v>1234</v>
      </c>
      <c r="F199" s="247" t="s">
        <v>1235</v>
      </c>
      <c r="G199" s="248" t="s">
        <v>219</v>
      </c>
      <c r="H199" s="249">
        <v>0.051</v>
      </c>
      <c r="I199" s="250"/>
      <c r="J199" s="251">
        <f>ROUND(I199*H199,2)</f>
        <v>0</v>
      </c>
      <c r="K199" s="247" t="s">
        <v>1107</v>
      </c>
      <c r="L199" s="43"/>
      <c r="M199" s="252" t="s">
        <v>1</v>
      </c>
      <c r="N199" s="253" t="s">
        <v>43</v>
      </c>
      <c r="O199" s="93"/>
      <c r="P199" s="254">
        <f>O199*H199</f>
        <v>0</v>
      </c>
      <c r="Q199" s="254">
        <v>0</v>
      </c>
      <c r="R199" s="254">
        <f>Q199*H199</f>
        <v>0</v>
      </c>
      <c r="S199" s="254">
        <v>0</v>
      </c>
      <c r="T199" s="25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56" t="s">
        <v>255</v>
      </c>
      <c r="AT199" s="256" t="s">
        <v>168</v>
      </c>
      <c r="AU199" s="256" t="s">
        <v>88</v>
      </c>
      <c r="AY199" s="17" t="s">
        <v>166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7" t="s">
        <v>86</v>
      </c>
      <c r="BK199" s="145">
        <f>ROUND(I199*H199,2)</f>
        <v>0</v>
      </c>
      <c r="BL199" s="17" t="s">
        <v>255</v>
      </c>
      <c r="BM199" s="256" t="s">
        <v>1236</v>
      </c>
    </row>
    <row r="200" spans="1:63" s="12" customFormat="1" ht="22.8" customHeight="1">
      <c r="A200" s="12"/>
      <c r="B200" s="230"/>
      <c r="C200" s="231"/>
      <c r="D200" s="232" t="s">
        <v>77</v>
      </c>
      <c r="E200" s="243" t="s">
        <v>492</v>
      </c>
      <c r="F200" s="243" t="s">
        <v>493</v>
      </c>
      <c r="G200" s="231"/>
      <c r="H200" s="231"/>
      <c r="I200" s="234"/>
      <c r="J200" s="244">
        <f>BK200</f>
        <v>0</v>
      </c>
      <c r="K200" s="231"/>
      <c r="L200" s="235"/>
      <c r="M200" s="236"/>
      <c r="N200" s="237"/>
      <c r="O200" s="237"/>
      <c r="P200" s="238">
        <f>SUM(P201:P233)</f>
        <v>0</v>
      </c>
      <c r="Q200" s="237"/>
      <c r="R200" s="238">
        <f>SUM(R201:R233)</f>
        <v>0.22116</v>
      </c>
      <c r="S200" s="237"/>
      <c r="T200" s="239">
        <f>SUM(T201:T233)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40" t="s">
        <v>88</v>
      </c>
      <c r="AT200" s="241" t="s">
        <v>77</v>
      </c>
      <c r="AU200" s="241" t="s">
        <v>86</v>
      </c>
      <c r="AY200" s="240" t="s">
        <v>166</v>
      </c>
      <c r="BK200" s="242">
        <f>SUM(BK201:BK233)</f>
        <v>0</v>
      </c>
    </row>
    <row r="201" spans="1:65" s="2" customFormat="1" ht="21.75" customHeight="1">
      <c r="A201" s="40"/>
      <c r="B201" s="41"/>
      <c r="C201" s="245" t="s">
        <v>423</v>
      </c>
      <c r="D201" s="245" t="s">
        <v>168</v>
      </c>
      <c r="E201" s="246" t="s">
        <v>1237</v>
      </c>
      <c r="F201" s="247" t="s">
        <v>1238</v>
      </c>
      <c r="G201" s="248" t="s">
        <v>270</v>
      </c>
      <c r="H201" s="249">
        <v>5</v>
      </c>
      <c r="I201" s="250"/>
      <c r="J201" s="251">
        <f>ROUND(I201*H201,2)</f>
        <v>0</v>
      </c>
      <c r="K201" s="247" t="s">
        <v>1107</v>
      </c>
      <c r="L201" s="43"/>
      <c r="M201" s="252" t="s">
        <v>1</v>
      </c>
      <c r="N201" s="253" t="s">
        <v>43</v>
      </c>
      <c r="O201" s="93"/>
      <c r="P201" s="254">
        <f>O201*H201</f>
        <v>0</v>
      </c>
      <c r="Q201" s="254">
        <v>0.00247</v>
      </c>
      <c r="R201" s="254">
        <f>Q201*H201</f>
        <v>0.01235</v>
      </c>
      <c r="S201" s="254">
        <v>0</v>
      </c>
      <c r="T201" s="25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56" t="s">
        <v>255</v>
      </c>
      <c r="AT201" s="256" t="s">
        <v>168</v>
      </c>
      <c r="AU201" s="256" t="s">
        <v>88</v>
      </c>
      <c r="AY201" s="17" t="s">
        <v>166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7" t="s">
        <v>86</v>
      </c>
      <c r="BK201" s="145">
        <f>ROUND(I201*H201,2)</f>
        <v>0</v>
      </c>
      <c r="BL201" s="17" t="s">
        <v>255</v>
      </c>
      <c r="BM201" s="256" t="s">
        <v>1239</v>
      </c>
    </row>
    <row r="202" spans="1:65" s="2" customFormat="1" ht="33" customHeight="1">
      <c r="A202" s="40"/>
      <c r="B202" s="41"/>
      <c r="C202" s="290" t="s">
        <v>427</v>
      </c>
      <c r="D202" s="290" t="s">
        <v>236</v>
      </c>
      <c r="E202" s="291" t="s">
        <v>1240</v>
      </c>
      <c r="F202" s="292" t="s">
        <v>1241</v>
      </c>
      <c r="G202" s="293" t="s">
        <v>270</v>
      </c>
      <c r="H202" s="294">
        <v>4</v>
      </c>
      <c r="I202" s="295"/>
      <c r="J202" s="296">
        <f>ROUND(I202*H202,2)</f>
        <v>0</v>
      </c>
      <c r="K202" s="292" t="s">
        <v>1</v>
      </c>
      <c r="L202" s="297"/>
      <c r="M202" s="298" t="s">
        <v>1</v>
      </c>
      <c r="N202" s="299" t="s">
        <v>43</v>
      </c>
      <c r="O202" s="93"/>
      <c r="P202" s="254">
        <f>O202*H202</f>
        <v>0</v>
      </c>
      <c r="Q202" s="254">
        <v>0.0145</v>
      </c>
      <c r="R202" s="254">
        <f>Q202*H202</f>
        <v>0.058</v>
      </c>
      <c r="S202" s="254">
        <v>0</v>
      </c>
      <c r="T202" s="25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56" t="s">
        <v>344</v>
      </c>
      <c r="AT202" s="256" t="s">
        <v>236</v>
      </c>
      <c r="AU202" s="256" t="s">
        <v>88</v>
      </c>
      <c r="AY202" s="17" t="s">
        <v>166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7" t="s">
        <v>86</v>
      </c>
      <c r="BK202" s="145">
        <f>ROUND(I202*H202,2)</f>
        <v>0</v>
      </c>
      <c r="BL202" s="17" t="s">
        <v>255</v>
      </c>
      <c r="BM202" s="256" t="s">
        <v>1242</v>
      </c>
    </row>
    <row r="203" spans="1:65" s="2" customFormat="1" ht="44.25" customHeight="1">
      <c r="A203" s="40"/>
      <c r="B203" s="41"/>
      <c r="C203" s="290" t="s">
        <v>431</v>
      </c>
      <c r="D203" s="290" t="s">
        <v>236</v>
      </c>
      <c r="E203" s="291" t="s">
        <v>1243</v>
      </c>
      <c r="F203" s="292" t="s">
        <v>1244</v>
      </c>
      <c r="G203" s="293" t="s">
        <v>270</v>
      </c>
      <c r="H203" s="294">
        <v>1</v>
      </c>
      <c r="I203" s="295"/>
      <c r="J203" s="296">
        <f>ROUND(I203*H203,2)</f>
        <v>0</v>
      </c>
      <c r="K203" s="292" t="s">
        <v>1</v>
      </c>
      <c r="L203" s="297"/>
      <c r="M203" s="298" t="s">
        <v>1</v>
      </c>
      <c r="N203" s="299" t="s">
        <v>43</v>
      </c>
      <c r="O203" s="93"/>
      <c r="P203" s="254">
        <f>O203*H203</f>
        <v>0</v>
      </c>
      <c r="Q203" s="254">
        <v>0.0219</v>
      </c>
      <c r="R203" s="254">
        <f>Q203*H203</f>
        <v>0.0219</v>
      </c>
      <c r="S203" s="254">
        <v>0</v>
      </c>
      <c r="T203" s="25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56" t="s">
        <v>344</v>
      </c>
      <c r="AT203" s="256" t="s">
        <v>236</v>
      </c>
      <c r="AU203" s="256" t="s">
        <v>88</v>
      </c>
      <c r="AY203" s="17" t="s">
        <v>166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7" t="s">
        <v>86</v>
      </c>
      <c r="BK203" s="145">
        <f>ROUND(I203*H203,2)</f>
        <v>0</v>
      </c>
      <c r="BL203" s="17" t="s">
        <v>255</v>
      </c>
      <c r="BM203" s="256" t="s">
        <v>1245</v>
      </c>
    </row>
    <row r="204" spans="1:65" s="2" customFormat="1" ht="16.5" customHeight="1">
      <c r="A204" s="40"/>
      <c r="B204" s="41"/>
      <c r="C204" s="245" t="s">
        <v>436</v>
      </c>
      <c r="D204" s="245" t="s">
        <v>168</v>
      </c>
      <c r="E204" s="246" t="s">
        <v>1246</v>
      </c>
      <c r="F204" s="247" t="s">
        <v>1247</v>
      </c>
      <c r="G204" s="248" t="s">
        <v>270</v>
      </c>
      <c r="H204" s="249">
        <v>2</v>
      </c>
      <c r="I204" s="250"/>
      <c r="J204" s="251">
        <f>ROUND(I204*H204,2)</f>
        <v>0</v>
      </c>
      <c r="K204" s="247" t="s">
        <v>1107</v>
      </c>
      <c r="L204" s="43"/>
      <c r="M204" s="252" t="s">
        <v>1</v>
      </c>
      <c r="N204" s="253" t="s">
        <v>43</v>
      </c>
      <c r="O204" s="93"/>
      <c r="P204" s="254">
        <f>O204*H204</f>
        <v>0</v>
      </c>
      <c r="Q204" s="254">
        <v>8E-05</v>
      </c>
      <c r="R204" s="254">
        <f>Q204*H204</f>
        <v>0.00016</v>
      </c>
      <c r="S204" s="254">
        <v>0</v>
      </c>
      <c r="T204" s="25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56" t="s">
        <v>255</v>
      </c>
      <c r="AT204" s="256" t="s">
        <v>168</v>
      </c>
      <c r="AU204" s="256" t="s">
        <v>88</v>
      </c>
      <c r="AY204" s="17" t="s">
        <v>166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7" t="s">
        <v>86</v>
      </c>
      <c r="BK204" s="145">
        <f>ROUND(I204*H204,2)</f>
        <v>0</v>
      </c>
      <c r="BL204" s="17" t="s">
        <v>255</v>
      </c>
      <c r="BM204" s="256" t="s">
        <v>1248</v>
      </c>
    </row>
    <row r="205" spans="1:65" s="2" customFormat="1" ht="44.25" customHeight="1">
      <c r="A205" s="40"/>
      <c r="B205" s="41"/>
      <c r="C205" s="290" t="s">
        <v>440</v>
      </c>
      <c r="D205" s="290" t="s">
        <v>236</v>
      </c>
      <c r="E205" s="291" t="s">
        <v>1249</v>
      </c>
      <c r="F205" s="292" t="s">
        <v>1250</v>
      </c>
      <c r="G205" s="293" t="s">
        <v>270</v>
      </c>
      <c r="H205" s="294">
        <v>2</v>
      </c>
      <c r="I205" s="295"/>
      <c r="J205" s="296">
        <f>ROUND(I205*H205,2)</f>
        <v>0</v>
      </c>
      <c r="K205" s="292" t="s">
        <v>1</v>
      </c>
      <c r="L205" s="297"/>
      <c r="M205" s="298" t="s">
        <v>1</v>
      </c>
      <c r="N205" s="299" t="s">
        <v>43</v>
      </c>
      <c r="O205" s="93"/>
      <c r="P205" s="254">
        <f>O205*H205</f>
        <v>0</v>
      </c>
      <c r="Q205" s="254">
        <v>0.0135</v>
      </c>
      <c r="R205" s="254">
        <f>Q205*H205</f>
        <v>0.027</v>
      </c>
      <c r="S205" s="254">
        <v>0</v>
      </c>
      <c r="T205" s="25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56" t="s">
        <v>344</v>
      </c>
      <c r="AT205" s="256" t="s">
        <v>236</v>
      </c>
      <c r="AU205" s="256" t="s">
        <v>88</v>
      </c>
      <c r="AY205" s="17" t="s">
        <v>166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7" t="s">
        <v>86</v>
      </c>
      <c r="BK205" s="145">
        <f>ROUND(I205*H205,2)</f>
        <v>0</v>
      </c>
      <c r="BL205" s="17" t="s">
        <v>255</v>
      </c>
      <c r="BM205" s="256" t="s">
        <v>1251</v>
      </c>
    </row>
    <row r="206" spans="1:65" s="2" customFormat="1" ht="21.75" customHeight="1">
      <c r="A206" s="40"/>
      <c r="B206" s="41"/>
      <c r="C206" s="290" t="s">
        <v>446</v>
      </c>
      <c r="D206" s="290" t="s">
        <v>236</v>
      </c>
      <c r="E206" s="291" t="s">
        <v>1252</v>
      </c>
      <c r="F206" s="292" t="s">
        <v>1253</v>
      </c>
      <c r="G206" s="293" t="s">
        <v>270</v>
      </c>
      <c r="H206" s="294">
        <v>1</v>
      </c>
      <c r="I206" s="295"/>
      <c r="J206" s="296">
        <f>ROUND(I206*H206,2)</f>
        <v>0</v>
      </c>
      <c r="K206" s="292" t="s">
        <v>1107</v>
      </c>
      <c r="L206" s="297"/>
      <c r="M206" s="298" t="s">
        <v>1</v>
      </c>
      <c r="N206" s="299" t="s">
        <v>43</v>
      </c>
      <c r="O206" s="93"/>
      <c r="P206" s="254">
        <f>O206*H206</f>
        <v>0</v>
      </c>
      <c r="Q206" s="254">
        <v>0.00056</v>
      </c>
      <c r="R206" s="254">
        <f>Q206*H206</f>
        <v>0.00056</v>
      </c>
      <c r="S206" s="254">
        <v>0</v>
      </c>
      <c r="T206" s="25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56" t="s">
        <v>344</v>
      </c>
      <c r="AT206" s="256" t="s">
        <v>236</v>
      </c>
      <c r="AU206" s="256" t="s">
        <v>88</v>
      </c>
      <c r="AY206" s="17" t="s">
        <v>166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7" t="s">
        <v>86</v>
      </c>
      <c r="BK206" s="145">
        <f>ROUND(I206*H206,2)</f>
        <v>0</v>
      </c>
      <c r="BL206" s="17" t="s">
        <v>255</v>
      </c>
      <c r="BM206" s="256" t="s">
        <v>1254</v>
      </c>
    </row>
    <row r="207" spans="1:65" s="2" customFormat="1" ht="21.75" customHeight="1">
      <c r="A207" s="40"/>
      <c r="B207" s="41"/>
      <c r="C207" s="245" t="s">
        <v>451</v>
      </c>
      <c r="D207" s="245" t="s">
        <v>168</v>
      </c>
      <c r="E207" s="246" t="s">
        <v>1255</v>
      </c>
      <c r="F207" s="247" t="s">
        <v>1256</v>
      </c>
      <c r="G207" s="248" t="s">
        <v>497</v>
      </c>
      <c r="H207" s="249">
        <v>1</v>
      </c>
      <c r="I207" s="250"/>
      <c r="J207" s="251">
        <f>ROUND(I207*H207,2)</f>
        <v>0</v>
      </c>
      <c r="K207" s="247" t="s">
        <v>1107</v>
      </c>
      <c r="L207" s="43"/>
      <c r="M207" s="252" t="s">
        <v>1</v>
      </c>
      <c r="N207" s="253" t="s">
        <v>43</v>
      </c>
      <c r="O207" s="93"/>
      <c r="P207" s="254">
        <f>O207*H207</f>
        <v>0</v>
      </c>
      <c r="Q207" s="254">
        <v>0.01921</v>
      </c>
      <c r="R207" s="254">
        <f>Q207*H207</f>
        <v>0.01921</v>
      </c>
      <c r="S207" s="254">
        <v>0</v>
      </c>
      <c r="T207" s="25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56" t="s">
        <v>255</v>
      </c>
      <c r="AT207" s="256" t="s">
        <v>168</v>
      </c>
      <c r="AU207" s="256" t="s">
        <v>88</v>
      </c>
      <c r="AY207" s="17" t="s">
        <v>166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7" t="s">
        <v>86</v>
      </c>
      <c r="BK207" s="145">
        <f>ROUND(I207*H207,2)</f>
        <v>0</v>
      </c>
      <c r="BL207" s="17" t="s">
        <v>255</v>
      </c>
      <c r="BM207" s="256" t="s">
        <v>1257</v>
      </c>
    </row>
    <row r="208" spans="1:65" s="2" customFormat="1" ht="16.5" customHeight="1">
      <c r="A208" s="40"/>
      <c r="B208" s="41"/>
      <c r="C208" s="245" t="s">
        <v>457</v>
      </c>
      <c r="D208" s="245" t="s">
        <v>168</v>
      </c>
      <c r="E208" s="246" t="s">
        <v>1258</v>
      </c>
      <c r="F208" s="247" t="s">
        <v>1259</v>
      </c>
      <c r="G208" s="248" t="s">
        <v>497</v>
      </c>
      <c r="H208" s="249">
        <v>3</v>
      </c>
      <c r="I208" s="250"/>
      <c r="J208" s="251">
        <f>ROUND(I208*H208,2)</f>
        <v>0</v>
      </c>
      <c r="K208" s="247" t="s">
        <v>1107</v>
      </c>
      <c r="L208" s="43"/>
      <c r="M208" s="252" t="s">
        <v>1</v>
      </c>
      <c r="N208" s="253" t="s">
        <v>43</v>
      </c>
      <c r="O208" s="93"/>
      <c r="P208" s="254">
        <f>O208*H208</f>
        <v>0</v>
      </c>
      <c r="Q208" s="254">
        <v>0.00326</v>
      </c>
      <c r="R208" s="254">
        <f>Q208*H208</f>
        <v>0.00978</v>
      </c>
      <c r="S208" s="254">
        <v>0</v>
      </c>
      <c r="T208" s="25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56" t="s">
        <v>255</v>
      </c>
      <c r="AT208" s="256" t="s">
        <v>168</v>
      </c>
      <c r="AU208" s="256" t="s">
        <v>88</v>
      </c>
      <c r="AY208" s="17" t="s">
        <v>166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7" t="s">
        <v>86</v>
      </c>
      <c r="BK208" s="145">
        <f>ROUND(I208*H208,2)</f>
        <v>0</v>
      </c>
      <c r="BL208" s="17" t="s">
        <v>255</v>
      </c>
      <c r="BM208" s="256" t="s">
        <v>1260</v>
      </c>
    </row>
    <row r="209" spans="1:65" s="2" customFormat="1" ht="24.15" customHeight="1">
      <c r="A209" s="40"/>
      <c r="B209" s="41"/>
      <c r="C209" s="290" t="s">
        <v>461</v>
      </c>
      <c r="D209" s="290" t="s">
        <v>236</v>
      </c>
      <c r="E209" s="291" t="s">
        <v>1261</v>
      </c>
      <c r="F209" s="292" t="s">
        <v>1262</v>
      </c>
      <c r="G209" s="293" t="s">
        <v>270</v>
      </c>
      <c r="H209" s="294">
        <v>3</v>
      </c>
      <c r="I209" s="295"/>
      <c r="J209" s="296">
        <f>ROUND(I209*H209,2)</f>
        <v>0</v>
      </c>
      <c r="K209" s="292" t="s">
        <v>1</v>
      </c>
      <c r="L209" s="297"/>
      <c r="M209" s="298" t="s">
        <v>1</v>
      </c>
      <c r="N209" s="299" t="s">
        <v>43</v>
      </c>
      <c r="O209" s="93"/>
      <c r="P209" s="254">
        <f>O209*H209</f>
        <v>0</v>
      </c>
      <c r="Q209" s="254">
        <v>0.011</v>
      </c>
      <c r="R209" s="254">
        <f>Q209*H209</f>
        <v>0.033</v>
      </c>
      <c r="S209" s="254">
        <v>0</v>
      </c>
      <c r="T209" s="25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56" t="s">
        <v>344</v>
      </c>
      <c r="AT209" s="256" t="s">
        <v>236</v>
      </c>
      <c r="AU209" s="256" t="s">
        <v>88</v>
      </c>
      <c r="AY209" s="17" t="s">
        <v>166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7" t="s">
        <v>86</v>
      </c>
      <c r="BK209" s="145">
        <f>ROUND(I209*H209,2)</f>
        <v>0</v>
      </c>
      <c r="BL209" s="17" t="s">
        <v>255</v>
      </c>
      <c r="BM209" s="256" t="s">
        <v>1263</v>
      </c>
    </row>
    <row r="210" spans="1:65" s="2" customFormat="1" ht="16.5" customHeight="1">
      <c r="A210" s="40"/>
      <c r="B210" s="41"/>
      <c r="C210" s="245" t="s">
        <v>465</v>
      </c>
      <c r="D210" s="245" t="s">
        <v>168</v>
      </c>
      <c r="E210" s="246" t="s">
        <v>1264</v>
      </c>
      <c r="F210" s="247" t="s">
        <v>1265</v>
      </c>
      <c r="G210" s="248" t="s">
        <v>497</v>
      </c>
      <c r="H210" s="249">
        <v>1</v>
      </c>
      <c r="I210" s="250"/>
      <c r="J210" s="251">
        <f>ROUND(I210*H210,2)</f>
        <v>0</v>
      </c>
      <c r="K210" s="247" t="s">
        <v>1107</v>
      </c>
      <c r="L210" s="43"/>
      <c r="M210" s="252" t="s">
        <v>1</v>
      </c>
      <c r="N210" s="253" t="s">
        <v>43</v>
      </c>
      <c r="O210" s="93"/>
      <c r="P210" s="254">
        <f>O210*H210</f>
        <v>0</v>
      </c>
      <c r="Q210" s="254">
        <v>0.00052</v>
      </c>
      <c r="R210" s="254">
        <f>Q210*H210</f>
        <v>0.00052</v>
      </c>
      <c r="S210" s="254">
        <v>0</v>
      </c>
      <c r="T210" s="25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56" t="s">
        <v>255</v>
      </c>
      <c r="AT210" s="256" t="s">
        <v>168</v>
      </c>
      <c r="AU210" s="256" t="s">
        <v>88</v>
      </c>
      <c r="AY210" s="17" t="s">
        <v>166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7" t="s">
        <v>86</v>
      </c>
      <c r="BK210" s="145">
        <f>ROUND(I210*H210,2)</f>
        <v>0</v>
      </c>
      <c r="BL210" s="17" t="s">
        <v>255</v>
      </c>
      <c r="BM210" s="256" t="s">
        <v>1266</v>
      </c>
    </row>
    <row r="211" spans="1:65" s="2" customFormat="1" ht="24.15" customHeight="1">
      <c r="A211" s="40"/>
      <c r="B211" s="41"/>
      <c r="C211" s="245" t="s">
        <v>471</v>
      </c>
      <c r="D211" s="245" t="s">
        <v>168</v>
      </c>
      <c r="E211" s="246" t="s">
        <v>1267</v>
      </c>
      <c r="F211" s="247" t="s">
        <v>1268</v>
      </c>
      <c r="G211" s="248" t="s">
        <v>497</v>
      </c>
      <c r="H211" s="249">
        <v>3</v>
      </c>
      <c r="I211" s="250"/>
      <c r="J211" s="251">
        <f>ROUND(I211*H211,2)</f>
        <v>0</v>
      </c>
      <c r="K211" s="247" t="s">
        <v>1</v>
      </c>
      <c r="L211" s="43"/>
      <c r="M211" s="252" t="s">
        <v>1</v>
      </c>
      <c r="N211" s="253" t="s">
        <v>43</v>
      </c>
      <c r="O211" s="93"/>
      <c r="P211" s="254">
        <f>O211*H211</f>
        <v>0</v>
      </c>
      <c r="Q211" s="254">
        <v>0.00052</v>
      </c>
      <c r="R211" s="254">
        <f>Q211*H211</f>
        <v>0.0015599999999999998</v>
      </c>
      <c r="S211" s="254">
        <v>0</v>
      </c>
      <c r="T211" s="25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56" t="s">
        <v>255</v>
      </c>
      <c r="AT211" s="256" t="s">
        <v>168</v>
      </c>
      <c r="AU211" s="256" t="s">
        <v>88</v>
      </c>
      <c r="AY211" s="17" t="s">
        <v>166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7" t="s">
        <v>86</v>
      </c>
      <c r="BK211" s="145">
        <f>ROUND(I211*H211,2)</f>
        <v>0</v>
      </c>
      <c r="BL211" s="17" t="s">
        <v>255</v>
      </c>
      <c r="BM211" s="256" t="s">
        <v>1269</v>
      </c>
    </row>
    <row r="212" spans="1:65" s="2" customFormat="1" ht="21.75" customHeight="1">
      <c r="A212" s="40"/>
      <c r="B212" s="41"/>
      <c r="C212" s="245" t="s">
        <v>475</v>
      </c>
      <c r="D212" s="245" t="s">
        <v>168</v>
      </c>
      <c r="E212" s="246" t="s">
        <v>1270</v>
      </c>
      <c r="F212" s="247" t="s">
        <v>1271</v>
      </c>
      <c r="G212" s="248" t="s">
        <v>497</v>
      </c>
      <c r="H212" s="249">
        <v>3</v>
      </c>
      <c r="I212" s="250"/>
      <c r="J212" s="251">
        <f>ROUND(I212*H212,2)</f>
        <v>0</v>
      </c>
      <c r="K212" s="247" t="s">
        <v>1</v>
      </c>
      <c r="L212" s="43"/>
      <c r="M212" s="252" t="s">
        <v>1</v>
      </c>
      <c r="N212" s="253" t="s">
        <v>43</v>
      </c>
      <c r="O212" s="93"/>
      <c r="P212" s="254">
        <f>O212*H212</f>
        <v>0</v>
      </c>
      <c r="Q212" s="254">
        <v>0.00052</v>
      </c>
      <c r="R212" s="254">
        <f>Q212*H212</f>
        <v>0.0015599999999999998</v>
      </c>
      <c r="S212" s="254">
        <v>0</v>
      </c>
      <c r="T212" s="25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56" t="s">
        <v>255</v>
      </c>
      <c r="AT212" s="256" t="s">
        <v>168</v>
      </c>
      <c r="AU212" s="256" t="s">
        <v>88</v>
      </c>
      <c r="AY212" s="17" t="s">
        <v>166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7" t="s">
        <v>86</v>
      </c>
      <c r="BK212" s="145">
        <f>ROUND(I212*H212,2)</f>
        <v>0</v>
      </c>
      <c r="BL212" s="17" t="s">
        <v>255</v>
      </c>
      <c r="BM212" s="256" t="s">
        <v>1272</v>
      </c>
    </row>
    <row r="213" spans="1:65" s="2" customFormat="1" ht="16.5" customHeight="1">
      <c r="A213" s="40"/>
      <c r="B213" s="41"/>
      <c r="C213" s="245" t="s">
        <v>479</v>
      </c>
      <c r="D213" s="245" t="s">
        <v>168</v>
      </c>
      <c r="E213" s="246" t="s">
        <v>1273</v>
      </c>
      <c r="F213" s="247" t="s">
        <v>1274</v>
      </c>
      <c r="G213" s="248" t="s">
        <v>497</v>
      </c>
      <c r="H213" s="249">
        <v>5</v>
      </c>
      <c r="I213" s="250"/>
      <c r="J213" s="251">
        <f>ROUND(I213*H213,2)</f>
        <v>0</v>
      </c>
      <c r="K213" s="247" t="s">
        <v>1107</v>
      </c>
      <c r="L213" s="43"/>
      <c r="M213" s="252" t="s">
        <v>1</v>
      </c>
      <c r="N213" s="253" t="s">
        <v>43</v>
      </c>
      <c r="O213" s="93"/>
      <c r="P213" s="254">
        <f>O213*H213</f>
        <v>0</v>
      </c>
      <c r="Q213" s="254">
        <v>0.00052</v>
      </c>
      <c r="R213" s="254">
        <f>Q213*H213</f>
        <v>0.0026</v>
      </c>
      <c r="S213" s="254">
        <v>0</v>
      </c>
      <c r="T213" s="25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56" t="s">
        <v>255</v>
      </c>
      <c r="AT213" s="256" t="s">
        <v>168</v>
      </c>
      <c r="AU213" s="256" t="s">
        <v>88</v>
      </c>
      <c r="AY213" s="17" t="s">
        <v>166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7" t="s">
        <v>86</v>
      </c>
      <c r="BK213" s="145">
        <f>ROUND(I213*H213,2)</f>
        <v>0</v>
      </c>
      <c r="BL213" s="17" t="s">
        <v>255</v>
      </c>
      <c r="BM213" s="256" t="s">
        <v>1275</v>
      </c>
    </row>
    <row r="214" spans="1:65" s="2" customFormat="1" ht="16.5" customHeight="1">
      <c r="A214" s="40"/>
      <c r="B214" s="41"/>
      <c r="C214" s="245" t="s">
        <v>484</v>
      </c>
      <c r="D214" s="245" t="s">
        <v>168</v>
      </c>
      <c r="E214" s="246" t="s">
        <v>1276</v>
      </c>
      <c r="F214" s="247" t="s">
        <v>1277</v>
      </c>
      <c r="G214" s="248" t="s">
        <v>497</v>
      </c>
      <c r="H214" s="249">
        <v>5</v>
      </c>
      <c r="I214" s="250"/>
      <c r="J214" s="251">
        <f>ROUND(I214*H214,2)</f>
        <v>0</v>
      </c>
      <c r="K214" s="247" t="s">
        <v>1107</v>
      </c>
      <c r="L214" s="43"/>
      <c r="M214" s="252" t="s">
        <v>1</v>
      </c>
      <c r="N214" s="253" t="s">
        <v>43</v>
      </c>
      <c r="O214" s="93"/>
      <c r="P214" s="254">
        <f>O214*H214</f>
        <v>0</v>
      </c>
      <c r="Q214" s="254">
        <v>0.00052</v>
      </c>
      <c r="R214" s="254">
        <f>Q214*H214</f>
        <v>0.0026</v>
      </c>
      <c r="S214" s="254">
        <v>0</v>
      </c>
      <c r="T214" s="25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56" t="s">
        <v>173</v>
      </c>
      <c r="AT214" s="256" t="s">
        <v>168</v>
      </c>
      <c r="AU214" s="256" t="s">
        <v>88</v>
      </c>
      <c r="AY214" s="17" t="s">
        <v>166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7" t="s">
        <v>86</v>
      </c>
      <c r="BK214" s="145">
        <f>ROUND(I214*H214,2)</f>
        <v>0</v>
      </c>
      <c r="BL214" s="17" t="s">
        <v>173</v>
      </c>
      <c r="BM214" s="256" t="s">
        <v>1278</v>
      </c>
    </row>
    <row r="215" spans="1:65" s="2" customFormat="1" ht="16.5" customHeight="1">
      <c r="A215" s="40"/>
      <c r="B215" s="41"/>
      <c r="C215" s="245" t="s">
        <v>488</v>
      </c>
      <c r="D215" s="245" t="s">
        <v>168</v>
      </c>
      <c r="E215" s="246" t="s">
        <v>1279</v>
      </c>
      <c r="F215" s="247" t="s">
        <v>1280</v>
      </c>
      <c r="G215" s="248" t="s">
        <v>497</v>
      </c>
      <c r="H215" s="249">
        <v>5</v>
      </c>
      <c r="I215" s="250"/>
      <c r="J215" s="251">
        <f>ROUND(I215*H215,2)</f>
        <v>0</v>
      </c>
      <c r="K215" s="247" t="s">
        <v>1107</v>
      </c>
      <c r="L215" s="43"/>
      <c r="M215" s="252" t="s">
        <v>1</v>
      </c>
      <c r="N215" s="253" t="s">
        <v>43</v>
      </c>
      <c r="O215" s="93"/>
      <c r="P215" s="254">
        <f>O215*H215</f>
        <v>0</v>
      </c>
      <c r="Q215" s="254">
        <v>0.00052</v>
      </c>
      <c r="R215" s="254">
        <f>Q215*H215</f>
        <v>0.0026</v>
      </c>
      <c r="S215" s="254">
        <v>0</v>
      </c>
      <c r="T215" s="25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56" t="s">
        <v>255</v>
      </c>
      <c r="AT215" s="256" t="s">
        <v>168</v>
      </c>
      <c r="AU215" s="256" t="s">
        <v>88</v>
      </c>
      <c r="AY215" s="17" t="s">
        <v>166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7" t="s">
        <v>86</v>
      </c>
      <c r="BK215" s="145">
        <f>ROUND(I215*H215,2)</f>
        <v>0</v>
      </c>
      <c r="BL215" s="17" t="s">
        <v>255</v>
      </c>
      <c r="BM215" s="256" t="s">
        <v>1281</v>
      </c>
    </row>
    <row r="216" spans="1:65" s="2" customFormat="1" ht="24.15" customHeight="1">
      <c r="A216" s="40"/>
      <c r="B216" s="41"/>
      <c r="C216" s="245" t="s">
        <v>494</v>
      </c>
      <c r="D216" s="245" t="s">
        <v>168</v>
      </c>
      <c r="E216" s="246" t="s">
        <v>1282</v>
      </c>
      <c r="F216" s="247" t="s">
        <v>1283</v>
      </c>
      <c r="G216" s="248" t="s">
        <v>497</v>
      </c>
      <c r="H216" s="249">
        <v>1</v>
      </c>
      <c r="I216" s="250"/>
      <c r="J216" s="251">
        <f>ROUND(I216*H216,2)</f>
        <v>0</v>
      </c>
      <c r="K216" s="247" t="s">
        <v>1107</v>
      </c>
      <c r="L216" s="43"/>
      <c r="M216" s="252" t="s">
        <v>1</v>
      </c>
      <c r="N216" s="253" t="s">
        <v>43</v>
      </c>
      <c r="O216" s="93"/>
      <c r="P216" s="254">
        <f>O216*H216</f>
        <v>0</v>
      </c>
      <c r="Q216" s="254">
        <v>0.00085</v>
      </c>
      <c r="R216" s="254">
        <f>Q216*H216</f>
        <v>0.00085</v>
      </c>
      <c r="S216" s="254">
        <v>0</v>
      </c>
      <c r="T216" s="25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56" t="s">
        <v>255</v>
      </c>
      <c r="AT216" s="256" t="s">
        <v>168</v>
      </c>
      <c r="AU216" s="256" t="s">
        <v>88</v>
      </c>
      <c r="AY216" s="17" t="s">
        <v>166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7" t="s">
        <v>86</v>
      </c>
      <c r="BK216" s="145">
        <f>ROUND(I216*H216,2)</f>
        <v>0</v>
      </c>
      <c r="BL216" s="17" t="s">
        <v>255</v>
      </c>
      <c r="BM216" s="256" t="s">
        <v>1284</v>
      </c>
    </row>
    <row r="217" spans="1:65" s="2" customFormat="1" ht="24.15" customHeight="1">
      <c r="A217" s="40"/>
      <c r="B217" s="41"/>
      <c r="C217" s="245" t="s">
        <v>499</v>
      </c>
      <c r="D217" s="245" t="s">
        <v>168</v>
      </c>
      <c r="E217" s="246" t="s">
        <v>1285</v>
      </c>
      <c r="F217" s="247" t="s">
        <v>1286</v>
      </c>
      <c r="G217" s="248" t="s">
        <v>497</v>
      </c>
      <c r="H217" s="249">
        <v>1</v>
      </c>
      <c r="I217" s="250"/>
      <c r="J217" s="251">
        <f>ROUND(I217*H217,2)</f>
        <v>0</v>
      </c>
      <c r="K217" s="247" t="s">
        <v>1107</v>
      </c>
      <c r="L217" s="43"/>
      <c r="M217" s="252" t="s">
        <v>1</v>
      </c>
      <c r="N217" s="253" t="s">
        <v>43</v>
      </c>
      <c r="O217" s="93"/>
      <c r="P217" s="254">
        <f>O217*H217</f>
        <v>0</v>
      </c>
      <c r="Q217" s="254">
        <v>0.00085</v>
      </c>
      <c r="R217" s="254">
        <f>Q217*H217</f>
        <v>0.00085</v>
      </c>
      <c r="S217" s="254">
        <v>0</v>
      </c>
      <c r="T217" s="25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56" t="s">
        <v>173</v>
      </c>
      <c r="AT217" s="256" t="s">
        <v>168</v>
      </c>
      <c r="AU217" s="256" t="s">
        <v>88</v>
      </c>
      <c r="AY217" s="17" t="s">
        <v>166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7" t="s">
        <v>86</v>
      </c>
      <c r="BK217" s="145">
        <f>ROUND(I217*H217,2)</f>
        <v>0</v>
      </c>
      <c r="BL217" s="17" t="s">
        <v>173</v>
      </c>
      <c r="BM217" s="256" t="s">
        <v>1287</v>
      </c>
    </row>
    <row r="218" spans="1:65" s="2" customFormat="1" ht="16.5" customHeight="1">
      <c r="A218" s="40"/>
      <c r="B218" s="41"/>
      <c r="C218" s="245" t="s">
        <v>503</v>
      </c>
      <c r="D218" s="245" t="s">
        <v>168</v>
      </c>
      <c r="E218" s="246" t="s">
        <v>1288</v>
      </c>
      <c r="F218" s="247" t="s">
        <v>1289</v>
      </c>
      <c r="G218" s="248" t="s">
        <v>270</v>
      </c>
      <c r="H218" s="249">
        <v>1</v>
      </c>
      <c r="I218" s="250"/>
      <c r="J218" s="251">
        <f>ROUND(I218*H218,2)</f>
        <v>0</v>
      </c>
      <c r="K218" s="247" t="s">
        <v>1107</v>
      </c>
      <c r="L218" s="43"/>
      <c r="M218" s="252" t="s">
        <v>1</v>
      </c>
      <c r="N218" s="253" t="s">
        <v>43</v>
      </c>
      <c r="O218" s="93"/>
      <c r="P218" s="254">
        <f>O218*H218</f>
        <v>0</v>
      </c>
      <c r="Q218" s="254">
        <v>0.0003</v>
      </c>
      <c r="R218" s="254">
        <f>Q218*H218</f>
        <v>0.0003</v>
      </c>
      <c r="S218" s="254">
        <v>0</v>
      </c>
      <c r="T218" s="25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56" t="s">
        <v>255</v>
      </c>
      <c r="AT218" s="256" t="s">
        <v>168</v>
      </c>
      <c r="AU218" s="256" t="s">
        <v>88</v>
      </c>
      <c r="AY218" s="17" t="s">
        <v>166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7" t="s">
        <v>86</v>
      </c>
      <c r="BK218" s="145">
        <f>ROUND(I218*H218,2)</f>
        <v>0</v>
      </c>
      <c r="BL218" s="17" t="s">
        <v>255</v>
      </c>
      <c r="BM218" s="256" t="s">
        <v>1290</v>
      </c>
    </row>
    <row r="219" spans="1:65" s="2" customFormat="1" ht="16.5" customHeight="1">
      <c r="A219" s="40"/>
      <c r="B219" s="41"/>
      <c r="C219" s="290" t="s">
        <v>507</v>
      </c>
      <c r="D219" s="290" t="s">
        <v>236</v>
      </c>
      <c r="E219" s="291" t="s">
        <v>1291</v>
      </c>
      <c r="F219" s="292" t="s">
        <v>1292</v>
      </c>
      <c r="G219" s="293" t="s">
        <v>270</v>
      </c>
      <c r="H219" s="294">
        <v>2</v>
      </c>
      <c r="I219" s="295"/>
      <c r="J219" s="296">
        <f>ROUND(I219*H219,2)</f>
        <v>0</v>
      </c>
      <c r="K219" s="292" t="s">
        <v>1107</v>
      </c>
      <c r="L219" s="297"/>
      <c r="M219" s="298" t="s">
        <v>1</v>
      </c>
      <c r="N219" s="299" t="s">
        <v>43</v>
      </c>
      <c r="O219" s="93"/>
      <c r="P219" s="254">
        <f>O219*H219</f>
        <v>0</v>
      </c>
      <c r="Q219" s="254">
        <v>0.00056</v>
      </c>
      <c r="R219" s="254">
        <f>Q219*H219</f>
        <v>0.00112</v>
      </c>
      <c r="S219" s="254">
        <v>0</v>
      </c>
      <c r="T219" s="25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56" t="s">
        <v>344</v>
      </c>
      <c r="AT219" s="256" t="s">
        <v>236</v>
      </c>
      <c r="AU219" s="256" t="s">
        <v>88</v>
      </c>
      <c r="AY219" s="17" t="s">
        <v>166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7" t="s">
        <v>86</v>
      </c>
      <c r="BK219" s="145">
        <f>ROUND(I219*H219,2)</f>
        <v>0</v>
      </c>
      <c r="BL219" s="17" t="s">
        <v>255</v>
      </c>
      <c r="BM219" s="256" t="s">
        <v>1293</v>
      </c>
    </row>
    <row r="220" spans="1:65" s="2" customFormat="1" ht="24.15" customHeight="1">
      <c r="A220" s="40"/>
      <c r="B220" s="41"/>
      <c r="C220" s="290" t="s">
        <v>512</v>
      </c>
      <c r="D220" s="290" t="s">
        <v>236</v>
      </c>
      <c r="E220" s="291" t="s">
        <v>1294</v>
      </c>
      <c r="F220" s="292" t="s">
        <v>1295</v>
      </c>
      <c r="G220" s="293" t="s">
        <v>270</v>
      </c>
      <c r="H220" s="294">
        <v>1</v>
      </c>
      <c r="I220" s="295"/>
      <c r="J220" s="296">
        <f>ROUND(I220*H220,2)</f>
        <v>0</v>
      </c>
      <c r="K220" s="292" t="s">
        <v>1107</v>
      </c>
      <c r="L220" s="297"/>
      <c r="M220" s="298" t="s">
        <v>1</v>
      </c>
      <c r="N220" s="299" t="s">
        <v>43</v>
      </c>
      <c r="O220" s="93"/>
      <c r="P220" s="254">
        <f>O220*H220</f>
        <v>0</v>
      </c>
      <c r="Q220" s="254">
        <v>0.00056</v>
      </c>
      <c r="R220" s="254">
        <f>Q220*H220</f>
        <v>0.00056</v>
      </c>
      <c r="S220" s="254">
        <v>0</v>
      </c>
      <c r="T220" s="25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56" t="s">
        <v>344</v>
      </c>
      <c r="AT220" s="256" t="s">
        <v>236</v>
      </c>
      <c r="AU220" s="256" t="s">
        <v>88</v>
      </c>
      <c r="AY220" s="17" t="s">
        <v>166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7" t="s">
        <v>86</v>
      </c>
      <c r="BK220" s="145">
        <f>ROUND(I220*H220,2)</f>
        <v>0</v>
      </c>
      <c r="BL220" s="17" t="s">
        <v>255</v>
      </c>
      <c r="BM220" s="256" t="s">
        <v>1296</v>
      </c>
    </row>
    <row r="221" spans="1:65" s="2" customFormat="1" ht="24.15" customHeight="1">
      <c r="A221" s="40"/>
      <c r="B221" s="41"/>
      <c r="C221" s="245" t="s">
        <v>516</v>
      </c>
      <c r="D221" s="245" t="s">
        <v>168</v>
      </c>
      <c r="E221" s="246" t="s">
        <v>1297</v>
      </c>
      <c r="F221" s="247" t="s">
        <v>1298</v>
      </c>
      <c r="G221" s="248" t="s">
        <v>497</v>
      </c>
      <c r="H221" s="249">
        <v>1</v>
      </c>
      <c r="I221" s="250"/>
      <c r="J221" s="251">
        <f>ROUND(I221*H221,2)</f>
        <v>0</v>
      </c>
      <c r="K221" s="247" t="s">
        <v>1107</v>
      </c>
      <c r="L221" s="43"/>
      <c r="M221" s="252" t="s">
        <v>1</v>
      </c>
      <c r="N221" s="253" t="s">
        <v>43</v>
      </c>
      <c r="O221" s="93"/>
      <c r="P221" s="254">
        <f>O221*H221</f>
        <v>0</v>
      </c>
      <c r="Q221" s="254">
        <v>0.00095</v>
      </c>
      <c r="R221" s="254">
        <f>Q221*H221</f>
        <v>0.00095</v>
      </c>
      <c r="S221" s="254">
        <v>0</v>
      </c>
      <c r="T221" s="25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56" t="s">
        <v>255</v>
      </c>
      <c r="AT221" s="256" t="s">
        <v>168</v>
      </c>
      <c r="AU221" s="256" t="s">
        <v>88</v>
      </c>
      <c r="AY221" s="17" t="s">
        <v>166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7" t="s">
        <v>86</v>
      </c>
      <c r="BK221" s="145">
        <f>ROUND(I221*H221,2)</f>
        <v>0</v>
      </c>
      <c r="BL221" s="17" t="s">
        <v>255</v>
      </c>
      <c r="BM221" s="256" t="s">
        <v>1299</v>
      </c>
    </row>
    <row r="222" spans="1:65" s="2" customFormat="1" ht="24.15" customHeight="1">
      <c r="A222" s="40"/>
      <c r="B222" s="41"/>
      <c r="C222" s="245" t="s">
        <v>520</v>
      </c>
      <c r="D222" s="245" t="s">
        <v>168</v>
      </c>
      <c r="E222" s="246" t="s">
        <v>1300</v>
      </c>
      <c r="F222" s="247" t="s">
        <v>1301</v>
      </c>
      <c r="G222" s="248" t="s">
        <v>497</v>
      </c>
      <c r="H222" s="249">
        <v>1</v>
      </c>
      <c r="I222" s="250"/>
      <c r="J222" s="251">
        <f>ROUND(I222*H222,2)</f>
        <v>0</v>
      </c>
      <c r="K222" s="247" t="s">
        <v>1107</v>
      </c>
      <c r="L222" s="43"/>
      <c r="M222" s="252" t="s">
        <v>1</v>
      </c>
      <c r="N222" s="253" t="s">
        <v>43</v>
      </c>
      <c r="O222" s="93"/>
      <c r="P222" s="254">
        <f>O222*H222</f>
        <v>0</v>
      </c>
      <c r="Q222" s="254">
        <v>0.00066</v>
      </c>
      <c r="R222" s="254">
        <f>Q222*H222</f>
        <v>0.00066</v>
      </c>
      <c r="S222" s="254">
        <v>0</v>
      </c>
      <c r="T222" s="25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56" t="s">
        <v>255</v>
      </c>
      <c r="AT222" s="256" t="s">
        <v>168</v>
      </c>
      <c r="AU222" s="256" t="s">
        <v>88</v>
      </c>
      <c r="AY222" s="17" t="s">
        <v>166</v>
      </c>
      <c r="BE222" s="145">
        <f>IF(N222="základní",J222,0)</f>
        <v>0</v>
      </c>
      <c r="BF222" s="145">
        <f>IF(N222="snížená",J222,0)</f>
        <v>0</v>
      </c>
      <c r="BG222" s="145">
        <f>IF(N222="zákl. přenesená",J222,0)</f>
        <v>0</v>
      </c>
      <c r="BH222" s="145">
        <f>IF(N222="sníž. přenesená",J222,0)</f>
        <v>0</v>
      </c>
      <c r="BI222" s="145">
        <f>IF(N222="nulová",J222,0)</f>
        <v>0</v>
      </c>
      <c r="BJ222" s="17" t="s">
        <v>86</v>
      </c>
      <c r="BK222" s="145">
        <f>ROUND(I222*H222,2)</f>
        <v>0</v>
      </c>
      <c r="BL222" s="17" t="s">
        <v>255</v>
      </c>
      <c r="BM222" s="256" t="s">
        <v>1302</v>
      </c>
    </row>
    <row r="223" spans="1:65" s="2" customFormat="1" ht="24.15" customHeight="1">
      <c r="A223" s="40"/>
      <c r="B223" s="41"/>
      <c r="C223" s="290" t="s">
        <v>524</v>
      </c>
      <c r="D223" s="290" t="s">
        <v>236</v>
      </c>
      <c r="E223" s="291" t="s">
        <v>1303</v>
      </c>
      <c r="F223" s="292" t="s">
        <v>1304</v>
      </c>
      <c r="G223" s="293" t="s">
        <v>270</v>
      </c>
      <c r="H223" s="294">
        <v>1</v>
      </c>
      <c r="I223" s="295"/>
      <c r="J223" s="296">
        <f>ROUND(I223*H223,2)</f>
        <v>0</v>
      </c>
      <c r="K223" s="292" t="s">
        <v>1</v>
      </c>
      <c r="L223" s="297"/>
      <c r="M223" s="298" t="s">
        <v>1</v>
      </c>
      <c r="N223" s="299" t="s">
        <v>43</v>
      </c>
      <c r="O223" s="93"/>
      <c r="P223" s="254">
        <f>O223*H223</f>
        <v>0</v>
      </c>
      <c r="Q223" s="254">
        <v>0.01</v>
      </c>
      <c r="R223" s="254">
        <f>Q223*H223</f>
        <v>0.01</v>
      </c>
      <c r="S223" s="254">
        <v>0</v>
      </c>
      <c r="T223" s="25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56" t="s">
        <v>344</v>
      </c>
      <c r="AT223" s="256" t="s">
        <v>236</v>
      </c>
      <c r="AU223" s="256" t="s">
        <v>88</v>
      </c>
      <c r="AY223" s="17" t="s">
        <v>166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7" t="s">
        <v>86</v>
      </c>
      <c r="BK223" s="145">
        <f>ROUND(I223*H223,2)</f>
        <v>0</v>
      </c>
      <c r="BL223" s="17" t="s">
        <v>255</v>
      </c>
      <c r="BM223" s="256" t="s">
        <v>1305</v>
      </c>
    </row>
    <row r="224" spans="1:65" s="2" customFormat="1" ht="24.15" customHeight="1">
      <c r="A224" s="40"/>
      <c r="B224" s="41"/>
      <c r="C224" s="245" t="s">
        <v>530</v>
      </c>
      <c r="D224" s="245" t="s">
        <v>168</v>
      </c>
      <c r="E224" s="246" t="s">
        <v>1306</v>
      </c>
      <c r="F224" s="247" t="s">
        <v>1307</v>
      </c>
      <c r="G224" s="248" t="s">
        <v>497</v>
      </c>
      <c r="H224" s="249">
        <v>13</v>
      </c>
      <c r="I224" s="250"/>
      <c r="J224" s="251">
        <f>ROUND(I224*H224,2)</f>
        <v>0</v>
      </c>
      <c r="K224" s="247" t="s">
        <v>1107</v>
      </c>
      <c r="L224" s="43"/>
      <c r="M224" s="252" t="s">
        <v>1</v>
      </c>
      <c r="N224" s="253" t="s">
        <v>43</v>
      </c>
      <c r="O224" s="93"/>
      <c r="P224" s="254">
        <f>O224*H224</f>
        <v>0</v>
      </c>
      <c r="Q224" s="254">
        <v>0.00024</v>
      </c>
      <c r="R224" s="254">
        <f>Q224*H224</f>
        <v>0.00312</v>
      </c>
      <c r="S224" s="254">
        <v>0</v>
      </c>
      <c r="T224" s="25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56" t="s">
        <v>255</v>
      </c>
      <c r="AT224" s="256" t="s">
        <v>168</v>
      </c>
      <c r="AU224" s="256" t="s">
        <v>88</v>
      </c>
      <c r="AY224" s="17" t="s">
        <v>166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7" t="s">
        <v>86</v>
      </c>
      <c r="BK224" s="145">
        <f>ROUND(I224*H224,2)</f>
        <v>0</v>
      </c>
      <c r="BL224" s="17" t="s">
        <v>255</v>
      </c>
      <c r="BM224" s="256" t="s">
        <v>1308</v>
      </c>
    </row>
    <row r="225" spans="1:65" s="2" customFormat="1" ht="24.15" customHeight="1">
      <c r="A225" s="40"/>
      <c r="B225" s="41"/>
      <c r="C225" s="245" t="s">
        <v>535</v>
      </c>
      <c r="D225" s="245" t="s">
        <v>168</v>
      </c>
      <c r="E225" s="246" t="s">
        <v>1309</v>
      </c>
      <c r="F225" s="247" t="s">
        <v>1310</v>
      </c>
      <c r="G225" s="248" t="s">
        <v>497</v>
      </c>
      <c r="H225" s="249">
        <v>3</v>
      </c>
      <c r="I225" s="250"/>
      <c r="J225" s="251">
        <f>ROUND(I225*H225,2)</f>
        <v>0</v>
      </c>
      <c r="K225" s="247" t="s">
        <v>1</v>
      </c>
      <c r="L225" s="43"/>
      <c r="M225" s="252" t="s">
        <v>1</v>
      </c>
      <c r="N225" s="253" t="s">
        <v>43</v>
      </c>
      <c r="O225" s="93"/>
      <c r="P225" s="254">
        <f>O225*H225</f>
        <v>0</v>
      </c>
      <c r="Q225" s="254">
        <v>0.0018</v>
      </c>
      <c r="R225" s="254">
        <f>Q225*H225</f>
        <v>0.0054</v>
      </c>
      <c r="S225" s="254">
        <v>0</v>
      </c>
      <c r="T225" s="255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56" t="s">
        <v>255</v>
      </c>
      <c r="AT225" s="256" t="s">
        <v>168</v>
      </c>
      <c r="AU225" s="256" t="s">
        <v>88</v>
      </c>
      <c r="AY225" s="17" t="s">
        <v>166</v>
      </c>
      <c r="BE225" s="145">
        <f>IF(N225="základní",J225,0)</f>
        <v>0</v>
      </c>
      <c r="BF225" s="145">
        <f>IF(N225="snížená",J225,0)</f>
        <v>0</v>
      </c>
      <c r="BG225" s="145">
        <f>IF(N225="zákl. přenesená",J225,0)</f>
        <v>0</v>
      </c>
      <c r="BH225" s="145">
        <f>IF(N225="sníž. přenesená",J225,0)</f>
        <v>0</v>
      </c>
      <c r="BI225" s="145">
        <f>IF(N225="nulová",J225,0)</f>
        <v>0</v>
      </c>
      <c r="BJ225" s="17" t="s">
        <v>86</v>
      </c>
      <c r="BK225" s="145">
        <f>ROUND(I225*H225,2)</f>
        <v>0</v>
      </c>
      <c r="BL225" s="17" t="s">
        <v>255</v>
      </c>
      <c r="BM225" s="256" t="s">
        <v>1311</v>
      </c>
    </row>
    <row r="226" spans="1:65" s="2" customFormat="1" ht="24.15" customHeight="1">
      <c r="A226" s="40"/>
      <c r="B226" s="41"/>
      <c r="C226" s="245" t="s">
        <v>544</v>
      </c>
      <c r="D226" s="245" t="s">
        <v>168</v>
      </c>
      <c r="E226" s="246" t="s">
        <v>1312</v>
      </c>
      <c r="F226" s="247" t="s">
        <v>1313</v>
      </c>
      <c r="G226" s="248" t="s">
        <v>270</v>
      </c>
      <c r="H226" s="249">
        <v>1</v>
      </c>
      <c r="I226" s="250"/>
      <c r="J226" s="251">
        <f>ROUND(I226*H226,2)</f>
        <v>0</v>
      </c>
      <c r="K226" s="247" t="s">
        <v>1107</v>
      </c>
      <c r="L226" s="43"/>
      <c r="M226" s="252" t="s">
        <v>1</v>
      </c>
      <c r="N226" s="253" t="s">
        <v>43</v>
      </c>
      <c r="O226" s="93"/>
      <c r="P226" s="254">
        <f>O226*H226</f>
        <v>0</v>
      </c>
      <c r="Q226" s="254">
        <v>0.00016</v>
      </c>
      <c r="R226" s="254">
        <f>Q226*H226</f>
        <v>0.00016</v>
      </c>
      <c r="S226" s="254">
        <v>0</v>
      </c>
      <c r="T226" s="25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56" t="s">
        <v>255</v>
      </c>
      <c r="AT226" s="256" t="s">
        <v>168</v>
      </c>
      <c r="AU226" s="256" t="s">
        <v>88</v>
      </c>
      <c r="AY226" s="17" t="s">
        <v>166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7" t="s">
        <v>86</v>
      </c>
      <c r="BK226" s="145">
        <f>ROUND(I226*H226,2)</f>
        <v>0</v>
      </c>
      <c r="BL226" s="17" t="s">
        <v>255</v>
      </c>
      <c r="BM226" s="256" t="s">
        <v>1314</v>
      </c>
    </row>
    <row r="227" spans="1:65" s="2" customFormat="1" ht="24.15" customHeight="1">
      <c r="A227" s="40"/>
      <c r="B227" s="41"/>
      <c r="C227" s="290" t="s">
        <v>551</v>
      </c>
      <c r="D227" s="290" t="s">
        <v>236</v>
      </c>
      <c r="E227" s="291" t="s">
        <v>1315</v>
      </c>
      <c r="F227" s="292" t="s">
        <v>1316</v>
      </c>
      <c r="G227" s="293" t="s">
        <v>270</v>
      </c>
      <c r="H227" s="294">
        <v>1</v>
      </c>
      <c r="I227" s="295"/>
      <c r="J227" s="296">
        <f>ROUND(I227*H227,2)</f>
        <v>0</v>
      </c>
      <c r="K227" s="292" t="s">
        <v>1</v>
      </c>
      <c r="L227" s="297"/>
      <c r="M227" s="298" t="s">
        <v>1</v>
      </c>
      <c r="N227" s="299" t="s">
        <v>43</v>
      </c>
      <c r="O227" s="93"/>
      <c r="P227" s="254">
        <f>O227*H227</f>
        <v>0</v>
      </c>
      <c r="Q227" s="254">
        <v>0.00199</v>
      </c>
      <c r="R227" s="254">
        <f>Q227*H227</f>
        <v>0.00199</v>
      </c>
      <c r="S227" s="254">
        <v>0</v>
      </c>
      <c r="T227" s="25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56" t="s">
        <v>344</v>
      </c>
      <c r="AT227" s="256" t="s">
        <v>236</v>
      </c>
      <c r="AU227" s="256" t="s">
        <v>88</v>
      </c>
      <c r="AY227" s="17" t="s">
        <v>166</v>
      </c>
      <c r="BE227" s="145">
        <f>IF(N227="základní",J227,0)</f>
        <v>0</v>
      </c>
      <c r="BF227" s="145">
        <f>IF(N227="snížená",J227,0)</f>
        <v>0</v>
      </c>
      <c r="BG227" s="145">
        <f>IF(N227="zákl. přenesená",J227,0)</f>
        <v>0</v>
      </c>
      <c r="BH227" s="145">
        <f>IF(N227="sníž. přenesená",J227,0)</f>
        <v>0</v>
      </c>
      <c r="BI227" s="145">
        <f>IF(N227="nulová",J227,0)</f>
        <v>0</v>
      </c>
      <c r="BJ227" s="17" t="s">
        <v>86</v>
      </c>
      <c r="BK227" s="145">
        <f>ROUND(I227*H227,2)</f>
        <v>0</v>
      </c>
      <c r="BL227" s="17" t="s">
        <v>255</v>
      </c>
      <c r="BM227" s="256" t="s">
        <v>1317</v>
      </c>
    </row>
    <row r="228" spans="1:65" s="2" customFormat="1" ht="16.5" customHeight="1">
      <c r="A228" s="40"/>
      <c r="B228" s="41"/>
      <c r="C228" s="245" t="s">
        <v>557</v>
      </c>
      <c r="D228" s="245" t="s">
        <v>168</v>
      </c>
      <c r="E228" s="246" t="s">
        <v>1318</v>
      </c>
      <c r="F228" s="247" t="s">
        <v>1319</v>
      </c>
      <c r="G228" s="248" t="s">
        <v>270</v>
      </c>
      <c r="H228" s="249">
        <v>1</v>
      </c>
      <c r="I228" s="250"/>
      <c r="J228" s="251">
        <f>ROUND(I228*H228,2)</f>
        <v>0</v>
      </c>
      <c r="K228" s="247" t="s">
        <v>1107</v>
      </c>
      <c r="L228" s="43"/>
      <c r="M228" s="252" t="s">
        <v>1</v>
      </c>
      <c r="N228" s="253" t="s">
        <v>43</v>
      </c>
      <c r="O228" s="93"/>
      <c r="P228" s="254">
        <f>O228*H228</f>
        <v>0</v>
      </c>
      <c r="Q228" s="254">
        <v>0.00014</v>
      </c>
      <c r="R228" s="254">
        <f>Q228*H228</f>
        <v>0.00014</v>
      </c>
      <c r="S228" s="254">
        <v>0</v>
      </c>
      <c r="T228" s="25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56" t="s">
        <v>255</v>
      </c>
      <c r="AT228" s="256" t="s">
        <v>168</v>
      </c>
      <c r="AU228" s="256" t="s">
        <v>88</v>
      </c>
      <c r="AY228" s="17" t="s">
        <v>166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7" t="s">
        <v>86</v>
      </c>
      <c r="BK228" s="145">
        <f>ROUND(I228*H228,2)</f>
        <v>0</v>
      </c>
      <c r="BL228" s="17" t="s">
        <v>255</v>
      </c>
      <c r="BM228" s="256" t="s">
        <v>1320</v>
      </c>
    </row>
    <row r="229" spans="1:65" s="2" customFormat="1" ht="33" customHeight="1">
      <c r="A229" s="40"/>
      <c r="B229" s="41"/>
      <c r="C229" s="245" t="s">
        <v>562</v>
      </c>
      <c r="D229" s="245" t="s">
        <v>168</v>
      </c>
      <c r="E229" s="246" t="s">
        <v>1321</v>
      </c>
      <c r="F229" s="247" t="s">
        <v>1322</v>
      </c>
      <c r="G229" s="248" t="s">
        <v>270</v>
      </c>
      <c r="H229" s="249">
        <v>3</v>
      </c>
      <c r="I229" s="250"/>
      <c r="J229" s="251">
        <f>ROUND(I229*H229,2)</f>
        <v>0</v>
      </c>
      <c r="K229" s="247" t="s">
        <v>1</v>
      </c>
      <c r="L229" s="43"/>
      <c r="M229" s="252" t="s">
        <v>1</v>
      </c>
      <c r="N229" s="253" t="s">
        <v>43</v>
      </c>
      <c r="O229" s="93"/>
      <c r="P229" s="254">
        <f>O229*H229</f>
        <v>0</v>
      </c>
      <c r="Q229" s="254">
        <v>0.00014</v>
      </c>
      <c r="R229" s="254">
        <f>Q229*H229</f>
        <v>0.00041999999999999996</v>
      </c>
      <c r="S229" s="254">
        <v>0</v>
      </c>
      <c r="T229" s="25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56" t="s">
        <v>255</v>
      </c>
      <c r="AT229" s="256" t="s">
        <v>168</v>
      </c>
      <c r="AU229" s="256" t="s">
        <v>88</v>
      </c>
      <c r="AY229" s="17" t="s">
        <v>166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7" t="s">
        <v>86</v>
      </c>
      <c r="BK229" s="145">
        <f>ROUND(I229*H229,2)</f>
        <v>0</v>
      </c>
      <c r="BL229" s="17" t="s">
        <v>255</v>
      </c>
      <c r="BM229" s="256" t="s">
        <v>1323</v>
      </c>
    </row>
    <row r="230" spans="1:65" s="2" customFormat="1" ht="16.5" customHeight="1">
      <c r="A230" s="40"/>
      <c r="B230" s="41"/>
      <c r="C230" s="245" t="s">
        <v>567</v>
      </c>
      <c r="D230" s="245" t="s">
        <v>168</v>
      </c>
      <c r="E230" s="246" t="s">
        <v>1324</v>
      </c>
      <c r="F230" s="247" t="s">
        <v>1325</v>
      </c>
      <c r="G230" s="248" t="s">
        <v>270</v>
      </c>
      <c r="H230" s="249">
        <v>3</v>
      </c>
      <c r="I230" s="250"/>
      <c r="J230" s="251">
        <f>ROUND(I230*H230,2)</f>
        <v>0</v>
      </c>
      <c r="K230" s="247" t="s">
        <v>1</v>
      </c>
      <c r="L230" s="43"/>
      <c r="M230" s="252" t="s">
        <v>1</v>
      </c>
      <c r="N230" s="253" t="s">
        <v>43</v>
      </c>
      <c r="O230" s="93"/>
      <c r="P230" s="254">
        <f>O230*H230</f>
        <v>0</v>
      </c>
      <c r="Q230" s="254">
        <v>0.00023</v>
      </c>
      <c r="R230" s="254">
        <f>Q230*H230</f>
        <v>0.0006900000000000001</v>
      </c>
      <c r="S230" s="254">
        <v>0</v>
      </c>
      <c r="T230" s="25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56" t="s">
        <v>255</v>
      </c>
      <c r="AT230" s="256" t="s">
        <v>168</v>
      </c>
      <c r="AU230" s="256" t="s">
        <v>88</v>
      </c>
      <c r="AY230" s="17" t="s">
        <v>166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7" t="s">
        <v>86</v>
      </c>
      <c r="BK230" s="145">
        <f>ROUND(I230*H230,2)</f>
        <v>0</v>
      </c>
      <c r="BL230" s="17" t="s">
        <v>255</v>
      </c>
      <c r="BM230" s="256" t="s">
        <v>1326</v>
      </c>
    </row>
    <row r="231" spans="1:65" s="2" customFormat="1" ht="21.75" customHeight="1">
      <c r="A231" s="40"/>
      <c r="B231" s="41"/>
      <c r="C231" s="245" t="s">
        <v>572</v>
      </c>
      <c r="D231" s="245" t="s">
        <v>168</v>
      </c>
      <c r="E231" s="246" t="s">
        <v>1327</v>
      </c>
      <c r="F231" s="247" t="s">
        <v>1328</v>
      </c>
      <c r="G231" s="248" t="s">
        <v>270</v>
      </c>
      <c r="H231" s="249">
        <v>1</v>
      </c>
      <c r="I231" s="250"/>
      <c r="J231" s="251">
        <f>ROUND(I231*H231,2)</f>
        <v>0</v>
      </c>
      <c r="K231" s="247" t="s">
        <v>1107</v>
      </c>
      <c r="L231" s="43"/>
      <c r="M231" s="252" t="s">
        <v>1</v>
      </c>
      <c r="N231" s="253" t="s">
        <v>43</v>
      </c>
      <c r="O231" s="93"/>
      <c r="P231" s="254">
        <f>O231*H231</f>
        <v>0</v>
      </c>
      <c r="Q231" s="254">
        <v>0.00055</v>
      </c>
      <c r="R231" s="254">
        <f>Q231*H231</f>
        <v>0.00055</v>
      </c>
      <c r="S231" s="254">
        <v>0</v>
      </c>
      <c r="T231" s="25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56" t="s">
        <v>255</v>
      </c>
      <c r="AT231" s="256" t="s">
        <v>168</v>
      </c>
      <c r="AU231" s="256" t="s">
        <v>88</v>
      </c>
      <c r="AY231" s="17" t="s">
        <v>166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7" t="s">
        <v>86</v>
      </c>
      <c r="BK231" s="145">
        <f>ROUND(I231*H231,2)</f>
        <v>0</v>
      </c>
      <c r="BL231" s="17" t="s">
        <v>255</v>
      </c>
      <c r="BM231" s="256" t="s">
        <v>1329</v>
      </c>
    </row>
    <row r="232" spans="1:65" s="2" customFormat="1" ht="24.15" customHeight="1">
      <c r="A232" s="40"/>
      <c r="B232" s="41"/>
      <c r="C232" s="245" t="s">
        <v>577</v>
      </c>
      <c r="D232" s="245" t="s">
        <v>168</v>
      </c>
      <c r="E232" s="246" t="s">
        <v>521</v>
      </c>
      <c r="F232" s="247" t="s">
        <v>522</v>
      </c>
      <c r="G232" s="248" t="s">
        <v>219</v>
      </c>
      <c r="H232" s="249">
        <v>0.218</v>
      </c>
      <c r="I232" s="250"/>
      <c r="J232" s="251">
        <f>ROUND(I232*H232,2)</f>
        <v>0</v>
      </c>
      <c r="K232" s="247" t="s">
        <v>1107</v>
      </c>
      <c r="L232" s="43"/>
      <c r="M232" s="252" t="s">
        <v>1</v>
      </c>
      <c r="N232" s="253" t="s">
        <v>43</v>
      </c>
      <c r="O232" s="93"/>
      <c r="P232" s="254">
        <f>O232*H232</f>
        <v>0</v>
      </c>
      <c r="Q232" s="254">
        <v>0</v>
      </c>
      <c r="R232" s="254">
        <f>Q232*H232</f>
        <v>0</v>
      </c>
      <c r="S232" s="254">
        <v>0</v>
      </c>
      <c r="T232" s="25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56" t="s">
        <v>255</v>
      </c>
      <c r="AT232" s="256" t="s">
        <v>168</v>
      </c>
      <c r="AU232" s="256" t="s">
        <v>88</v>
      </c>
      <c r="AY232" s="17" t="s">
        <v>166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7" t="s">
        <v>86</v>
      </c>
      <c r="BK232" s="145">
        <f>ROUND(I232*H232,2)</f>
        <v>0</v>
      </c>
      <c r="BL232" s="17" t="s">
        <v>255</v>
      </c>
      <c r="BM232" s="256" t="s">
        <v>1330</v>
      </c>
    </row>
    <row r="233" spans="1:65" s="2" customFormat="1" ht="24.15" customHeight="1">
      <c r="A233" s="40"/>
      <c r="B233" s="41"/>
      <c r="C233" s="245" t="s">
        <v>581</v>
      </c>
      <c r="D233" s="245" t="s">
        <v>168</v>
      </c>
      <c r="E233" s="246" t="s">
        <v>525</v>
      </c>
      <c r="F233" s="247" t="s">
        <v>526</v>
      </c>
      <c r="G233" s="248" t="s">
        <v>219</v>
      </c>
      <c r="H233" s="249">
        <v>0.218</v>
      </c>
      <c r="I233" s="250"/>
      <c r="J233" s="251">
        <f>ROUND(I233*H233,2)</f>
        <v>0</v>
      </c>
      <c r="K233" s="247" t="s">
        <v>1107</v>
      </c>
      <c r="L233" s="43"/>
      <c r="M233" s="252" t="s">
        <v>1</v>
      </c>
      <c r="N233" s="253" t="s">
        <v>43</v>
      </c>
      <c r="O233" s="93"/>
      <c r="P233" s="254">
        <f>O233*H233</f>
        <v>0</v>
      </c>
      <c r="Q233" s="254">
        <v>0</v>
      </c>
      <c r="R233" s="254">
        <f>Q233*H233</f>
        <v>0</v>
      </c>
      <c r="S233" s="254">
        <v>0</v>
      </c>
      <c r="T233" s="25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56" t="s">
        <v>255</v>
      </c>
      <c r="AT233" s="256" t="s">
        <v>168</v>
      </c>
      <c r="AU233" s="256" t="s">
        <v>88</v>
      </c>
      <c r="AY233" s="17" t="s">
        <v>166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7" t="s">
        <v>86</v>
      </c>
      <c r="BK233" s="145">
        <f>ROUND(I233*H233,2)</f>
        <v>0</v>
      </c>
      <c r="BL233" s="17" t="s">
        <v>255</v>
      </c>
      <c r="BM233" s="256" t="s">
        <v>1331</v>
      </c>
    </row>
    <row r="234" spans="1:63" s="12" customFormat="1" ht="22.8" customHeight="1">
      <c r="A234" s="12"/>
      <c r="B234" s="230"/>
      <c r="C234" s="231"/>
      <c r="D234" s="232" t="s">
        <v>77</v>
      </c>
      <c r="E234" s="243" t="s">
        <v>1332</v>
      </c>
      <c r="F234" s="243" t="s">
        <v>1333</v>
      </c>
      <c r="G234" s="231"/>
      <c r="H234" s="231"/>
      <c r="I234" s="234"/>
      <c r="J234" s="244">
        <f>BK234</f>
        <v>0</v>
      </c>
      <c r="K234" s="231"/>
      <c r="L234" s="235"/>
      <c r="M234" s="236"/>
      <c r="N234" s="237"/>
      <c r="O234" s="237"/>
      <c r="P234" s="238">
        <f>SUM(P235:P242)</f>
        <v>0</v>
      </c>
      <c r="Q234" s="237"/>
      <c r="R234" s="238">
        <f>SUM(R235:R242)</f>
        <v>0.11595000000000001</v>
      </c>
      <c r="S234" s="237"/>
      <c r="T234" s="239">
        <f>SUM(T235:T242)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40" t="s">
        <v>88</v>
      </c>
      <c r="AT234" s="241" t="s">
        <v>77</v>
      </c>
      <c r="AU234" s="241" t="s">
        <v>86</v>
      </c>
      <c r="AY234" s="240" t="s">
        <v>166</v>
      </c>
      <c r="BK234" s="242">
        <f>SUM(BK235:BK242)</f>
        <v>0</v>
      </c>
    </row>
    <row r="235" spans="1:65" s="2" customFormat="1" ht="37.8" customHeight="1">
      <c r="A235" s="40"/>
      <c r="B235" s="41"/>
      <c r="C235" s="245" t="s">
        <v>585</v>
      </c>
      <c r="D235" s="245" t="s">
        <v>168</v>
      </c>
      <c r="E235" s="246" t="s">
        <v>1334</v>
      </c>
      <c r="F235" s="247" t="s">
        <v>1335</v>
      </c>
      <c r="G235" s="248" t="s">
        <v>497</v>
      </c>
      <c r="H235" s="249">
        <v>4</v>
      </c>
      <c r="I235" s="250"/>
      <c r="J235" s="251">
        <f>ROUND(I235*H235,2)</f>
        <v>0</v>
      </c>
      <c r="K235" s="247" t="s">
        <v>1</v>
      </c>
      <c r="L235" s="43"/>
      <c r="M235" s="252" t="s">
        <v>1</v>
      </c>
      <c r="N235" s="253" t="s">
        <v>43</v>
      </c>
      <c r="O235" s="93"/>
      <c r="P235" s="254">
        <f>O235*H235</f>
        <v>0</v>
      </c>
      <c r="Q235" s="254">
        <v>0.01665</v>
      </c>
      <c r="R235" s="254">
        <f>Q235*H235</f>
        <v>0.0666</v>
      </c>
      <c r="S235" s="254">
        <v>0</v>
      </c>
      <c r="T235" s="25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56" t="s">
        <v>255</v>
      </c>
      <c r="AT235" s="256" t="s">
        <v>168</v>
      </c>
      <c r="AU235" s="256" t="s">
        <v>88</v>
      </c>
      <c r="AY235" s="17" t="s">
        <v>166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7" t="s">
        <v>86</v>
      </c>
      <c r="BK235" s="145">
        <f>ROUND(I235*H235,2)</f>
        <v>0</v>
      </c>
      <c r="BL235" s="17" t="s">
        <v>255</v>
      </c>
      <c r="BM235" s="256" t="s">
        <v>1336</v>
      </c>
    </row>
    <row r="236" spans="1:65" s="2" customFormat="1" ht="33" customHeight="1">
      <c r="A236" s="40"/>
      <c r="B236" s="41"/>
      <c r="C236" s="290" t="s">
        <v>589</v>
      </c>
      <c r="D236" s="290" t="s">
        <v>236</v>
      </c>
      <c r="E236" s="291" t="s">
        <v>1337</v>
      </c>
      <c r="F236" s="292" t="s">
        <v>1338</v>
      </c>
      <c r="G236" s="293" t="s">
        <v>270</v>
      </c>
      <c r="H236" s="294">
        <v>4</v>
      </c>
      <c r="I236" s="295"/>
      <c r="J236" s="296">
        <f>ROUND(I236*H236,2)</f>
        <v>0</v>
      </c>
      <c r="K236" s="292" t="s">
        <v>1</v>
      </c>
      <c r="L236" s="297"/>
      <c r="M236" s="298" t="s">
        <v>1</v>
      </c>
      <c r="N236" s="299" t="s">
        <v>43</v>
      </c>
      <c r="O236" s="93"/>
      <c r="P236" s="254">
        <f>O236*H236</f>
        <v>0</v>
      </c>
      <c r="Q236" s="254">
        <v>0.0005</v>
      </c>
      <c r="R236" s="254">
        <f>Q236*H236</f>
        <v>0.002</v>
      </c>
      <c r="S236" s="254">
        <v>0</v>
      </c>
      <c r="T236" s="25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56" t="s">
        <v>344</v>
      </c>
      <c r="AT236" s="256" t="s">
        <v>236</v>
      </c>
      <c r="AU236" s="256" t="s">
        <v>88</v>
      </c>
      <c r="AY236" s="17" t="s">
        <v>166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7" t="s">
        <v>86</v>
      </c>
      <c r="BK236" s="145">
        <f>ROUND(I236*H236,2)</f>
        <v>0</v>
      </c>
      <c r="BL236" s="17" t="s">
        <v>255</v>
      </c>
      <c r="BM236" s="256" t="s">
        <v>1339</v>
      </c>
    </row>
    <row r="237" spans="1:65" s="2" customFormat="1" ht="37.8" customHeight="1">
      <c r="A237" s="40"/>
      <c r="B237" s="41"/>
      <c r="C237" s="245" t="s">
        <v>593</v>
      </c>
      <c r="D237" s="245" t="s">
        <v>168</v>
      </c>
      <c r="E237" s="246" t="s">
        <v>1340</v>
      </c>
      <c r="F237" s="247" t="s">
        <v>1341</v>
      </c>
      <c r="G237" s="248" t="s">
        <v>497</v>
      </c>
      <c r="H237" s="249">
        <v>1</v>
      </c>
      <c r="I237" s="250"/>
      <c r="J237" s="251">
        <f>ROUND(I237*H237,2)</f>
        <v>0</v>
      </c>
      <c r="K237" s="247" t="s">
        <v>1</v>
      </c>
      <c r="L237" s="43"/>
      <c r="M237" s="252" t="s">
        <v>1</v>
      </c>
      <c r="N237" s="253" t="s">
        <v>43</v>
      </c>
      <c r="O237" s="93"/>
      <c r="P237" s="254">
        <f>O237*H237</f>
        <v>0</v>
      </c>
      <c r="Q237" s="254">
        <v>0.01765</v>
      </c>
      <c r="R237" s="254">
        <f>Q237*H237</f>
        <v>0.01765</v>
      </c>
      <c r="S237" s="254">
        <v>0</v>
      </c>
      <c r="T237" s="25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56" t="s">
        <v>255</v>
      </c>
      <c r="AT237" s="256" t="s">
        <v>168</v>
      </c>
      <c r="AU237" s="256" t="s">
        <v>88</v>
      </c>
      <c r="AY237" s="17" t="s">
        <v>166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7" t="s">
        <v>86</v>
      </c>
      <c r="BK237" s="145">
        <f>ROUND(I237*H237,2)</f>
        <v>0</v>
      </c>
      <c r="BL237" s="17" t="s">
        <v>255</v>
      </c>
      <c r="BM237" s="256" t="s">
        <v>1342</v>
      </c>
    </row>
    <row r="238" spans="1:65" s="2" customFormat="1" ht="33" customHeight="1">
      <c r="A238" s="40"/>
      <c r="B238" s="41"/>
      <c r="C238" s="290" t="s">
        <v>599</v>
      </c>
      <c r="D238" s="290" t="s">
        <v>236</v>
      </c>
      <c r="E238" s="291" t="s">
        <v>1337</v>
      </c>
      <c r="F238" s="292" t="s">
        <v>1338</v>
      </c>
      <c r="G238" s="293" t="s">
        <v>270</v>
      </c>
      <c r="H238" s="294">
        <v>1</v>
      </c>
      <c r="I238" s="295"/>
      <c r="J238" s="296">
        <f>ROUND(I238*H238,2)</f>
        <v>0</v>
      </c>
      <c r="K238" s="292" t="s">
        <v>1</v>
      </c>
      <c r="L238" s="297"/>
      <c r="M238" s="298" t="s">
        <v>1</v>
      </c>
      <c r="N238" s="299" t="s">
        <v>43</v>
      </c>
      <c r="O238" s="93"/>
      <c r="P238" s="254">
        <f>O238*H238</f>
        <v>0</v>
      </c>
      <c r="Q238" s="254">
        <v>0.0005</v>
      </c>
      <c r="R238" s="254">
        <f>Q238*H238</f>
        <v>0.0005</v>
      </c>
      <c r="S238" s="254">
        <v>0</v>
      </c>
      <c r="T238" s="25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56" t="s">
        <v>344</v>
      </c>
      <c r="AT238" s="256" t="s">
        <v>236</v>
      </c>
      <c r="AU238" s="256" t="s">
        <v>88</v>
      </c>
      <c r="AY238" s="17" t="s">
        <v>166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7" t="s">
        <v>86</v>
      </c>
      <c r="BK238" s="145">
        <f>ROUND(I238*H238,2)</f>
        <v>0</v>
      </c>
      <c r="BL238" s="17" t="s">
        <v>255</v>
      </c>
      <c r="BM238" s="256" t="s">
        <v>1343</v>
      </c>
    </row>
    <row r="239" spans="1:65" s="2" customFormat="1" ht="24.15" customHeight="1">
      <c r="A239" s="40"/>
      <c r="B239" s="41"/>
      <c r="C239" s="245" t="s">
        <v>604</v>
      </c>
      <c r="D239" s="245" t="s">
        <v>168</v>
      </c>
      <c r="E239" s="246" t="s">
        <v>1344</v>
      </c>
      <c r="F239" s="247" t="s">
        <v>1345</v>
      </c>
      <c r="G239" s="248" t="s">
        <v>497</v>
      </c>
      <c r="H239" s="249">
        <v>2</v>
      </c>
      <c r="I239" s="250"/>
      <c r="J239" s="251">
        <f>ROUND(I239*H239,2)</f>
        <v>0</v>
      </c>
      <c r="K239" s="247" t="s">
        <v>1107</v>
      </c>
      <c r="L239" s="43"/>
      <c r="M239" s="252" t="s">
        <v>1</v>
      </c>
      <c r="N239" s="253" t="s">
        <v>43</v>
      </c>
      <c r="O239" s="93"/>
      <c r="P239" s="254">
        <f>O239*H239</f>
        <v>0</v>
      </c>
      <c r="Q239" s="254">
        <v>0</v>
      </c>
      <c r="R239" s="254">
        <f>Q239*H239</f>
        <v>0</v>
      </c>
      <c r="S239" s="254">
        <v>0</v>
      </c>
      <c r="T239" s="255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56" t="s">
        <v>255</v>
      </c>
      <c r="AT239" s="256" t="s">
        <v>168</v>
      </c>
      <c r="AU239" s="256" t="s">
        <v>88</v>
      </c>
      <c r="AY239" s="17" t="s">
        <v>166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7" t="s">
        <v>86</v>
      </c>
      <c r="BK239" s="145">
        <f>ROUND(I239*H239,2)</f>
        <v>0</v>
      </c>
      <c r="BL239" s="17" t="s">
        <v>255</v>
      </c>
      <c r="BM239" s="256" t="s">
        <v>1346</v>
      </c>
    </row>
    <row r="240" spans="1:65" s="2" customFormat="1" ht="16.5" customHeight="1">
      <c r="A240" s="40"/>
      <c r="B240" s="41"/>
      <c r="C240" s="290" t="s">
        <v>608</v>
      </c>
      <c r="D240" s="290" t="s">
        <v>236</v>
      </c>
      <c r="E240" s="291" t="s">
        <v>1347</v>
      </c>
      <c r="F240" s="292" t="s">
        <v>1348</v>
      </c>
      <c r="G240" s="293" t="s">
        <v>270</v>
      </c>
      <c r="H240" s="294">
        <v>2</v>
      </c>
      <c r="I240" s="295"/>
      <c r="J240" s="296">
        <f>ROUND(I240*H240,2)</f>
        <v>0</v>
      </c>
      <c r="K240" s="292" t="s">
        <v>1</v>
      </c>
      <c r="L240" s="297"/>
      <c r="M240" s="298" t="s">
        <v>1</v>
      </c>
      <c r="N240" s="299" t="s">
        <v>43</v>
      </c>
      <c r="O240" s="93"/>
      <c r="P240" s="254">
        <f>O240*H240</f>
        <v>0</v>
      </c>
      <c r="Q240" s="254">
        <v>0.0146</v>
      </c>
      <c r="R240" s="254">
        <f>Q240*H240</f>
        <v>0.0292</v>
      </c>
      <c r="S240" s="254">
        <v>0</v>
      </c>
      <c r="T240" s="25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56" t="s">
        <v>344</v>
      </c>
      <c r="AT240" s="256" t="s">
        <v>236</v>
      </c>
      <c r="AU240" s="256" t="s">
        <v>88</v>
      </c>
      <c r="AY240" s="17" t="s">
        <v>166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7" t="s">
        <v>86</v>
      </c>
      <c r="BK240" s="145">
        <f>ROUND(I240*H240,2)</f>
        <v>0</v>
      </c>
      <c r="BL240" s="17" t="s">
        <v>255</v>
      </c>
      <c r="BM240" s="256" t="s">
        <v>1349</v>
      </c>
    </row>
    <row r="241" spans="1:65" s="2" customFormat="1" ht="24.15" customHeight="1">
      <c r="A241" s="40"/>
      <c r="B241" s="41"/>
      <c r="C241" s="245" t="s">
        <v>612</v>
      </c>
      <c r="D241" s="245" t="s">
        <v>168</v>
      </c>
      <c r="E241" s="246" t="s">
        <v>1350</v>
      </c>
      <c r="F241" s="247" t="s">
        <v>1351</v>
      </c>
      <c r="G241" s="248" t="s">
        <v>219</v>
      </c>
      <c r="H241" s="249">
        <v>0.116</v>
      </c>
      <c r="I241" s="250"/>
      <c r="J241" s="251">
        <f>ROUND(I241*H241,2)</f>
        <v>0</v>
      </c>
      <c r="K241" s="247" t="s">
        <v>1107</v>
      </c>
      <c r="L241" s="43"/>
      <c r="M241" s="252" t="s">
        <v>1</v>
      </c>
      <c r="N241" s="253" t="s">
        <v>43</v>
      </c>
      <c r="O241" s="93"/>
      <c r="P241" s="254">
        <f>O241*H241</f>
        <v>0</v>
      </c>
      <c r="Q241" s="254">
        <v>0</v>
      </c>
      <c r="R241" s="254">
        <f>Q241*H241</f>
        <v>0</v>
      </c>
      <c r="S241" s="254">
        <v>0</v>
      </c>
      <c r="T241" s="25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56" t="s">
        <v>255</v>
      </c>
      <c r="AT241" s="256" t="s">
        <v>168</v>
      </c>
      <c r="AU241" s="256" t="s">
        <v>88</v>
      </c>
      <c r="AY241" s="17" t="s">
        <v>166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7" t="s">
        <v>86</v>
      </c>
      <c r="BK241" s="145">
        <f>ROUND(I241*H241,2)</f>
        <v>0</v>
      </c>
      <c r="BL241" s="17" t="s">
        <v>255</v>
      </c>
      <c r="BM241" s="256" t="s">
        <v>1352</v>
      </c>
    </row>
    <row r="242" spans="1:65" s="2" customFormat="1" ht="24.15" customHeight="1">
      <c r="A242" s="40"/>
      <c r="B242" s="41"/>
      <c r="C242" s="245" t="s">
        <v>618</v>
      </c>
      <c r="D242" s="245" t="s">
        <v>168</v>
      </c>
      <c r="E242" s="246" t="s">
        <v>1353</v>
      </c>
      <c r="F242" s="247" t="s">
        <v>1354</v>
      </c>
      <c r="G242" s="248" t="s">
        <v>219</v>
      </c>
      <c r="H242" s="249">
        <v>0.116</v>
      </c>
      <c r="I242" s="250"/>
      <c r="J242" s="251">
        <f>ROUND(I242*H242,2)</f>
        <v>0</v>
      </c>
      <c r="K242" s="247" t="s">
        <v>1107</v>
      </c>
      <c r="L242" s="43"/>
      <c r="M242" s="252" t="s">
        <v>1</v>
      </c>
      <c r="N242" s="253" t="s">
        <v>43</v>
      </c>
      <c r="O242" s="93"/>
      <c r="P242" s="254">
        <f>O242*H242</f>
        <v>0</v>
      </c>
      <c r="Q242" s="254">
        <v>0</v>
      </c>
      <c r="R242" s="254">
        <f>Q242*H242</f>
        <v>0</v>
      </c>
      <c r="S242" s="254">
        <v>0</v>
      </c>
      <c r="T242" s="25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56" t="s">
        <v>255</v>
      </c>
      <c r="AT242" s="256" t="s">
        <v>168</v>
      </c>
      <c r="AU242" s="256" t="s">
        <v>88</v>
      </c>
      <c r="AY242" s="17" t="s">
        <v>166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7" t="s">
        <v>86</v>
      </c>
      <c r="BK242" s="145">
        <f>ROUND(I242*H242,2)</f>
        <v>0</v>
      </c>
      <c r="BL242" s="17" t="s">
        <v>255</v>
      </c>
      <c r="BM242" s="256" t="s">
        <v>1355</v>
      </c>
    </row>
    <row r="243" spans="1:63" s="2" customFormat="1" ht="49.9" customHeight="1">
      <c r="A243" s="40"/>
      <c r="B243" s="41"/>
      <c r="C243" s="42"/>
      <c r="D243" s="42"/>
      <c r="E243" s="233" t="s">
        <v>866</v>
      </c>
      <c r="F243" s="233" t="s">
        <v>867</v>
      </c>
      <c r="G243" s="42"/>
      <c r="H243" s="42"/>
      <c r="I243" s="42"/>
      <c r="J243" s="210">
        <f>BK243</f>
        <v>0</v>
      </c>
      <c r="K243" s="42"/>
      <c r="L243" s="43"/>
      <c r="M243" s="301"/>
      <c r="N243" s="302"/>
      <c r="O243" s="93"/>
      <c r="P243" s="93"/>
      <c r="Q243" s="93"/>
      <c r="R243" s="93"/>
      <c r="S243" s="93"/>
      <c r="T243" s="94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7" t="s">
        <v>77</v>
      </c>
      <c r="AU243" s="17" t="s">
        <v>78</v>
      </c>
      <c r="AY243" s="17" t="s">
        <v>868</v>
      </c>
      <c r="BK243" s="145">
        <f>SUM(BK244:BK246)</f>
        <v>0</v>
      </c>
    </row>
    <row r="244" spans="1:63" s="2" customFormat="1" ht="16.3" customHeight="1">
      <c r="A244" s="40"/>
      <c r="B244" s="41"/>
      <c r="C244" s="303" t="s">
        <v>1</v>
      </c>
      <c r="D244" s="303" t="s">
        <v>168</v>
      </c>
      <c r="E244" s="304" t="s">
        <v>1</v>
      </c>
      <c r="F244" s="305" t="s">
        <v>1</v>
      </c>
      <c r="G244" s="306" t="s">
        <v>1</v>
      </c>
      <c r="H244" s="307"/>
      <c r="I244" s="308"/>
      <c r="J244" s="309">
        <f>BK244</f>
        <v>0</v>
      </c>
      <c r="K244" s="310"/>
      <c r="L244" s="43"/>
      <c r="M244" s="311" t="s">
        <v>1</v>
      </c>
      <c r="N244" s="312" t="s">
        <v>43</v>
      </c>
      <c r="O244" s="93"/>
      <c r="P244" s="93"/>
      <c r="Q244" s="93"/>
      <c r="R244" s="93"/>
      <c r="S244" s="93"/>
      <c r="T244" s="94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7" t="s">
        <v>868</v>
      </c>
      <c r="AU244" s="17" t="s">
        <v>86</v>
      </c>
      <c r="AY244" s="17" t="s">
        <v>868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7" t="s">
        <v>86</v>
      </c>
      <c r="BK244" s="145">
        <f>I244*H244</f>
        <v>0</v>
      </c>
    </row>
    <row r="245" spans="1:63" s="2" customFormat="1" ht="16.3" customHeight="1">
      <c r="A245" s="40"/>
      <c r="B245" s="41"/>
      <c r="C245" s="303" t="s">
        <v>1</v>
      </c>
      <c r="D245" s="303" t="s">
        <v>168</v>
      </c>
      <c r="E245" s="304" t="s">
        <v>1</v>
      </c>
      <c r="F245" s="305" t="s">
        <v>1</v>
      </c>
      <c r="G245" s="306" t="s">
        <v>1</v>
      </c>
      <c r="H245" s="307"/>
      <c r="I245" s="308"/>
      <c r="J245" s="309">
        <f>BK245</f>
        <v>0</v>
      </c>
      <c r="K245" s="310"/>
      <c r="L245" s="43"/>
      <c r="M245" s="311" t="s">
        <v>1</v>
      </c>
      <c r="N245" s="312" t="s">
        <v>43</v>
      </c>
      <c r="O245" s="93"/>
      <c r="P245" s="93"/>
      <c r="Q245" s="93"/>
      <c r="R245" s="93"/>
      <c r="S245" s="93"/>
      <c r="T245" s="94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7" t="s">
        <v>868</v>
      </c>
      <c r="AU245" s="17" t="s">
        <v>86</v>
      </c>
      <c r="AY245" s="17" t="s">
        <v>868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7" t="s">
        <v>86</v>
      </c>
      <c r="BK245" s="145">
        <f>I245*H245</f>
        <v>0</v>
      </c>
    </row>
    <row r="246" spans="1:63" s="2" customFormat="1" ht="16.3" customHeight="1">
      <c r="A246" s="40"/>
      <c r="B246" s="41"/>
      <c r="C246" s="303" t="s">
        <v>1</v>
      </c>
      <c r="D246" s="303" t="s">
        <v>168</v>
      </c>
      <c r="E246" s="304" t="s">
        <v>1</v>
      </c>
      <c r="F246" s="305" t="s">
        <v>1</v>
      </c>
      <c r="G246" s="306" t="s">
        <v>1</v>
      </c>
      <c r="H246" s="307"/>
      <c r="I246" s="308"/>
      <c r="J246" s="309">
        <f>BK246</f>
        <v>0</v>
      </c>
      <c r="K246" s="310"/>
      <c r="L246" s="43"/>
      <c r="M246" s="311" t="s">
        <v>1</v>
      </c>
      <c r="N246" s="312" t="s">
        <v>43</v>
      </c>
      <c r="O246" s="313"/>
      <c r="P246" s="313"/>
      <c r="Q246" s="313"/>
      <c r="R246" s="313"/>
      <c r="S246" s="313"/>
      <c r="T246" s="314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7" t="s">
        <v>868</v>
      </c>
      <c r="AU246" s="17" t="s">
        <v>86</v>
      </c>
      <c r="AY246" s="17" t="s">
        <v>868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7" t="s">
        <v>86</v>
      </c>
      <c r="BK246" s="145">
        <f>I246*H246</f>
        <v>0</v>
      </c>
    </row>
    <row r="247" spans="1:31" s="2" customFormat="1" ht="6.95" customHeight="1">
      <c r="A247" s="40"/>
      <c r="B247" s="68"/>
      <c r="C247" s="69"/>
      <c r="D247" s="69"/>
      <c r="E247" s="69"/>
      <c r="F247" s="69"/>
      <c r="G247" s="69"/>
      <c r="H247" s="69"/>
      <c r="I247" s="69"/>
      <c r="J247" s="69"/>
      <c r="K247" s="69"/>
      <c r="L247" s="43"/>
      <c r="M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</row>
  </sheetData>
  <sheetProtection password="CC35" sheet="1" objects="1" scenarios="1" formatColumns="0" formatRows="0" autoFilter="0"/>
  <autoFilter ref="C138:K246"/>
  <mergeCells count="14">
    <mergeCell ref="E7:H7"/>
    <mergeCell ref="E9:H9"/>
    <mergeCell ref="E18:H18"/>
    <mergeCell ref="E27:H27"/>
    <mergeCell ref="E85:H85"/>
    <mergeCell ref="E87:H87"/>
    <mergeCell ref="D113:F113"/>
    <mergeCell ref="D114:F114"/>
    <mergeCell ref="D115:F115"/>
    <mergeCell ref="D116:F116"/>
    <mergeCell ref="D117:F117"/>
    <mergeCell ref="E129:H129"/>
    <mergeCell ref="E131:H131"/>
    <mergeCell ref="L2:V2"/>
  </mergeCells>
  <dataValidations count="2">
    <dataValidation type="list" allowBlank="1" showInputMessage="1" showErrorMessage="1" error="Povoleny jsou hodnoty K, M." sqref="D244:D247">
      <formula1>"K, M"</formula1>
    </dataValidation>
    <dataValidation type="list" allowBlank="1" showInputMessage="1" showErrorMessage="1" error="Povoleny jsou hodnoty základní, snížená, zákl. přenesená, sníž. přenesená, nulová." sqref="N244:N247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20"/>
      <c r="AT3" s="17" t="s">
        <v>88</v>
      </c>
    </row>
    <row r="4" spans="2:46" s="1" customFormat="1" ht="24.95" customHeight="1">
      <c r="B4" s="20"/>
      <c r="D4" s="155" t="s">
        <v>110</v>
      </c>
      <c r="L4" s="20"/>
      <c r="M4" s="15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7" t="s">
        <v>16</v>
      </c>
      <c r="L6" s="20"/>
    </row>
    <row r="7" spans="2:12" s="1" customFormat="1" ht="16.5" customHeight="1">
      <c r="B7" s="20"/>
      <c r="E7" s="158" t="str">
        <f>'Rekapitulace stavby'!K6</f>
        <v>Stavební úpravy smuteční síně ve Varnsdorfu - úprava toalet</v>
      </c>
      <c r="F7" s="157"/>
      <c r="G7" s="157"/>
      <c r="H7" s="157"/>
      <c r="L7" s="20"/>
    </row>
    <row r="8" spans="1:31" s="2" customFormat="1" ht="12" customHeight="1">
      <c r="A8" s="40"/>
      <c r="B8" s="43"/>
      <c r="C8" s="40"/>
      <c r="D8" s="157" t="s">
        <v>111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3"/>
      <c r="C9" s="40"/>
      <c r="D9" s="40"/>
      <c r="E9" s="159" t="s">
        <v>1356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3"/>
      <c r="C11" s="40"/>
      <c r="D11" s="157" t="s">
        <v>18</v>
      </c>
      <c r="E11" s="40"/>
      <c r="F11" s="160" t="s">
        <v>1</v>
      </c>
      <c r="G11" s="40"/>
      <c r="H11" s="40"/>
      <c r="I11" s="157" t="s">
        <v>19</v>
      </c>
      <c r="J11" s="160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3"/>
      <c r="C12" s="40"/>
      <c r="D12" s="157" t="s">
        <v>20</v>
      </c>
      <c r="E12" s="40"/>
      <c r="F12" s="160" t="s">
        <v>21</v>
      </c>
      <c r="G12" s="40"/>
      <c r="H12" s="40"/>
      <c r="I12" s="157" t="s">
        <v>22</v>
      </c>
      <c r="J12" s="161" t="str">
        <f>'Rekapitulace stavby'!AN8</f>
        <v>5. 11. 2022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3"/>
      <c r="C14" s="40"/>
      <c r="D14" s="157" t="s">
        <v>24</v>
      </c>
      <c r="E14" s="40"/>
      <c r="F14" s="40"/>
      <c r="G14" s="40"/>
      <c r="H14" s="40"/>
      <c r="I14" s="157" t="s">
        <v>25</v>
      </c>
      <c r="J14" s="160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3"/>
      <c r="C15" s="40"/>
      <c r="D15" s="40"/>
      <c r="E15" s="160" t="s">
        <v>26</v>
      </c>
      <c r="F15" s="40"/>
      <c r="G15" s="40"/>
      <c r="H15" s="40"/>
      <c r="I15" s="157" t="s">
        <v>27</v>
      </c>
      <c r="J15" s="160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3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3"/>
      <c r="C17" s="40"/>
      <c r="D17" s="157" t="s">
        <v>28</v>
      </c>
      <c r="E17" s="40"/>
      <c r="F17" s="40"/>
      <c r="G17" s="40"/>
      <c r="H17" s="40"/>
      <c r="I17" s="157" t="s">
        <v>25</v>
      </c>
      <c r="J17" s="33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3"/>
      <c r="C18" s="40"/>
      <c r="D18" s="40"/>
      <c r="E18" s="33" t="str">
        <f>'Rekapitulace stavby'!E14</f>
        <v>Vyplň údaj</v>
      </c>
      <c r="F18" s="160"/>
      <c r="G18" s="160"/>
      <c r="H18" s="160"/>
      <c r="I18" s="157" t="s">
        <v>27</v>
      </c>
      <c r="J18" s="33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3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3"/>
      <c r="C20" s="40"/>
      <c r="D20" s="157" t="s">
        <v>30</v>
      </c>
      <c r="E20" s="40"/>
      <c r="F20" s="40"/>
      <c r="G20" s="40"/>
      <c r="H20" s="40"/>
      <c r="I20" s="157" t="s">
        <v>25</v>
      </c>
      <c r="J20" s="160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3"/>
      <c r="C21" s="40"/>
      <c r="D21" s="40"/>
      <c r="E21" s="160" t="s">
        <v>31</v>
      </c>
      <c r="F21" s="40"/>
      <c r="G21" s="40"/>
      <c r="H21" s="40"/>
      <c r="I21" s="157" t="s">
        <v>27</v>
      </c>
      <c r="J21" s="160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3"/>
      <c r="C23" s="40"/>
      <c r="D23" s="157" t="s">
        <v>33</v>
      </c>
      <c r="E23" s="40"/>
      <c r="F23" s="40"/>
      <c r="G23" s="40"/>
      <c r="H23" s="40"/>
      <c r="I23" s="157" t="s">
        <v>25</v>
      </c>
      <c r="J23" s="160" t="str">
        <f>IF('Rekapitulace stavby'!AN19="","",'Rekapitulace stavby'!AN19)</f>
        <v/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3"/>
      <c r="C24" s="40"/>
      <c r="D24" s="40"/>
      <c r="E24" s="160" t="str">
        <f>IF('Rekapitulace stavby'!E20="","",'Rekapitulace stavby'!E20)</f>
        <v xml:space="preserve"> </v>
      </c>
      <c r="F24" s="40"/>
      <c r="G24" s="40"/>
      <c r="H24" s="40"/>
      <c r="I24" s="157" t="s">
        <v>27</v>
      </c>
      <c r="J24" s="160" t="str">
        <f>IF('Rekapitulace stavby'!AN20="","",'Rekapitulace stavby'!AN20)</f>
        <v/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3"/>
      <c r="C26" s="40"/>
      <c r="D26" s="157" t="s">
        <v>35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s="2" customFormat="1" ht="6.95" customHeight="1">
      <c r="A28" s="40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3"/>
      <c r="C29" s="40"/>
      <c r="D29" s="166"/>
      <c r="E29" s="166"/>
      <c r="F29" s="166"/>
      <c r="G29" s="166"/>
      <c r="H29" s="166"/>
      <c r="I29" s="166"/>
      <c r="J29" s="166"/>
      <c r="K29" s="166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3"/>
      <c r="C30" s="40"/>
      <c r="D30" s="160" t="s">
        <v>114</v>
      </c>
      <c r="E30" s="40"/>
      <c r="F30" s="40"/>
      <c r="G30" s="40"/>
      <c r="H30" s="40"/>
      <c r="I30" s="40"/>
      <c r="J30" s="167">
        <f>J96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3"/>
      <c r="C31" s="40"/>
      <c r="D31" s="168" t="s">
        <v>104</v>
      </c>
      <c r="E31" s="40"/>
      <c r="F31" s="40"/>
      <c r="G31" s="40"/>
      <c r="H31" s="40"/>
      <c r="I31" s="40"/>
      <c r="J31" s="167">
        <f>J103</f>
        <v>0</v>
      </c>
      <c r="K31" s="40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3"/>
      <c r="C32" s="40"/>
      <c r="D32" s="169" t="s">
        <v>38</v>
      </c>
      <c r="E32" s="40"/>
      <c r="F32" s="40"/>
      <c r="G32" s="40"/>
      <c r="H32" s="40"/>
      <c r="I32" s="40"/>
      <c r="J32" s="170">
        <f>ROUND(J30+J31,2)</f>
        <v>0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3"/>
      <c r="C33" s="40"/>
      <c r="D33" s="166"/>
      <c r="E33" s="166"/>
      <c r="F33" s="166"/>
      <c r="G33" s="166"/>
      <c r="H33" s="166"/>
      <c r="I33" s="166"/>
      <c r="J33" s="166"/>
      <c r="K33" s="166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3"/>
      <c r="C34" s="40"/>
      <c r="D34" s="40"/>
      <c r="E34" s="40"/>
      <c r="F34" s="171" t="s">
        <v>40</v>
      </c>
      <c r="G34" s="40"/>
      <c r="H34" s="40"/>
      <c r="I34" s="171" t="s">
        <v>39</v>
      </c>
      <c r="J34" s="171" t="s">
        <v>41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3"/>
      <c r="C35" s="40"/>
      <c r="D35" s="172" t="s">
        <v>42</v>
      </c>
      <c r="E35" s="157" t="s">
        <v>43</v>
      </c>
      <c r="F35" s="173">
        <f>ROUND((ROUND((SUM(BE103:BE110)+SUM(BE130:BE142)),2)+SUM(BE144:BE146)),2)</f>
        <v>0</v>
      </c>
      <c r="G35" s="40"/>
      <c r="H35" s="40"/>
      <c r="I35" s="174">
        <v>0.21</v>
      </c>
      <c r="J35" s="173">
        <f>ROUND((ROUND(((SUM(BE103:BE110)+SUM(BE130:BE142))*I35),2)+(SUM(BE144:BE146)*I35)),2)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3"/>
      <c r="C36" s="40"/>
      <c r="D36" s="40"/>
      <c r="E36" s="157" t="s">
        <v>44</v>
      </c>
      <c r="F36" s="173">
        <f>ROUND((ROUND((SUM(BF103:BF110)+SUM(BF130:BF142)),2)+SUM(BF144:BF146)),2)</f>
        <v>0</v>
      </c>
      <c r="G36" s="40"/>
      <c r="H36" s="40"/>
      <c r="I36" s="174">
        <v>0.15</v>
      </c>
      <c r="J36" s="173">
        <f>ROUND((ROUND(((SUM(BF103:BF110)+SUM(BF130:BF142))*I36),2)+(SUM(BF144:BF146)*I36)),2)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3"/>
      <c r="C37" s="40"/>
      <c r="D37" s="40"/>
      <c r="E37" s="157" t="s">
        <v>45</v>
      </c>
      <c r="F37" s="173">
        <f>ROUND((ROUND((SUM(BG103:BG110)+SUM(BG130:BG142)),2)+SUM(BG144:BG146)),2)</f>
        <v>0</v>
      </c>
      <c r="G37" s="40"/>
      <c r="H37" s="40"/>
      <c r="I37" s="174">
        <v>0.21</v>
      </c>
      <c r="J37" s="173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3"/>
      <c r="C38" s="40"/>
      <c r="D38" s="40"/>
      <c r="E38" s="157" t="s">
        <v>46</v>
      </c>
      <c r="F38" s="173">
        <f>ROUND((ROUND((SUM(BH103:BH110)+SUM(BH130:BH142)),2)+SUM(BH144:BH146)),2)</f>
        <v>0</v>
      </c>
      <c r="G38" s="40"/>
      <c r="H38" s="40"/>
      <c r="I38" s="174">
        <v>0.15</v>
      </c>
      <c r="J38" s="173">
        <f>0</f>
        <v>0</v>
      </c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3"/>
      <c r="C39" s="40"/>
      <c r="D39" s="40"/>
      <c r="E39" s="157" t="s">
        <v>47</v>
      </c>
      <c r="F39" s="173">
        <f>ROUND((ROUND((SUM(BI103:BI110)+SUM(BI130:BI142)),2)+SUM(BI144:BI146)),2)</f>
        <v>0</v>
      </c>
      <c r="G39" s="40"/>
      <c r="H39" s="40"/>
      <c r="I39" s="174">
        <v>0</v>
      </c>
      <c r="J39" s="173">
        <f>0</f>
        <v>0</v>
      </c>
      <c r="K39" s="40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3"/>
      <c r="C41" s="175"/>
      <c r="D41" s="176" t="s">
        <v>48</v>
      </c>
      <c r="E41" s="177"/>
      <c r="F41" s="177"/>
      <c r="G41" s="178" t="s">
        <v>49</v>
      </c>
      <c r="H41" s="179" t="s">
        <v>50</v>
      </c>
      <c r="I41" s="177"/>
      <c r="J41" s="180">
        <f>SUM(J32:J39)</f>
        <v>0</v>
      </c>
      <c r="K41" s="181"/>
      <c r="L41" s="65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65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5"/>
      <c r="D50" s="182" t="s">
        <v>51</v>
      </c>
      <c r="E50" s="183"/>
      <c r="F50" s="183"/>
      <c r="G50" s="182" t="s">
        <v>52</v>
      </c>
      <c r="H50" s="183"/>
      <c r="I50" s="183"/>
      <c r="J50" s="183"/>
      <c r="K50" s="183"/>
      <c r="L50" s="65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40"/>
      <c r="B61" s="43"/>
      <c r="C61" s="40"/>
      <c r="D61" s="184" t="s">
        <v>53</v>
      </c>
      <c r="E61" s="185"/>
      <c r="F61" s="186" t="s">
        <v>54</v>
      </c>
      <c r="G61" s="184" t="s">
        <v>53</v>
      </c>
      <c r="H61" s="185"/>
      <c r="I61" s="185"/>
      <c r="J61" s="187" t="s">
        <v>54</v>
      </c>
      <c r="K61" s="185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40"/>
      <c r="B65" s="43"/>
      <c r="C65" s="40"/>
      <c r="D65" s="182" t="s">
        <v>55</v>
      </c>
      <c r="E65" s="188"/>
      <c r="F65" s="188"/>
      <c r="G65" s="182" t="s">
        <v>56</v>
      </c>
      <c r="H65" s="188"/>
      <c r="I65" s="188"/>
      <c r="J65" s="188"/>
      <c r="K65" s="188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40"/>
      <c r="B76" s="43"/>
      <c r="C76" s="40"/>
      <c r="D76" s="184" t="s">
        <v>53</v>
      </c>
      <c r="E76" s="185"/>
      <c r="F76" s="186" t="s">
        <v>54</v>
      </c>
      <c r="G76" s="184" t="s">
        <v>53</v>
      </c>
      <c r="H76" s="185"/>
      <c r="I76" s="185"/>
      <c r="J76" s="187" t="s">
        <v>54</v>
      </c>
      <c r="K76" s="185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89"/>
      <c r="C77" s="190"/>
      <c r="D77" s="190"/>
      <c r="E77" s="190"/>
      <c r="F77" s="190"/>
      <c r="G77" s="190"/>
      <c r="H77" s="190"/>
      <c r="I77" s="190"/>
      <c r="J77" s="190"/>
      <c r="K77" s="190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3" t="s">
        <v>115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2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93" t="str">
        <f>E7</f>
        <v>Stavební úpravy smuteční síně ve Varnsdorfu - úprava toalet</v>
      </c>
      <c r="F85" s="32"/>
      <c r="G85" s="32"/>
      <c r="H85" s="32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2" t="s">
        <v>111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 999 - Vícerozpočtové náklady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2" t="s">
        <v>20</v>
      </c>
      <c r="D89" s="42"/>
      <c r="E89" s="42"/>
      <c r="F89" s="27" t="str">
        <f>F12</f>
        <v>Varnsdorf</v>
      </c>
      <c r="G89" s="42"/>
      <c r="H89" s="42"/>
      <c r="I89" s="32" t="s">
        <v>22</v>
      </c>
      <c r="J89" s="81" t="str">
        <f>IF(J12="","",J12)</f>
        <v>5. 11. 2022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2" t="s">
        <v>24</v>
      </c>
      <c r="D91" s="42"/>
      <c r="E91" s="42"/>
      <c r="F91" s="27" t="str">
        <f>E15</f>
        <v>Město Varnsdorf</v>
      </c>
      <c r="G91" s="42"/>
      <c r="H91" s="42"/>
      <c r="I91" s="32" t="s">
        <v>30</v>
      </c>
      <c r="J91" s="36" t="str">
        <f>E21</f>
        <v>Ing. Václav Jára, ForWood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2" t="s">
        <v>28</v>
      </c>
      <c r="D92" s="42"/>
      <c r="E92" s="42"/>
      <c r="F92" s="27" t="str">
        <f>IF(E18="","",E18)</f>
        <v>Vyplň údaj</v>
      </c>
      <c r="G92" s="42"/>
      <c r="H92" s="42"/>
      <c r="I92" s="32" t="s">
        <v>33</v>
      </c>
      <c r="J92" s="36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94" t="s">
        <v>116</v>
      </c>
      <c r="D94" s="151"/>
      <c r="E94" s="151"/>
      <c r="F94" s="151"/>
      <c r="G94" s="151"/>
      <c r="H94" s="151"/>
      <c r="I94" s="151"/>
      <c r="J94" s="195" t="s">
        <v>117</v>
      </c>
      <c r="K94" s="151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96" t="s">
        <v>118</v>
      </c>
      <c r="D96" s="42"/>
      <c r="E96" s="42"/>
      <c r="F96" s="42"/>
      <c r="G96" s="42"/>
      <c r="H96" s="42"/>
      <c r="I96" s="42"/>
      <c r="J96" s="112">
        <f>J130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7" t="s">
        <v>119</v>
      </c>
    </row>
    <row r="97" spans="1:31" s="9" customFormat="1" ht="24.95" customHeight="1">
      <c r="A97" s="9"/>
      <c r="B97" s="197"/>
      <c r="C97" s="198"/>
      <c r="D97" s="199" t="s">
        <v>1357</v>
      </c>
      <c r="E97" s="200"/>
      <c r="F97" s="200"/>
      <c r="G97" s="200"/>
      <c r="H97" s="200"/>
      <c r="I97" s="200"/>
      <c r="J97" s="201">
        <f>J131</f>
        <v>0</v>
      </c>
      <c r="K97" s="198"/>
      <c r="L97" s="20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3"/>
      <c r="C98" s="204"/>
      <c r="D98" s="205" t="s">
        <v>1358</v>
      </c>
      <c r="E98" s="206"/>
      <c r="F98" s="206"/>
      <c r="G98" s="206"/>
      <c r="H98" s="206"/>
      <c r="I98" s="206"/>
      <c r="J98" s="207">
        <f>J132</f>
        <v>0</v>
      </c>
      <c r="K98" s="204"/>
      <c r="L98" s="20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3"/>
      <c r="C99" s="204"/>
      <c r="D99" s="205" t="s">
        <v>1359</v>
      </c>
      <c r="E99" s="206"/>
      <c r="F99" s="206"/>
      <c r="G99" s="206"/>
      <c r="H99" s="206"/>
      <c r="I99" s="206"/>
      <c r="J99" s="207">
        <f>J141</f>
        <v>0</v>
      </c>
      <c r="K99" s="204"/>
      <c r="L99" s="20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1.8" customHeight="1">
      <c r="A100" s="9"/>
      <c r="B100" s="197"/>
      <c r="C100" s="198"/>
      <c r="D100" s="209" t="s">
        <v>141</v>
      </c>
      <c r="E100" s="198"/>
      <c r="F100" s="198"/>
      <c r="G100" s="198"/>
      <c r="H100" s="198"/>
      <c r="I100" s="198"/>
      <c r="J100" s="210">
        <f>J143</f>
        <v>0</v>
      </c>
      <c r="K100" s="198"/>
      <c r="L100" s="20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65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6.95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65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29.25" customHeight="1">
      <c r="A103" s="40"/>
      <c r="B103" s="41"/>
      <c r="C103" s="196" t="s">
        <v>142</v>
      </c>
      <c r="D103" s="42"/>
      <c r="E103" s="42"/>
      <c r="F103" s="42"/>
      <c r="G103" s="42"/>
      <c r="H103" s="42"/>
      <c r="I103" s="42"/>
      <c r="J103" s="211">
        <f>ROUND(J104+J105+J106+J107+J108+J109,2)</f>
        <v>0</v>
      </c>
      <c r="K103" s="42"/>
      <c r="L103" s="65"/>
      <c r="N103" s="212" t="s">
        <v>42</v>
      </c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65" s="2" customFormat="1" ht="18" customHeight="1">
      <c r="A104" s="40"/>
      <c r="B104" s="41"/>
      <c r="C104" s="42"/>
      <c r="D104" s="146" t="s">
        <v>143</v>
      </c>
      <c r="E104" s="139"/>
      <c r="F104" s="139"/>
      <c r="G104" s="42"/>
      <c r="H104" s="42"/>
      <c r="I104" s="42"/>
      <c r="J104" s="140">
        <v>0</v>
      </c>
      <c r="K104" s="42"/>
      <c r="L104" s="213"/>
      <c r="M104" s="214"/>
      <c r="N104" s="215" t="s">
        <v>43</v>
      </c>
      <c r="O104" s="214"/>
      <c r="P104" s="214"/>
      <c r="Q104" s="214"/>
      <c r="R104" s="214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7" t="s">
        <v>144</v>
      </c>
      <c r="AZ104" s="214"/>
      <c r="BA104" s="214"/>
      <c r="BB104" s="214"/>
      <c r="BC104" s="214"/>
      <c r="BD104" s="214"/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217" t="s">
        <v>86</v>
      </c>
      <c r="BK104" s="214"/>
      <c r="BL104" s="214"/>
      <c r="BM104" s="214"/>
    </row>
    <row r="105" spans="1:65" s="2" customFormat="1" ht="18" customHeight="1">
      <c r="A105" s="40"/>
      <c r="B105" s="41"/>
      <c r="C105" s="42"/>
      <c r="D105" s="146" t="s">
        <v>145</v>
      </c>
      <c r="E105" s="139"/>
      <c r="F105" s="139"/>
      <c r="G105" s="42"/>
      <c r="H105" s="42"/>
      <c r="I105" s="42"/>
      <c r="J105" s="140">
        <v>0</v>
      </c>
      <c r="K105" s="42"/>
      <c r="L105" s="213"/>
      <c r="M105" s="214"/>
      <c r="N105" s="215" t="s">
        <v>43</v>
      </c>
      <c r="O105" s="214"/>
      <c r="P105" s="214"/>
      <c r="Q105" s="214"/>
      <c r="R105" s="214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7" t="s">
        <v>144</v>
      </c>
      <c r="AZ105" s="214"/>
      <c r="BA105" s="214"/>
      <c r="BB105" s="214"/>
      <c r="BC105" s="214"/>
      <c r="BD105" s="214"/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217" t="s">
        <v>86</v>
      </c>
      <c r="BK105" s="214"/>
      <c r="BL105" s="214"/>
      <c r="BM105" s="214"/>
    </row>
    <row r="106" spans="1:65" s="2" customFormat="1" ht="18" customHeight="1">
      <c r="A106" s="40"/>
      <c r="B106" s="41"/>
      <c r="C106" s="42"/>
      <c r="D106" s="146" t="s">
        <v>146</v>
      </c>
      <c r="E106" s="139"/>
      <c r="F106" s="139"/>
      <c r="G106" s="42"/>
      <c r="H106" s="42"/>
      <c r="I106" s="42"/>
      <c r="J106" s="140">
        <v>0</v>
      </c>
      <c r="K106" s="42"/>
      <c r="L106" s="213"/>
      <c r="M106" s="214"/>
      <c r="N106" s="215" t="s">
        <v>43</v>
      </c>
      <c r="O106" s="214"/>
      <c r="P106" s="214"/>
      <c r="Q106" s="214"/>
      <c r="R106" s="214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7" t="s">
        <v>144</v>
      </c>
      <c r="AZ106" s="214"/>
      <c r="BA106" s="214"/>
      <c r="BB106" s="214"/>
      <c r="BC106" s="214"/>
      <c r="BD106" s="214"/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217" t="s">
        <v>86</v>
      </c>
      <c r="BK106" s="214"/>
      <c r="BL106" s="214"/>
      <c r="BM106" s="214"/>
    </row>
    <row r="107" spans="1:65" s="2" customFormat="1" ht="18" customHeight="1">
      <c r="A107" s="40"/>
      <c r="B107" s="41"/>
      <c r="C107" s="42"/>
      <c r="D107" s="146" t="s">
        <v>147</v>
      </c>
      <c r="E107" s="139"/>
      <c r="F107" s="139"/>
      <c r="G107" s="42"/>
      <c r="H107" s="42"/>
      <c r="I107" s="42"/>
      <c r="J107" s="140">
        <v>0</v>
      </c>
      <c r="K107" s="42"/>
      <c r="L107" s="213"/>
      <c r="M107" s="214"/>
      <c r="N107" s="215" t="s">
        <v>43</v>
      </c>
      <c r="O107" s="214"/>
      <c r="P107" s="214"/>
      <c r="Q107" s="214"/>
      <c r="R107" s="214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7" t="s">
        <v>144</v>
      </c>
      <c r="AZ107" s="214"/>
      <c r="BA107" s="214"/>
      <c r="BB107" s="214"/>
      <c r="BC107" s="214"/>
      <c r="BD107" s="214"/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217" t="s">
        <v>86</v>
      </c>
      <c r="BK107" s="214"/>
      <c r="BL107" s="214"/>
      <c r="BM107" s="214"/>
    </row>
    <row r="108" spans="1:65" s="2" customFormat="1" ht="18" customHeight="1">
      <c r="A108" s="40"/>
      <c r="B108" s="41"/>
      <c r="C108" s="42"/>
      <c r="D108" s="146" t="s">
        <v>148</v>
      </c>
      <c r="E108" s="139"/>
      <c r="F108" s="139"/>
      <c r="G108" s="42"/>
      <c r="H108" s="42"/>
      <c r="I108" s="42"/>
      <c r="J108" s="140">
        <v>0</v>
      </c>
      <c r="K108" s="42"/>
      <c r="L108" s="213"/>
      <c r="M108" s="214"/>
      <c r="N108" s="215" t="s">
        <v>43</v>
      </c>
      <c r="O108" s="214"/>
      <c r="P108" s="214"/>
      <c r="Q108" s="214"/>
      <c r="R108" s="214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7" t="s">
        <v>144</v>
      </c>
      <c r="AZ108" s="214"/>
      <c r="BA108" s="214"/>
      <c r="BB108" s="214"/>
      <c r="BC108" s="214"/>
      <c r="BD108" s="214"/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217" t="s">
        <v>86</v>
      </c>
      <c r="BK108" s="214"/>
      <c r="BL108" s="214"/>
      <c r="BM108" s="214"/>
    </row>
    <row r="109" spans="1:65" s="2" customFormat="1" ht="18" customHeight="1">
      <c r="A109" s="40"/>
      <c r="B109" s="41"/>
      <c r="C109" s="42"/>
      <c r="D109" s="139" t="s">
        <v>149</v>
      </c>
      <c r="E109" s="42"/>
      <c r="F109" s="42"/>
      <c r="G109" s="42"/>
      <c r="H109" s="42"/>
      <c r="I109" s="42"/>
      <c r="J109" s="140">
        <f>ROUND(J30*T109,2)</f>
        <v>0</v>
      </c>
      <c r="K109" s="42"/>
      <c r="L109" s="213"/>
      <c r="M109" s="214"/>
      <c r="N109" s="215" t="s">
        <v>43</v>
      </c>
      <c r="O109" s="214"/>
      <c r="P109" s="214"/>
      <c r="Q109" s="214"/>
      <c r="R109" s="214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7" t="s">
        <v>150</v>
      </c>
      <c r="AZ109" s="214"/>
      <c r="BA109" s="214"/>
      <c r="BB109" s="214"/>
      <c r="BC109" s="214"/>
      <c r="BD109" s="214"/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217" t="s">
        <v>86</v>
      </c>
      <c r="BK109" s="214"/>
      <c r="BL109" s="214"/>
      <c r="BM109" s="214"/>
    </row>
    <row r="110" spans="1:31" s="2" customFormat="1" ht="12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29.25" customHeight="1">
      <c r="A111" s="40"/>
      <c r="B111" s="41"/>
      <c r="C111" s="150" t="s">
        <v>109</v>
      </c>
      <c r="D111" s="151"/>
      <c r="E111" s="151"/>
      <c r="F111" s="151"/>
      <c r="G111" s="151"/>
      <c r="H111" s="151"/>
      <c r="I111" s="151"/>
      <c r="J111" s="152">
        <f>ROUND(J96+J103,2)</f>
        <v>0</v>
      </c>
      <c r="K111" s="151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6" spans="1:31" s="2" customFormat="1" ht="6.95" customHeight="1">
      <c r="A116" s="40"/>
      <c r="B116" s="70"/>
      <c r="C116" s="71"/>
      <c r="D116" s="71"/>
      <c r="E116" s="71"/>
      <c r="F116" s="71"/>
      <c r="G116" s="71"/>
      <c r="H116" s="71"/>
      <c r="I116" s="71"/>
      <c r="J116" s="71"/>
      <c r="K116" s="71"/>
      <c r="L116" s="65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24.95" customHeight="1">
      <c r="A117" s="40"/>
      <c r="B117" s="41"/>
      <c r="C117" s="23" t="s">
        <v>151</v>
      </c>
      <c r="D117" s="42"/>
      <c r="E117" s="42"/>
      <c r="F117" s="42"/>
      <c r="G117" s="42"/>
      <c r="H117" s="42"/>
      <c r="I117" s="42"/>
      <c r="J117" s="42"/>
      <c r="K117" s="42"/>
      <c r="L117" s="65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6.95" customHeight="1">
      <c r="A118" s="40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2" customHeight="1">
      <c r="A119" s="40"/>
      <c r="B119" s="41"/>
      <c r="C119" s="32" t="s">
        <v>16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16.5" customHeight="1">
      <c r="A120" s="40"/>
      <c r="B120" s="41"/>
      <c r="C120" s="42"/>
      <c r="D120" s="42"/>
      <c r="E120" s="193" t="str">
        <f>E7</f>
        <v>Stavební úpravy smuteční síně ve Varnsdorfu - úprava toalet</v>
      </c>
      <c r="F120" s="32"/>
      <c r="G120" s="32"/>
      <c r="H120" s="3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2" t="s">
        <v>111</v>
      </c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16.5" customHeight="1">
      <c r="A122" s="40"/>
      <c r="B122" s="41"/>
      <c r="C122" s="42"/>
      <c r="D122" s="42"/>
      <c r="E122" s="78" t="str">
        <f>E9</f>
        <v>SO 999 - Vícerozpočtové náklady</v>
      </c>
      <c r="F122" s="42"/>
      <c r="G122" s="42"/>
      <c r="H122" s="42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6.95" customHeight="1">
      <c r="A123" s="40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2" customHeight="1">
      <c r="A124" s="40"/>
      <c r="B124" s="41"/>
      <c r="C124" s="32" t="s">
        <v>20</v>
      </c>
      <c r="D124" s="42"/>
      <c r="E124" s="42"/>
      <c r="F124" s="27" t="str">
        <f>F12</f>
        <v>Varnsdorf</v>
      </c>
      <c r="G124" s="42"/>
      <c r="H124" s="42"/>
      <c r="I124" s="32" t="s">
        <v>22</v>
      </c>
      <c r="J124" s="81" t="str">
        <f>IF(J12="","",J12)</f>
        <v>5. 11. 2022</v>
      </c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25.65" customHeight="1">
      <c r="A126" s="40"/>
      <c r="B126" s="41"/>
      <c r="C126" s="32" t="s">
        <v>24</v>
      </c>
      <c r="D126" s="42"/>
      <c r="E126" s="42"/>
      <c r="F126" s="27" t="str">
        <f>E15</f>
        <v>Město Varnsdorf</v>
      </c>
      <c r="G126" s="42"/>
      <c r="H126" s="42"/>
      <c r="I126" s="32" t="s">
        <v>30</v>
      </c>
      <c r="J126" s="36" t="str">
        <f>E21</f>
        <v>Ing. Václav Jára, ForWood</v>
      </c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15.15" customHeight="1">
      <c r="A127" s="40"/>
      <c r="B127" s="41"/>
      <c r="C127" s="32" t="s">
        <v>28</v>
      </c>
      <c r="D127" s="42"/>
      <c r="E127" s="42"/>
      <c r="F127" s="27" t="str">
        <f>IF(E18="","",E18)</f>
        <v>Vyplň údaj</v>
      </c>
      <c r="G127" s="42"/>
      <c r="H127" s="42"/>
      <c r="I127" s="32" t="s">
        <v>33</v>
      </c>
      <c r="J127" s="36" t="str">
        <f>E24</f>
        <v xml:space="preserve"> </v>
      </c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10.3" customHeight="1">
      <c r="A128" s="40"/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11" customFormat="1" ht="29.25" customHeight="1">
      <c r="A129" s="219"/>
      <c r="B129" s="220"/>
      <c r="C129" s="221" t="s">
        <v>152</v>
      </c>
      <c r="D129" s="222" t="s">
        <v>63</v>
      </c>
      <c r="E129" s="222" t="s">
        <v>59</v>
      </c>
      <c r="F129" s="222" t="s">
        <v>60</v>
      </c>
      <c r="G129" s="222" t="s">
        <v>153</v>
      </c>
      <c r="H129" s="222" t="s">
        <v>154</v>
      </c>
      <c r="I129" s="222" t="s">
        <v>155</v>
      </c>
      <c r="J129" s="222" t="s">
        <v>117</v>
      </c>
      <c r="K129" s="223" t="s">
        <v>156</v>
      </c>
      <c r="L129" s="224"/>
      <c r="M129" s="102" t="s">
        <v>1</v>
      </c>
      <c r="N129" s="103" t="s">
        <v>42</v>
      </c>
      <c r="O129" s="103" t="s">
        <v>157</v>
      </c>
      <c r="P129" s="103" t="s">
        <v>158</v>
      </c>
      <c r="Q129" s="103" t="s">
        <v>159</v>
      </c>
      <c r="R129" s="103" t="s">
        <v>160</v>
      </c>
      <c r="S129" s="103" t="s">
        <v>161</v>
      </c>
      <c r="T129" s="104" t="s">
        <v>162</v>
      </c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</row>
    <row r="130" spans="1:63" s="2" customFormat="1" ht="22.8" customHeight="1">
      <c r="A130" s="40"/>
      <c r="B130" s="41"/>
      <c r="C130" s="109" t="s">
        <v>163</v>
      </c>
      <c r="D130" s="42"/>
      <c r="E130" s="42"/>
      <c r="F130" s="42"/>
      <c r="G130" s="42"/>
      <c r="H130" s="42"/>
      <c r="I130" s="42"/>
      <c r="J130" s="225">
        <f>BK130</f>
        <v>0</v>
      </c>
      <c r="K130" s="42"/>
      <c r="L130" s="43"/>
      <c r="M130" s="105"/>
      <c r="N130" s="226"/>
      <c r="O130" s="106"/>
      <c r="P130" s="227">
        <f>P131+P143</f>
        <v>0</v>
      </c>
      <c r="Q130" s="106"/>
      <c r="R130" s="227">
        <f>R131+R143</f>
        <v>0</v>
      </c>
      <c r="S130" s="106"/>
      <c r="T130" s="228">
        <f>T131+T143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7" t="s">
        <v>77</v>
      </c>
      <c r="AU130" s="17" t="s">
        <v>119</v>
      </c>
      <c r="BK130" s="229">
        <f>BK131+BK143</f>
        <v>0</v>
      </c>
    </row>
    <row r="131" spans="1:63" s="12" customFormat="1" ht="25.9" customHeight="1">
      <c r="A131" s="12"/>
      <c r="B131" s="230"/>
      <c r="C131" s="231"/>
      <c r="D131" s="232" t="s">
        <v>77</v>
      </c>
      <c r="E131" s="233" t="s">
        <v>144</v>
      </c>
      <c r="F131" s="233" t="s">
        <v>1360</v>
      </c>
      <c r="G131" s="231"/>
      <c r="H131" s="231"/>
      <c r="I131" s="234"/>
      <c r="J131" s="210">
        <f>BK131</f>
        <v>0</v>
      </c>
      <c r="K131" s="231"/>
      <c r="L131" s="235"/>
      <c r="M131" s="236"/>
      <c r="N131" s="237"/>
      <c r="O131" s="237"/>
      <c r="P131" s="238">
        <f>P132+P141</f>
        <v>0</v>
      </c>
      <c r="Q131" s="237"/>
      <c r="R131" s="238">
        <f>R132+R141</f>
        <v>0</v>
      </c>
      <c r="S131" s="237"/>
      <c r="T131" s="239">
        <f>T132+T141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0" t="s">
        <v>195</v>
      </c>
      <c r="AT131" s="241" t="s">
        <v>77</v>
      </c>
      <c r="AU131" s="241" t="s">
        <v>78</v>
      </c>
      <c r="AY131" s="240" t="s">
        <v>166</v>
      </c>
      <c r="BK131" s="242">
        <f>BK132+BK141</f>
        <v>0</v>
      </c>
    </row>
    <row r="132" spans="1:63" s="12" customFormat="1" ht="22.8" customHeight="1">
      <c r="A132" s="12"/>
      <c r="B132" s="230"/>
      <c r="C132" s="231"/>
      <c r="D132" s="232" t="s">
        <v>77</v>
      </c>
      <c r="E132" s="243" t="s">
        <v>1361</v>
      </c>
      <c r="F132" s="243" t="s">
        <v>143</v>
      </c>
      <c r="G132" s="231"/>
      <c r="H132" s="231"/>
      <c r="I132" s="234"/>
      <c r="J132" s="244">
        <f>BK132</f>
        <v>0</v>
      </c>
      <c r="K132" s="231"/>
      <c r="L132" s="235"/>
      <c r="M132" s="236"/>
      <c r="N132" s="237"/>
      <c r="O132" s="237"/>
      <c r="P132" s="238">
        <f>SUM(P133:P140)</f>
        <v>0</v>
      </c>
      <c r="Q132" s="237"/>
      <c r="R132" s="238">
        <f>SUM(R133:R140)</f>
        <v>0</v>
      </c>
      <c r="S132" s="237"/>
      <c r="T132" s="239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40" t="s">
        <v>195</v>
      </c>
      <c r="AT132" s="241" t="s">
        <v>77</v>
      </c>
      <c r="AU132" s="241" t="s">
        <v>86</v>
      </c>
      <c r="AY132" s="240" t="s">
        <v>166</v>
      </c>
      <c r="BK132" s="242">
        <f>SUM(BK133:BK140)</f>
        <v>0</v>
      </c>
    </row>
    <row r="133" spans="1:65" s="2" customFormat="1" ht="16.5" customHeight="1">
      <c r="A133" s="40"/>
      <c r="B133" s="41"/>
      <c r="C133" s="245" t="s">
        <v>86</v>
      </c>
      <c r="D133" s="245" t="s">
        <v>168</v>
      </c>
      <c r="E133" s="246" t="s">
        <v>1362</v>
      </c>
      <c r="F133" s="247" t="s">
        <v>1363</v>
      </c>
      <c r="G133" s="248" t="s">
        <v>1364</v>
      </c>
      <c r="H133" s="249">
        <v>1</v>
      </c>
      <c r="I133" s="250"/>
      <c r="J133" s="251">
        <f>ROUND(I133*H133,2)</f>
        <v>0</v>
      </c>
      <c r="K133" s="247" t="s">
        <v>172</v>
      </c>
      <c r="L133" s="43"/>
      <c r="M133" s="252" t="s">
        <v>1</v>
      </c>
      <c r="N133" s="253" t="s">
        <v>43</v>
      </c>
      <c r="O133" s="93"/>
      <c r="P133" s="254">
        <f>O133*H133</f>
        <v>0</v>
      </c>
      <c r="Q133" s="254">
        <v>0</v>
      </c>
      <c r="R133" s="254">
        <f>Q133*H133</f>
        <v>0</v>
      </c>
      <c r="S133" s="254">
        <v>0</v>
      </c>
      <c r="T133" s="25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56" t="s">
        <v>1365</v>
      </c>
      <c r="AT133" s="256" t="s">
        <v>168</v>
      </c>
      <c r="AU133" s="256" t="s">
        <v>88</v>
      </c>
      <c r="AY133" s="17" t="s">
        <v>166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7" t="s">
        <v>86</v>
      </c>
      <c r="BK133" s="145">
        <f>ROUND(I133*H133,2)</f>
        <v>0</v>
      </c>
      <c r="BL133" s="17" t="s">
        <v>1365</v>
      </c>
      <c r="BM133" s="256" t="s">
        <v>1366</v>
      </c>
    </row>
    <row r="134" spans="1:65" s="2" customFormat="1" ht="16.5" customHeight="1">
      <c r="A134" s="40"/>
      <c r="B134" s="41"/>
      <c r="C134" s="245" t="s">
        <v>88</v>
      </c>
      <c r="D134" s="245" t="s">
        <v>168</v>
      </c>
      <c r="E134" s="246" t="s">
        <v>1367</v>
      </c>
      <c r="F134" s="247" t="s">
        <v>1368</v>
      </c>
      <c r="G134" s="248" t="s">
        <v>1364</v>
      </c>
      <c r="H134" s="249">
        <v>1</v>
      </c>
      <c r="I134" s="250"/>
      <c r="J134" s="251">
        <f>ROUND(I134*H134,2)</f>
        <v>0</v>
      </c>
      <c r="K134" s="247" t="s">
        <v>172</v>
      </c>
      <c r="L134" s="43"/>
      <c r="M134" s="252" t="s">
        <v>1</v>
      </c>
      <c r="N134" s="253" t="s">
        <v>43</v>
      </c>
      <c r="O134" s="93"/>
      <c r="P134" s="254">
        <f>O134*H134</f>
        <v>0</v>
      </c>
      <c r="Q134" s="254">
        <v>0</v>
      </c>
      <c r="R134" s="254">
        <f>Q134*H134</f>
        <v>0</v>
      </c>
      <c r="S134" s="254">
        <v>0</v>
      </c>
      <c r="T134" s="25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56" t="s">
        <v>1365</v>
      </c>
      <c r="AT134" s="256" t="s">
        <v>168</v>
      </c>
      <c r="AU134" s="256" t="s">
        <v>88</v>
      </c>
      <c r="AY134" s="17" t="s">
        <v>166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7" t="s">
        <v>86</v>
      </c>
      <c r="BK134" s="145">
        <f>ROUND(I134*H134,2)</f>
        <v>0</v>
      </c>
      <c r="BL134" s="17" t="s">
        <v>1365</v>
      </c>
      <c r="BM134" s="256" t="s">
        <v>1369</v>
      </c>
    </row>
    <row r="135" spans="1:65" s="2" customFormat="1" ht="16.5" customHeight="1">
      <c r="A135" s="40"/>
      <c r="B135" s="41"/>
      <c r="C135" s="245" t="s">
        <v>178</v>
      </c>
      <c r="D135" s="245" t="s">
        <v>168</v>
      </c>
      <c r="E135" s="246" t="s">
        <v>1370</v>
      </c>
      <c r="F135" s="247" t="s">
        <v>1371</v>
      </c>
      <c r="G135" s="248" t="s">
        <v>1364</v>
      </c>
      <c r="H135" s="249">
        <v>1</v>
      </c>
      <c r="I135" s="250"/>
      <c r="J135" s="251">
        <f>ROUND(I135*H135,2)</f>
        <v>0</v>
      </c>
      <c r="K135" s="247" t="s">
        <v>172</v>
      </c>
      <c r="L135" s="43"/>
      <c r="M135" s="252" t="s">
        <v>1</v>
      </c>
      <c r="N135" s="253" t="s">
        <v>43</v>
      </c>
      <c r="O135" s="93"/>
      <c r="P135" s="254">
        <f>O135*H135</f>
        <v>0</v>
      </c>
      <c r="Q135" s="254">
        <v>0</v>
      </c>
      <c r="R135" s="254">
        <f>Q135*H135</f>
        <v>0</v>
      </c>
      <c r="S135" s="254">
        <v>0</v>
      </c>
      <c r="T135" s="25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56" t="s">
        <v>1365</v>
      </c>
      <c r="AT135" s="256" t="s">
        <v>168</v>
      </c>
      <c r="AU135" s="256" t="s">
        <v>88</v>
      </c>
      <c r="AY135" s="17" t="s">
        <v>166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7" t="s">
        <v>86</v>
      </c>
      <c r="BK135" s="145">
        <f>ROUND(I135*H135,2)</f>
        <v>0</v>
      </c>
      <c r="BL135" s="17" t="s">
        <v>1365</v>
      </c>
      <c r="BM135" s="256" t="s">
        <v>1372</v>
      </c>
    </row>
    <row r="136" spans="1:65" s="2" customFormat="1" ht="16.5" customHeight="1">
      <c r="A136" s="40"/>
      <c r="B136" s="41"/>
      <c r="C136" s="245" t="s">
        <v>173</v>
      </c>
      <c r="D136" s="245" t="s">
        <v>168</v>
      </c>
      <c r="E136" s="246" t="s">
        <v>1373</v>
      </c>
      <c r="F136" s="247" t="s">
        <v>1374</v>
      </c>
      <c r="G136" s="248" t="s">
        <v>1364</v>
      </c>
      <c r="H136" s="249">
        <v>1</v>
      </c>
      <c r="I136" s="250"/>
      <c r="J136" s="251">
        <f>ROUND(I136*H136,2)</f>
        <v>0</v>
      </c>
      <c r="K136" s="247" t="s">
        <v>172</v>
      </c>
      <c r="L136" s="43"/>
      <c r="M136" s="252" t="s">
        <v>1</v>
      </c>
      <c r="N136" s="253" t="s">
        <v>43</v>
      </c>
      <c r="O136" s="93"/>
      <c r="P136" s="254">
        <f>O136*H136</f>
        <v>0</v>
      </c>
      <c r="Q136" s="254">
        <v>0</v>
      </c>
      <c r="R136" s="254">
        <f>Q136*H136</f>
        <v>0</v>
      </c>
      <c r="S136" s="254">
        <v>0</v>
      </c>
      <c r="T136" s="25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56" t="s">
        <v>1365</v>
      </c>
      <c r="AT136" s="256" t="s">
        <v>168</v>
      </c>
      <c r="AU136" s="256" t="s">
        <v>88</v>
      </c>
      <c r="AY136" s="17" t="s">
        <v>166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7" t="s">
        <v>86</v>
      </c>
      <c r="BK136" s="145">
        <f>ROUND(I136*H136,2)</f>
        <v>0</v>
      </c>
      <c r="BL136" s="17" t="s">
        <v>1365</v>
      </c>
      <c r="BM136" s="256" t="s">
        <v>1375</v>
      </c>
    </row>
    <row r="137" spans="1:65" s="2" customFormat="1" ht="16.5" customHeight="1">
      <c r="A137" s="40"/>
      <c r="B137" s="41"/>
      <c r="C137" s="245" t="s">
        <v>195</v>
      </c>
      <c r="D137" s="245" t="s">
        <v>168</v>
      </c>
      <c r="E137" s="246" t="s">
        <v>1376</v>
      </c>
      <c r="F137" s="247" t="s">
        <v>1377</v>
      </c>
      <c r="G137" s="248" t="s">
        <v>1364</v>
      </c>
      <c r="H137" s="249">
        <v>1</v>
      </c>
      <c r="I137" s="250"/>
      <c r="J137" s="251">
        <f>ROUND(I137*H137,2)</f>
        <v>0</v>
      </c>
      <c r="K137" s="247" t="s">
        <v>172</v>
      </c>
      <c r="L137" s="43"/>
      <c r="M137" s="252" t="s">
        <v>1</v>
      </c>
      <c r="N137" s="253" t="s">
        <v>43</v>
      </c>
      <c r="O137" s="93"/>
      <c r="P137" s="254">
        <f>O137*H137</f>
        <v>0</v>
      </c>
      <c r="Q137" s="254">
        <v>0</v>
      </c>
      <c r="R137" s="254">
        <f>Q137*H137</f>
        <v>0</v>
      </c>
      <c r="S137" s="254">
        <v>0</v>
      </c>
      <c r="T137" s="25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56" t="s">
        <v>1365</v>
      </c>
      <c r="AT137" s="256" t="s">
        <v>168</v>
      </c>
      <c r="AU137" s="256" t="s">
        <v>88</v>
      </c>
      <c r="AY137" s="17" t="s">
        <v>166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7" t="s">
        <v>86</v>
      </c>
      <c r="BK137" s="145">
        <f>ROUND(I137*H137,2)</f>
        <v>0</v>
      </c>
      <c r="BL137" s="17" t="s">
        <v>1365</v>
      </c>
      <c r="BM137" s="256" t="s">
        <v>1378</v>
      </c>
    </row>
    <row r="138" spans="1:65" s="2" customFormat="1" ht="16.5" customHeight="1">
      <c r="A138" s="40"/>
      <c r="B138" s="41"/>
      <c r="C138" s="245" t="s">
        <v>202</v>
      </c>
      <c r="D138" s="245" t="s">
        <v>168</v>
      </c>
      <c r="E138" s="246" t="s">
        <v>1379</v>
      </c>
      <c r="F138" s="247" t="s">
        <v>1380</v>
      </c>
      <c r="G138" s="248" t="s">
        <v>1364</v>
      </c>
      <c r="H138" s="249">
        <v>1</v>
      </c>
      <c r="I138" s="250"/>
      <c r="J138" s="251">
        <f>ROUND(I138*H138,2)</f>
        <v>0</v>
      </c>
      <c r="K138" s="247" t="s">
        <v>172</v>
      </c>
      <c r="L138" s="43"/>
      <c r="M138" s="252" t="s">
        <v>1</v>
      </c>
      <c r="N138" s="253" t="s">
        <v>43</v>
      </c>
      <c r="O138" s="93"/>
      <c r="P138" s="254">
        <f>O138*H138</f>
        <v>0</v>
      </c>
      <c r="Q138" s="254">
        <v>0</v>
      </c>
      <c r="R138" s="254">
        <f>Q138*H138</f>
        <v>0</v>
      </c>
      <c r="S138" s="254">
        <v>0</v>
      </c>
      <c r="T138" s="25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56" t="s">
        <v>1365</v>
      </c>
      <c r="AT138" s="256" t="s">
        <v>168</v>
      </c>
      <c r="AU138" s="256" t="s">
        <v>88</v>
      </c>
      <c r="AY138" s="17" t="s">
        <v>166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7" t="s">
        <v>86</v>
      </c>
      <c r="BK138" s="145">
        <f>ROUND(I138*H138,2)</f>
        <v>0</v>
      </c>
      <c r="BL138" s="17" t="s">
        <v>1365</v>
      </c>
      <c r="BM138" s="256" t="s">
        <v>1381</v>
      </c>
    </row>
    <row r="139" spans="1:65" s="2" customFormat="1" ht="16.5" customHeight="1">
      <c r="A139" s="40"/>
      <c r="B139" s="41"/>
      <c r="C139" s="245" t="s">
        <v>206</v>
      </c>
      <c r="D139" s="245" t="s">
        <v>168</v>
      </c>
      <c r="E139" s="246" t="s">
        <v>1382</v>
      </c>
      <c r="F139" s="247" t="s">
        <v>1383</v>
      </c>
      <c r="G139" s="248" t="s">
        <v>1364</v>
      </c>
      <c r="H139" s="249">
        <v>1</v>
      </c>
      <c r="I139" s="250"/>
      <c r="J139" s="251">
        <f>ROUND(I139*H139,2)</f>
        <v>0</v>
      </c>
      <c r="K139" s="247" t="s">
        <v>172</v>
      </c>
      <c r="L139" s="43"/>
      <c r="M139" s="252" t="s">
        <v>1</v>
      </c>
      <c r="N139" s="253" t="s">
        <v>43</v>
      </c>
      <c r="O139" s="93"/>
      <c r="P139" s="254">
        <f>O139*H139</f>
        <v>0</v>
      </c>
      <c r="Q139" s="254">
        <v>0</v>
      </c>
      <c r="R139" s="254">
        <f>Q139*H139</f>
        <v>0</v>
      </c>
      <c r="S139" s="254">
        <v>0</v>
      </c>
      <c r="T139" s="25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56" t="s">
        <v>1365</v>
      </c>
      <c r="AT139" s="256" t="s">
        <v>168</v>
      </c>
      <c r="AU139" s="256" t="s">
        <v>88</v>
      </c>
      <c r="AY139" s="17" t="s">
        <v>166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7" t="s">
        <v>86</v>
      </c>
      <c r="BK139" s="145">
        <f>ROUND(I139*H139,2)</f>
        <v>0</v>
      </c>
      <c r="BL139" s="17" t="s">
        <v>1365</v>
      </c>
      <c r="BM139" s="256" t="s">
        <v>1384</v>
      </c>
    </row>
    <row r="140" spans="1:65" s="2" customFormat="1" ht="16.5" customHeight="1">
      <c r="A140" s="40"/>
      <c r="B140" s="41"/>
      <c r="C140" s="245" t="s">
        <v>212</v>
      </c>
      <c r="D140" s="245" t="s">
        <v>168</v>
      </c>
      <c r="E140" s="246" t="s">
        <v>1385</v>
      </c>
      <c r="F140" s="247" t="s">
        <v>1386</v>
      </c>
      <c r="G140" s="248" t="s">
        <v>1364</v>
      </c>
      <c r="H140" s="249">
        <v>1</v>
      </c>
      <c r="I140" s="250"/>
      <c r="J140" s="251">
        <f>ROUND(I140*H140,2)</f>
        <v>0</v>
      </c>
      <c r="K140" s="247" t="s">
        <v>172</v>
      </c>
      <c r="L140" s="43"/>
      <c r="M140" s="252" t="s">
        <v>1</v>
      </c>
      <c r="N140" s="253" t="s">
        <v>43</v>
      </c>
      <c r="O140" s="93"/>
      <c r="P140" s="254">
        <f>O140*H140</f>
        <v>0</v>
      </c>
      <c r="Q140" s="254">
        <v>0</v>
      </c>
      <c r="R140" s="254">
        <f>Q140*H140</f>
        <v>0</v>
      </c>
      <c r="S140" s="254">
        <v>0</v>
      </c>
      <c r="T140" s="25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56" t="s">
        <v>1365</v>
      </c>
      <c r="AT140" s="256" t="s">
        <v>168</v>
      </c>
      <c r="AU140" s="256" t="s">
        <v>88</v>
      </c>
      <c r="AY140" s="17" t="s">
        <v>166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7" t="s">
        <v>86</v>
      </c>
      <c r="BK140" s="145">
        <f>ROUND(I140*H140,2)</f>
        <v>0</v>
      </c>
      <c r="BL140" s="17" t="s">
        <v>1365</v>
      </c>
      <c r="BM140" s="256" t="s">
        <v>1387</v>
      </c>
    </row>
    <row r="141" spans="1:63" s="12" customFormat="1" ht="22.8" customHeight="1">
      <c r="A141" s="12"/>
      <c r="B141" s="230"/>
      <c r="C141" s="231"/>
      <c r="D141" s="232" t="s">
        <v>77</v>
      </c>
      <c r="E141" s="243" t="s">
        <v>1388</v>
      </c>
      <c r="F141" s="243" t="s">
        <v>147</v>
      </c>
      <c r="G141" s="231"/>
      <c r="H141" s="231"/>
      <c r="I141" s="234"/>
      <c r="J141" s="244">
        <f>BK141</f>
        <v>0</v>
      </c>
      <c r="K141" s="231"/>
      <c r="L141" s="235"/>
      <c r="M141" s="236"/>
      <c r="N141" s="237"/>
      <c r="O141" s="237"/>
      <c r="P141" s="238">
        <f>P142</f>
        <v>0</v>
      </c>
      <c r="Q141" s="237"/>
      <c r="R141" s="238">
        <f>R142</f>
        <v>0</v>
      </c>
      <c r="S141" s="237"/>
      <c r="T141" s="239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40" t="s">
        <v>195</v>
      </c>
      <c r="AT141" s="241" t="s">
        <v>77</v>
      </c>
      <c r="AU141" s="241" t="s">
        <v>86</v>
      </c>
      <c r="AY141" s="240" t="s">
        <v>166</v>
      </c>
      <c r="BK141" s="242">
        <f>BK142</f>
        <v>0</v>
      </c>
    </row>
    <row r="142" spans="1:65" s="2" customFormat="1" ht="16.5" customHeight="1">
      <c r="A142" s="40"/>
      <c r="B142" s="41"/>
      <c r="C142" s="245" t="s">
        <v>216</v>
      </c>
      <c r="D142" s="245" t="s">
        <v>168</v>
      </c>
      <c r="E142" s="246" t="s">
        <v>1389</v>
      </c>
      <c r="F142" s="247" t="s">
        <v>1390</v>
      </c>
      <c r="G142" s="248" t="s">
        <v>1364</v>
      </c>
      <c r="H142" s="249">
        <v>1</v>
      </c>
      <c r="I142" s="250"/>
      <c r="J142" s="251">
        <f>ROUND(I142*H142,2)</f>
        <v>0</v>
      </c>
      <c r="K142" s="247" t="s">
        <v>172</v>
      </c>
      <c r="L142" s="43"/>
      <c r="M142" s="252" t="s">
        <v>1</v>
      </c>
      <c r="N142" s="253" t="s">
        <v>43</v>
      </c>
      <c r="O142" s="93"/>
      <c r="P142" s="254">
        <f>O142*H142</f>
        <v>0</v>
      </c>
      <c r="Q142" s="254">
        <v>0</v>
      </c>
      <c r="R142" s="254">
        <f>Q142*H142</f>
        <v>0</v>
      </c>
      <c r="S142" s="254">
        <v>0</v>
      </c>
      <c r="T142" s="25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56" t="s">
        <v>1365</v>
      </c>
      <c r="AT142" s="256" t="s">
        <v>168</v>
      </c>
      <c r="AU142" s="256" t="s">
        <v>88</v>
      </c>
      <c r="AY142" s="17" t="s">
        <v>166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7" t="s">
        <v>86</v>
      </c>
      <c r="BK142" s="145">
        <f>ROUND(I142*H142,2)</f>
        <v>0</v>
      </c>
      <c r="BL142" s="17" t="s">
        <v>1365</v>
      </c>
      <c r="BM142" s="256" t="s">
        <v>1391</v>
      </c>
    </row>
    <row r="143" spans="1:63" s="2" customFormat="1" ht="49.9" customHeight="1">
      <c r="A143" s="40"/>
      <c r="B143" s="41"/>
      <c r="C143" s="42"/>
      <c r="D143" s="42"/>
      <c r="E143" s="233" t="s">
        <v>866</v>
      </c>
      <c r="F143" s="233" t="s">
        <v>867</v>
      </c>
      <c r="G143" s="42"/>
      <c r="H143" s="42"/>
      <c r="I143" s="42"/>
      <c r="J143" s="210">
        <f>BK143</f>
        <v>0</v>
      </c>
      <c r="K143" s="42"/>
      <c r="L143" s="43"/>
      <c r="M143" s="301"/>
      <c r="N143" s="302"/>
      <c r="O143" s="93"/>
      <c r="P143" s="93"/>
      <c r="Q143" s="93"/>
      <c r="R143" s="93"/>
      <c r="S143" s="93"/>
      <c r="T143" s="94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7" t="s">
        <v>77</v>
      </c>
      <c r="AU143" s="17" t="s">
        <v>78</v>
      </c>
      <c r="AY143" s="17" t="s">
        <v>868</v>
      </c>
      <c r="BK143" s="145">
        <f>SUM(BK144:BK146)</f>
        <v>0</v>
      </c>
    </row>
    <row r="144" spans="1:63" s="2" customFormat="1" ht="16.3" customHeight="1">
      <c r="A144" s="40"/>
      <c r="B144" s="41"/>
      <c r="C144" s="303" t="s">
        <v>1</v>
      </c>
      <c r="D144" s="303" t="s">
        <v>168</v>
      </c>
      <c r="E144" s="304" t="s">
        <v>1</v>
      </c>
      <c r="F144" s="305" t="s">
        <v>1</v>
      </c>
      <c r="G144" s="306" t="s">
        <v>1</v>
      </c>
      <c r="H144" s="307"/>
      <c r="I144" s="308"/>
      <c r="J144" s="309">
        <f>BK144</f>
        <v>0</v>
      </c>
      <c r="K144" s="310"/>
      <c r="L144" s="43"/>
      <c r="M144" s="311" t="s">
        <v>1</v>
      </c>
      <c r="N144" s="312" t="s">
        <v>43</v>
      </c>
      <c r="O144" s="93"/>
      <c r="P144" s="93"/>
      <c r="Q144" s="93"/>
      <c r="R144" s="93"/>
      <c r="S144" s="93"/>
      <c r="T144" s="94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7" t="s">
        <v>868</v>
      </c>
      <c r="AU144" s="17" t="s">
        <v>86</v>
      </c>
      <c r="AY144" s="17" t="s">
        <v>868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7" t="s">
        <v>86</v>
      </c>
      <c r="BK144" s="145">
        <f>I144*H144</f>
        <v>0</v>
      </c>
    </row>
    <row r="145" spans="1:63" s="2" customFormat="1" ht="16.3" customHeight="1">
      <c r="A145" s="40"/>
      <c r="B145" s="41"/>
      <c r="C145" s="303" t="s">
        <v>1</v>
      </c>
      <c r="D145" s="303" t="s">
        <v>168</v>
      </c>
      <c r="E145" s="304" t="s">
        <v>1</v>
      </c>
      <c r="F145" s="305" t="s">
        <v>1</v>
      </c>
      <c r="G145" s="306" t="s">
        <v>1</v>
      </c>
      <c r="H145" s="307"/>
      <c r="I145" s="308"/>
      <c r="J145" s="309">
        <f>BK145</f>
        <v>0</v>
      </c>
      <c r="K145" s="310"/>
      <c r="L145" s="43"/>
      <c r="M145" s="311" t="s">
        <v>1</v>
      </c>
      <c r="N145" s="312" t="s">
        <v>43</v>
      </c>
      <c r="O145" s="93"/>
      <c r="P145" s="93"/>
      <c r="Q145" s="93"/>
      <c r="R145" s="93"/>
      <c r="S145" s="93"/>
      <c r="T145" s="94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7" t="s">
        <v>868</v>
      </c>
      <c r="AU145" s="17" t="s">
        <v>86</v>
      </c>
      <c r="AY145" s="17" t="s">
        <v>868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7" t="s">
        <v>86</v>
      </c>
      <c r="BK145" s="145">
        <f>I145*H145</f>
        <v>0</v>
      </c>
    </row>
    <row r="146" spans="1:63" s="2" customFormat="1" ht="16.3" customHeight="1">
      <c r="A146" s="40"/>
      <c r="B146" s="41"/>
      <c r="C146" s="303" t="s">
        <v>1</v>
      </c>
      <c r="D146" s="303" t="s">
        <v>168</v>
      </c>
      <c r="E146" s="304" t="s">
        <v>1</v>
      </c>
      <c r="F146" s="305" t="s">
        <v>1</v>
      </c>
      <c r="G146" s="306" t="s">
        <v>1</v>
      </c>
      <c r="H146" s="307"/>
      <c r="I146" s="308"/>
      <c r="J146" s="309">
        <f>BK146</f>
        <v>0</v>
      </c>
      <c r="K146" s="310"/>
      <c r="L146" s="43"/>
      <c r="M146" s="311" t="s">
        <v>1</v>
      </c>
      <c r="N146" s="312" t="s">
        <v>43</v>
      </c>
      <c r="O146" s="313"/>
      <c r="P146" s="313"/>
      <c r="Q146" s="313"/>
      <c r="R146" s="313"/>
      <c r="S146" s="313"/>
      <c r="T146" s="314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7" t="s">
        <v>868</v>
      </c>
      <c r="AU146" s="17" t="s">
        <v>86</v>
      </c>
      <c r="AY146" s="17" t="s">
        <v>868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7" t="s">
        <v>86</v>
      </c>
      <c r="BK146" s="145">
        <f>I146*H146</f>
        <v>0</v>
      </c>
    </row>
    <row r="147" spans="1:31" s="2" customFormat="1" ht="6.95" customHeight="1">
      <c r="A147" s="40"/>
      <c r="B147" s="68"/>
      <c r="C147" s="69"/>
      <c r="D147" s="69"/>
      <c r="E147" s="69"/>
      <c r="F147" s="69"/>
      <c r="G147" s="69"/>
      <c r="H147" s="69"/>
      <c r="I147" s="69"/>
      <c r="J147" s="69"/>
      <c r="K147" s="69"/>
      <c r="L147" s="43"/>
      <c r="M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</sheetData>
  <sheetProtection password="CC35" sheet="1" objects="1" scenarios="1" formatColumns="0" formatRows="0" autoFilter="0"/>
  <autoFilter ref="C129:K146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dataValidations count="2">
    <dataValidation type="list" allowBlank="1" showInputMessage="1" showErrorMessage="1" error="Povoleny jsou hodnoty K, M." sqref="D144:D147">
      <formula1>"K, M"</formula1>
    </dataValidation>
    <dataValidation type="list" allowBlank="1" showInputMessage="1" showErrorMessage="1" error="Povoleny jsou hodnoty základní, snížená, zákl. přenesená, sníž. přenesená, nulová." sqref="N144:N147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DESKTOP-7VAAOUV\Zuzana Kosáková</dc:creator>
  <cp:keywords/>
  <dc:description/>
  <cp:lastModifiedBy>DESKTOP-7VAAOUV\Zuzana Kosáková</cp:lastModifiedBy>
  <dcterms:created xsi:type="dcterms:W3CDTF">2023-01-06T06:54:38Z</dcterms:created>
  <dcterms:modified xsi:type="dcterms:W3CDTF">2023-01-06T06:54:48Z</dcterms:modified>
  <cp:category/>
  <cp:version/>
  <cp:contentType/>
  <cp:contentStatus/>
</cp:coreProperties>
</file>