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40" windowHeight="8950" activeTab="0"/>
  </bookViews>
  <sheets>
    <sheet name="Rekapitulace stavby" sheetId="1" r:id="rId1"/>
    <sheet name="SO 0 - Vedlejší rozpočtov..." sheetId="2" r:id="rId2"/>
    <sheet name="SO 1 - Zateplení fasády" sheetId="3" r:id="rId3"/>
    <sheet name="SO 2 - Výměna výplní otvo..." sheetId="4" r:id="rId4"/>
    <sheet name="SO 3 - Zateplení střechy" sheetId="5" r:id="rId5"/>
  </sheets>
  <definedNames>
    <definedName name="_xlnm.Print_Titles" localSheetId="0">'Rekapitulace stavby'!$85:$85</definedName>
    <definedName name="_xlnm.Print_Titles" localSheetId="1">'SO 0 - Vedlejší rozpočtov...'!$117:$117</definedName>
    <definedName name="_xlnm.Print_Titles" localSheetId="2">'SO 1 - Zateplení fasády'!$134:$134</definedName>
    <definedName name="_xlnm.Print_Titles" localSheetId="3">'SO 2 - Výměna výplní otvo...'!$124:$124</definedName>
    <definedName name="_xlnm.Print_Titles" localSheetId="4">'SO 3 - Zateplení střechy'!$128:$128</definedName>
    <definedName name="_xlnm.Print_Area" localSheetId="0">'Rekapitulace stavby'!$C$4:$AP$70,'Rekapitulace stavby'!$C$76:$AP$99</definedName>
    <definedName name="_xlnm.Print_Area" localSheetId="1">'SO 0 - Vedlejší rozpočtov...'!$C$4:$Q$70,'SO 0 - Vedlejší rozpočtov...'!$C$76:$Q$101,'SO 0 - Vedlejší rozpočtov...'!$C$107:$Q$131</definedName>
    <definedName name="_xlnm.Print_Area" localSheetId="2">'SO 1 - Zateplení fasády'!$C$4:$Q$70,'SO 1 - Zateplení fasády'!$C$76:$Q$118,'SO 1 - Zateplení fasády'!$C$124:$Q$351</definedName>
    <definedName name="_xlnm.Print_Area" localSheetId="3">'SO 2 - Výměna výplní otvo...'!$C$4:$Q$70,'SO 2 - Výměna výplní otvo...'!$C$76:$Q$108,'SO 2 - Výměna výplní otvo...'!$C$114:$Q$187</definedName>
    <definedName name="_xlnm.Print_Area" localSheetId="4">'SO 3 - Zateplení střechy'!$C$4:$Q$70,'SO 3 - Zateplení střechy'!$C$76:$Q$112,'SO 3 - Zateplení střechy'!$C$118:$Q$244</definedName>
  </definedNames>
  <calcPr fullCalcOnLoad="1"/>
</workbook>
</file>

<file path=xl/sharedStrings.xml><?xml version="1.0" encoding="utf-8"?>
<sst xmlns="http://schemas.openxmlformats.org/spreadsheetml/2006/main" count="4574" uniqueCount="924">
  <si>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</si>
  <si>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</si>
  <si>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</si>
  <si>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</si>
  <si>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</si>
  <si>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</si>
  <si>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</si>
  <si>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</si>
  <si>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</si>
  <si>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</si>
  <si>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</si>
  <si>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</si>
  <si>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</si>
  <si>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</si>
  <si>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</si>
  <si>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MUVARNSDORF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</si>
  <si>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</si>
  <si>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</si>
  <si>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Zateplení fasády, střechy a úprava balkónů v domě s pečovatelskou službou, ul. Lesní č.p.2970</t>
  </si>
  <si>
    <t>0,1</t>
  </si>
  <si>
    <t>JKSO:</t>
  </si>
  <si>
    <t>CC-CZ:</t>
  </si>
  <si>
    <t>1</t>
  </si>
  <si>
    <t>Místo:</t>
  </si>
  <si>
    <t>Varnsdorf</t>
  </si>
  <si>
    <t>Datum:</t>
  </si>
  <si>
    <t>15.07.2020</t>
  </si>
  <si>
    <t>10</t>
  </si>
  <si>
    <t>100</t>
  </si>
  <si>
    <t>Objednavatel:</t>
  </si>
  <si>
    <t>IČ:</t>
  </si>
  <si>
    <t>Město Varnsdorf, nám. E. Beneše 470, 40747 Varnsdo</t>
  </si>
  <si>
    <t>DIČ:</t>
  </si>
  <si>
    <t>Zhotovitel:</t>
  </si>
  <si>
    <t>Vyplň údaj</t>
  </si>
  <si>
    <t>Projektant:</t>
  </si>
  <si>
    <t>Pavel Hruška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</si>
  <si>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</si>
  <si>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</si>
  <si>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</si>
  <si>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</si>
  <si>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</si>
  <si>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</si>
  <si>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</si>
  <si>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</si>
  <si>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</si>
  <si>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</si>
  <si>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</si>
  <si>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</si>
  <si>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</si>
  <si>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</si>
  <si>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</si>
  <si>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</si>
  <si>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</si>
  <si>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</si>
  <si>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</si>
  <si>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</si>
  <si>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</si>
  <si>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</si>
  <si>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</si>
  <si>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</si>
  <si>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</si>
  <si>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</si>
  <si>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</si>
  <si>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</si>
  <si>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</si>
  <si>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</si>
  <si>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</si>
  <si>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</si>
  <si>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</si>
  <si>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</si>
  <si>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</si>
  <si>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</si>
  <si>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</si>
  <si>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</si>
  <si>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</si>
  <si>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</si>
  <si>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</si>
  <si>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</si>
  <si>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</si>
  <si>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</si>
  <si>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</si>
  <si>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{8D877705-BD8F-42C8-8DA6-67D21C648011}</t>
  </si>
  <si>
    <t>{00000000-0000-0000-0000-000000000000}</t>
  </si>
  <si>
    <t>SO 0</t>
  </si>
  <si>
    <t xml:space="preserve">Vedlejší rozpočtové náklady </t>
  </si>
  <si>
    <t>{A24EAE9E-4F97-4548-9E0E-F1040AE58FEF}</t>
  </si>
  <si>
    <t>SO 1</t>
  </si>
  <si>
    <t>Zateplení fasády</t>
  </si>
  <si>
    <t>{9C8CAA1F-1138-41E3-A60F-1209F00154A3}</t>
  </si>
  <si>
    <t>SO 2</t>
  </si>
  <si>
    <t>Výměna výplní otvorů a zasklení lodžií</t>
  </si>
  <si>
    <t>{221C5A6A-029F-481F-A3AA-D7E4E1EAFF36}</t>
  </si>
  <si>
    <t>SO 3</t>
  </si>
  <si>
    <t>Zateplení střechy</t>
  </si>
  <si>
    <t>{F78D52D2-47E8-4DE5-8641-189061801435}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</si>
  <si>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</si>
  <si>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</si>
  <si>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</si>
  <si>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</si>
  <si>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</si>
  <si>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</si>
  <si>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</si>
  <si>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</si>
  <si>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</si>
  <si>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</si>
  <si>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</si>
  <si>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</si>
  <si>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</si>
  <si>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 xml:space="preserve">SO 0 - Vedlejší rozpočtové náklady </t>
  </si>
  <si>
    <t>801 12</t>
  </si>
  <si>
    <t>Město Varnsdorf</t>
  </si>
  <si>
    <t>Bude vybrán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</si>
  <si>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</si>
  <si>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</si>
  <si>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</si>
  <si>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</si>
  <si>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</si>
  <si>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</si>
  <si>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</si>
  <si>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 xml:space="preserve">    0 - Vedlejší rozpočtové náklady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</si>
  <si>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</si>
  <si>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</si>
  <si>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</si>
  <si>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</si>
  <si>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</si>
  <si>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</si>
  <si>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</si>
  <si>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</si>
  <si>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</si>
  <si>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</si>
  <si>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</si>
  <si>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</si>
  <si>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</si>
  <si>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</si>
  <si>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</si>
  <si>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</si>
  <si>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</si>
  <si>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</si>
  <si>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</si>
  <si>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</si>
  <si>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</si>
  <si>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</si>
  <si>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</si>
  <si>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</si>
  <si>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</si>
  <si>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</si>
  <si>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</si>
  <si>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K</t>
  </si>
  <si>
    <t>030001000</t>
  </si>
  <si>
    <t>Kč</t>
  </si>
  <si>
    <t>1024</t>
  </si>
  <si>
    <t>1455988452</t>
  </si>
  <si>
    <t>3</t>
  </si>
  <si>
    <t>043002000</t>
  </si>
  <si>
    <t>Zkoušky a ostatní měření - přídržnosti, kotvení, výtažnosti atd</t>
  </si>
  <si>
    <t>836623685</t>
  </si>
  <si>
    <t>4</t>
  </si>
  <si>
    <t>044002000</t>
  </si>
  <si>
    <t>Revize - el. zařízení, zabezpečovacího a hromosvodu</t>
  </si>
  <si>
    <t>55502400</t>
  </si>
  <si>
    <t>070001000</t>
  </si>
  <si>
    <t>1880423112</t>
  </si>
  <si>
    <t>6</t>
  </si>
  <si>
    <t>090001000</t>
  </si>
  <si>
    <t>Ostatní náklady - skutečné provedení, doklady ke kolaudaci apod.</t>
  </si>
  <si>
    <t>262144</t>
  </si>
  <si>
    <t>-318425426</t>
  </si>
  <si>
    <t>VP - Vícepráce</t>
  </si>
  <si>
    <t>PN</t>
  </si>
  <si>
    <t>SO 1 - Zateplení fasády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</si>
  <si>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</si>
  <si>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</si>
  <si>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</si>
  <si>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</si>
  <si>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</si>
  <si>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</si>
  <si>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</si>
  <si>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</si>
  <si>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</si>
  <si>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</si>
  <si>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</si>
  <si>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</si>
  <si>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</si>
  <si>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</si>
  <si>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</si>
  <si>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</si>
  <si>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</si>
  <si>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>M - Práce a dodávky M</t>
  </si>
  <si>
    <t xml:space="preserve">    21-M - Elektromontáže</t>
  </si>
  <si>
    <t>132201101</t>
  </si>
  <si>
    <t>Hloubení rýh š do 600 mm v hornině tř. 3 objemu do 100 m3</t>
  </si>
  <si>
    <t>m3</t>
  </si>
  <si>
    <t>-156201634</t>
  </si>
  <si>
    <t>(18+0,5+0,5+18+0,5+0,5+40,25+0,5+0,5+0,35+0,35+1,8+1,8+0,5+0,5)*0,5*0,8</t>
  </si>
  <si>
    <t>VV</t>
  </si>
  <si>
    <t>132201109</t>
  </si>
  <si>
    <t>Příplatek za lepivost k hloubení rýh š do 600 mm v hornině tř. 3</t>
  </si>
  <si>
    <t>-657270128</t>
  </si>
  <si>
    <t>161101101</t>
  </si>
  <si>
    <t>Svislé přemístění výkopku z horniny tř. 1 až 4 hl výkopu do 2,5 m</t>
  </si>
  <si>
    <t>2124532883</t>
  </si>
  <si>
    <t>162201201</t>
  </si>
  <si>
    <t>Vodorovné přemístění do 10 m nošením výkopku z horniny tř. 1 až 4</t>
  </si>
  <si>
    <t>1251906256</t>
  </si>
  <si>
    <t>162201209</t>
  </si>
  <si>
    <t>Příplatek k vodorovnému přemístění nošením ZKD 10 m nošení výkopku z horniny tř. 1 až 4</t>
  </si>
  <si>
    <t>1929158047</t>
  </si>
  <si>
    <t>162701105</t>
  </si>
  <si>
    <t>Vodorovné přemístění do 10000 m výkopku/sypaniny z horniny tř. 1 až 4</t>
  </si>
  <si>
    <t>1847432143</t>
  </si>
  <si>
    <t>7</t>
  </si>
  <si>
    <t>162701109</t>
  </si>
  <si>
    <t>Příplatek k vodorovnému přemístění výkopku/sypaniny z horniny tř. 1 až 4 ZKD 1000 m přes 10000 m</t>
  </si>
  <si>
    <t>-844650161</t>
  </si>
  <si>
    <t>8</t>
  </si>
  <si>
    <t>167101101</t>
  </si>
  <si>
    <t>Nakládání výkopku z hornin tř. 1 až 4 do 100 m3</t>
  </si>
  <si>
    <t>1244941290</t>
  </si>
  <si>
    <t>9</t>
  </si>
  <si>
    <t>171201201</t>
  </si>
  <si>
    <t>Uložení sypaniny na skládky</t>
  </si>
  <si>
    <t>1229216064</t>
  </si>
  <si>
    <t>171201211</t>
  </si>
  <si>
    <t>Poplatek za uložení odpadu ze sypaniny na skládce (skládkovné)</t>
  </si>
  <si>
    <t>t</t>
  </si>
  <si>
    <t>415698859</t>
  </si>
  <si>
    <t>11</t>
  </si>
  <si>
    <t>174101102</t>
  </si>
  <si>
    <t>Zásyp v uzavřených prostorech sypaninou se zhutněním</t>
  </si>
  <si>
    <t>-1257898574</t>
  </si>
  <si>
    <t>33,82-6,341</t>
  </si>
  <si>
    <t>12</t>
  </si>
  <si>
    <t>175101201</t>
  </si>
  <si>
    <t>Obsypání objektu nad přilehlým původním terénem sypaninou bez prohození, uloženou do 3 m</t>
  </si>
  <si>
    <t>1439213508</t>
  </si>
  <si>
    <t>(18+0,5+0,5+18+0,5+0,5+40,25+0,5+0,5+0,35+0,35+1,8+1,8+0,5+0,5)*0,5*0,15</t>
  </si>
  <si>
    <t>13</t>
  </si>
  <si>
    <t>M</t>
  </si>
  <si>
    <t>583374020</t>
  </si>
  <si>
    <t>kamenivo dekorační (kačírek) frakce 16/22</t>
  </si>
  <si>
    <t>1903865053</t>
  </si>
  <si>
    <t>14</t>
  </si>
  <si>
    <t>213141111</t>
  </si>
  <si>
    <t>Zřízení vrstvy z geotextilie v rovině nebo ve sklonu do 1:5 š do 3 m</t>
  </si>
  <si>
    <t>m2</t>
  </si>
  <si>
    <t>-819023642</t>
  </si>
  <si>
    <t>(18+0,5+0,5+18+0,5+0,5+40,25+0,5+0,5+0,35+0,35+1,8+1,8+0,5+0,5)*0,5</t>
  </si>
  <si>
    <t>693110010</t>
  </si>
  <si>
    <t>geotextilie tkaná (polypropylen) PK-TEX PP 15 100 g/m2</t>
  </si>
  <si>
    <t>-721656791</t>
  </si>
  <si>
    <t>16</t>
  </si>
  <si>
    <t>619995001</t>
  </si>
  <si>
    <t>Začištění omítek kolem oken, dveří, podlah nebo obkladů</t>
  </si>
  <si>
    <t>m</t>
  </si>
  <si>
    <t>916768940</t>
  </si>
  <si>
    <t>(0,85*84)+(2,35+0,15)*84+(2,05*84)+(1,55+1,55)*84 "ostění</t>
  </si>
  <si>
    <t>(2,05+2*1,55)*25+(1,5+1,55*2)*10+(1,2+0,6*2)*12+(2,81+1,5*2)*10 "ostění</t>
  </si>
  <si>
    <t>Součet</t>
  </si>
  <si>
    <t>17</t>
  </si>
  <si>
    <t>622131121</t>
  </si>
  <si>
    <t>Penetrace akrylát-silikon vnějších stěn nanášená ručně</t>
  </si>
  <si>
    <t>-1490343440</t>
  </si>
  <si>
    <t>(28,76+7,16)*2,3+(3,6*14,4)*5+(310*2)+51,48+42,76+43,96 "plochy fasády 160</t>
  </si>
  <si>
    <t>"odpočet výplní otvorů</t>
  </si>
  <si>
    <t>(-1,2*0,6*12)+(-2,33*10)+(-2,05*1,5*25)+(-2,95*1,5*10)</t>
  </si>
  <si>
    <t>(1,25*2*5,2*2)+(0,93+0,93)*5,2*84 "plochy fasády 100</t>
  </si>
  <si>
    <t>8,5*84 "zateplení fasády 120</t>
  </si>
  <si>
    <t>"odpočet od fasády 120</t>
  </si>
  <si>
    <t>(-2,05*1,55*84)+(-0,85*2,35*84)</t>
  </si>
  <si>
    <t>0,9*(40,25+40,25+18+18) "sokl 160</t>
  </si>
  <si>
    <t>1,4*(40,25+40,25+18+18) "sokl 100</t>
  </si>
  <si>
    <t>(15,61*2)+8,7 " fasáda na střeše</t>
  </si>
  <si>
    <t>(2,05*0,25*84)+(2,05*0,2*25)+(1,5*0,2*10)+(1,2*0,2*12)+(2,81*0,2*10) "parapety</t>
  </si>
  <si>
    <t>(0,85*0,25*84)+(2,35*0,25+0,25*0,15)*84+(2,05*0,25*84)+(1,55*0,25+1,55*0,15)*84 "ostění</t>
  </si>
  <si>
    <t>((2,05+2*1,55)*25+(1,5+1,55*2)*10+(1,2+0,6*2)*12+(2,81+1,5*2)*10)*0,2 "ostění</t>
  </si>
  <si>
    <t>((0,69+0,69+0,48)*16,57*11)+(39,6*0,2)+((3,18*0,69)*84)+((3,18*0,2)*84)+((14,4*0,31)*10)+((17,7*0,6)*4)+((0,69+0,69+0,48*14,4)*12) "boky a čílka lodži</t>
  </si>
  <si>
    <t>18</t>
  </si>
  <si>
    <t>622142001</t>
  </si>
  <si>
    <t>Potažení vnějších stěn sklovláknitým pletivem vtlačeným do tenkovrstvé hmoty</t>
  </si>
  <si>
    <t>-608760792</t>
  </si>
  <si>
    <t>19</t>
  </si>
  <si>
    <t>622143004</t>
  </si>
  <si>
    <t>Montáž omítkových samolepících začišťovacích profilů (APU lišt)</t>
  </si>
  <si>
    <t>1598420896</t>
  </si>
  <si>
    <t>(2,95+1,5+1,5)*10+(2,05+1,55+1,55)*25+(1,5+1,55+1,55)*20+(1,2+0,6+0,6)*12+(2,05+1,55+1,55)*84+(0,85+2,35+2,35)*84+(3,26+2,6+2,6)*2</t>
  </si>
  <si>
    <t>20</t>
  </si>
  <si>
    <t>590514760</t>
  </si>
  <si>
    <t>profil okenní začišťovací s tkaninou -Thermospoj 9 mm/2,4 m</t>
  </si>
  <si>
    <t>-511576640</t>
  </si>
  <si>
    <t>délka 2,4 m, přesah tkaniny 100 mm</t>
  </si>
  <si>
    <t>P</t>
  </si>
  <si>
    <t>622211021</t>
  </si>
  <si>
    <t>Montáž zateplení vnějších stěn z polystyrénových desek tl do 120 mm</t>
  </si>
  <si>
    <t>601093785</t>
  </si>
  <si>
    <t>0,9*(40,25+40,25+18+18)</t>
  </si>
  <si>
    <t>1,4*(40,25+40,25+18+18)</t>
  </si>
  <si>
    <t>22</t>
  </si>
  <si>
    <t>283764220</t>
  </si>
  <si>
    <t>deska z extrudovaného polystyrénu  XPS 300 SF 100 mm lambda=0,035 [W / m K]</t>
  </si>
  <si>
    <t>-433439801</t>
  </si>
  <si>
    <t>163,1</t>
  </si>
  <si>
    <t>23</t>
  </si>
  <si>
    <t>283764250</t>
  </si>
  <si>
    <t>deska z extrudovaného polystyrénu  XPS 300 SF 160 mm lambda=0,038 [W / m K]</t>
  </si>
  <si>
    <t>1059024784</t>
  </si>
  <si>
    <t>24</t>
  </si>
  <si>
    <t>622221021</t>
  </si>
  <si>
    <t>Montáž zateplení vnějších stěn z minerální vlny s podélnou orientací vláken tl do 120 mm</t>
  </si>
  <si>
    <t>1793792702</t>
  </si>
  <si>
    <t>Mezisoučet</t>
  </si>
  <si>
    <t>25</t>
  </si>
  <si>
    <t>63151527R</t>
  </si>
  <si>
    <t>deska minerální izolační tl. 100 mm</t>
  </si>
  <si>
    <t>779990795</t>
  </si>
  <si>
    <t>26</t>
  </si>
  <si>
    <t>63151529R</t>
  </si>
  <si>
    <t>deska minerální izolačníI tl. 120 mm</t>
  </si>
  <si>
    <t>947131889</t>
  </si>
  <si>
    <t>27</t>
  </si>
  <si>
    <t>63151538R</t>
  </si>
  <si>
    <t>deska minerální izolační tl. 160 mm</t>
  </si>
  <si>
    <t>-1659166284</t>
  </si>
  <si>
    <t>28</t>
  </si>
  <si>
    <t>622222001</t>
  </si>
  <si>
    <t>Montáž zateplení vnějšího ostění nebo nadpraží hl. špalety do 200 mm z minerální vlny tl do 40 mm</t>
  </si>
  <si>
    <t>-502934604</t>
  </si>
  <si>
    <t>29</t>
  </si>
  <si>
    <t>63151518R</t>
  </si>
  <si>
    <t>deska minerální izolační tl. 30 mm lambda=0,038 [W / m K]</t>
  </si>
  <si>
    <t>-1215173255</t>
  </si>
  <si>
    <t>30</t>
  </si>
  <si>
    <t>622251101</t>
  </si>
  <si>
    <t>Příplatek k cenám zateplení vnějších stěn za použití tepelněizolačních zátek z polystyrenu</t>
  </si>
  <si>
    <t>239646048</t>
  </si>
  <si>
    <t>2739,723</t>
  </si>
  <si>
    <t>31</t>
  </si>
  <si>
    <t>622252002</t>
  </si>
  <si>
    <t>Montáž ostatních lišt zateplení</t>
  </si>
  <si>
    <t>159586136</t>
  </si>
  <si>
    <t>"rohové</t>
  </si>
  <si>
    <t>(19,95*32)+(40,25+40,25+18+18)*2+(6,36*2)*84</t>
  </si>
  <si>
    <t>"parapetní</t>
  </si>
  <si>
    <t>(2,95*10)+(2,05*25)+(1,5*20)+(1,2*12)+(2,05*84)</t>
  </si>
  <si>
    <t>"okenní</t>
  </si>
  <si>
    <t>32</t>
  </si>
  <si>
    <t>590514820</t>
  </si>
  <si>
    <t>lišta rohová Al ,10/15 cm s tkaninou bal. 2,5 m</t>
  </si>
  <si>
    <t>1501161168</t>
  </si>
  <si>
    <t>33</t>
  </si>
  <si>
    <t>590515120</t>
  </si>
  <si>
    <t>profil parapetní - Thermospoj LPE plast 2 m</t>
  </si>
  <si>
    <t>1021545845</t>
  </si>
  <si>
    <t>34</t>
  </si>
  <si>
    <t>590515100</t>
  </si>
  <si>
    <t>profil okenní s nepřiznanou okapnicí LTU plast 2,0 m</t>
  </si>
  <si>
    <t>643067609</t>
  </si>
  <si>
    <t>35</t>
  </si>
  <si>
    <t>622531021</t>
  </si>
  <si>
    <t>Tenkovrstvá silikonová zrnitá omítka tl. 2,0 mm včetně penetrace vnějších stěn</t>
  </si>
  <si>
    <t>-1165058757</t>
  </si>
  <si>
    <t>36</t>
  </si>
  <si>
    <t>623541011</t>
  </si>
  <si>
    <t>Tenkovrstvá silikonsilikátová zrnitá omítka tl. 1,5 mm včetně penetrace vnějších ostění</t>
  </si>
  <si>
    <t>-1770005330</t>
  </si>
  <si>
    <t>37</t>
  </si>
  <si>
    <t>629991011</t>
  </si>
  <si>
    <t>Zakrytí výplní otvorů a svislých ploch fólií přilepenou lepící páskou</t>
  </si>
  <si>
    <t>-1265896953</t>
  </si>
  <si>
    <t>(2,05*1,55*84)+(0,85*2,35*84)</t>
  </si>
  <si>
    <t>(1,2*0,6*12)+(2,33*10)+(2,05*1,5*25)+(2,95*1,5*10)</t>
  </si>
  <si>
    <t>38</t>
  </si>
  <si>
    <t>629995101</t>
  </si>
  <si>
    <t>Očištění vnějších ploch tlakovou vodou</t>
  </si>
  <si>
    <t>1189662151</t>
  </si>
  <si>
    <t>39</t>
  </si>
  <si>
    <t>631311115</t>
  </si>
  <si>
    <t>Mazanina tl do 80 mm z betonu prostého tř. C 20/25</t>
  </si>
  <si>
    <t>-55910434</t>
  </si>
  <si>
    <t>0,93*2,98*84*0,06</t>
  </si>
  <si>
    <t>40</t>
  </si>
  <si>
    <t>631312141</t>
  </si>
  <si>
    <t>Doplnění rýh v dosavadních mazaninách betonem prostým</t>
  </si>
  <si>
    <t>207225075</t>
  </si>
  <si>
    <t>41</t>
  </si>
  <si>
    <t>916331112</t>
  </si>
  <si>
    <t>Osazení zahradního obrubníku betonového do lože z betonu s boční opěrou</t>
  </si>
  <si>
    <t>-1004218972</t>
  </si>
  <si>
    <t>(18+0,5+0,5+18+0,5+0,5+40,25+0,5+0,5+0,35+0,35+1,8+1,8+0,5+0,5)</t>
  </si>
  <si>
    <t>42</t>
  </si>
  <si>
    <t>592172110</t>
  </si>
  <si>
    <t>obrubník betonový zahradní Granitoid ABO100/5/25 II šedý 100 x 5 x 25 cm</t>
  </si>
  <si>
    <t>kus</t>
  </si>
  <si>
    <t>805335886</t>
  </si>
  <si>
    <t>43</t>
  </si>
  <si>
    <t>941221111</t>
  </si>
  <si>
    <t>Montáž lešení řadového rámového těžkého zatížení do 300 kg/m2 š do 1,2 m v do 10 m</t>
  </si>
  <si>
    <t>1334601639</t>
  </si>
  <si>
    <t>(40,25+1,5)*2*17</t>
  </si>
  <si>
    <t>(18+1,5)*2*17</t>
  </si>
  <si>
    <t>44</t>
  </si>
  <si>
    <t>941221211</t>
  </si>
  <si>
    <t>Příplatek k lešení řadovému rámovému těžkému š 1,2 m v do 25 m za první a ZKD den použití</t>
  </si>
  <si>
    <t>-1586586793</t>
  </si>
  <si>
    <t>45</t>
  </si>
  <si>
    <t>941221811</t>
  </si>
  <si>
    <t>Demontáž lešení řadového rámového těžkého zatížení do 300 kg/m2 š do 1,2 m v do 10 m</t>
  </si>
  <si>
    <t>864850648</t>
  </si>
  <si>
    <t>46</t>
  </si>
  <si>
    <t>949101111</t>
  </si>
  <si>
    <t>Lešení pomocné pro objekty pozemních staveb s lešeňovou podlahou v do 1,9 m zatížení do 150 kg/m2</t>
  </si>
  <si>
    <t>563340921</t>
  </si>
  <si>
    <t>47</t>
  </si>
  <si>
    <t>965043331</t>
  </si>
  <si>
    <t>Bourání podkladů pod dlažby betonových s potěrem nebo teracem tl do 100 mm pl do 4 m2</t>
  </si>
  <si>
    <t>540280700</t>
  </si>
  <si>
    <t>48</t>
  </si>
  <si>
    <t>965043441</t>
  </si>
  <si>
    <t>Bourání podkladů pod dlažby betonových s potěrem nebo teracem tl do 150 mm pl přes 4 m2</t>
  </si>
  <si>
    <t>-1009439446</t>
  </si>
  <si>
    <t>40,25*0,3*0,2</t>
  </si>
  <si>
    <t>49</t>
  </si>
  <si>
    <t>977311114</t>
  </si>
  <si>
    <t>Řezání stávajících betonových mazanin nevyztužených hl do 200 mm</t>
  </si>
  <si>
    <t>523290521</t>
  </si>
  <si>
    <t>50</t>
  </si>
  <si>
    <t>997002511</t>
  </si>
  <si>
    <t>Vodorovné přemístění suti a vybouraných hmot bez naložení ale se složením a urovnáním do 1 km</t>
  </si>
  <si>
    <t>-1486411579</t>
  </si>
  <si>
    <t>51</t>
  </si>
  <si>
    <t>997002519</t>
  </si>
  <si>
    <t>Příplatek ZKD 1 km přemístění suti a vybouraných hmot</t>
  </si>
  <si>
    <t>-182900691</t>
  </si>
  <si>
    <t>52</t>
  </si>
  <si>
    <t>997002611</t>
  </si>
  <si>
    <t>Nakládání suti a vybouraných hmot</t>
  </si>
  <si>
    <t>-1762612075</t>
  </si>
  <si>
    <t>53</t>
  </si>
  <si>
    <t>997013111</t>
  </si>
  <si>
    <t>Vnitrostaveništní doprava suti a vybouraných hmot pro budovy v do 6 m s použitím mechanizace</t>
  </si>
  <si>
    <t>-878122325</t>
  </si>
  <si>
    <t>54</t>
  </si>
  <si>
    <t>997013311</t>
  </si>
  <si>
    <t>Montáž a demontáž shozu suti v do 10 m</t>
  </si>
  <si>
    <t>-1240585766</t>
  </si>
  <si>
    <t>55</t>
  </si>
  <si>
    <t>997013831</t>
  </si>
  <si>
    <t>Poplatek za uložení stavebního směsného odpadu na skládce (skládkovné)</t>
  </si>
  <si>
    <t>1548532405</t>
  </si>
  <si>
    <t>56</t>
  </si>
  <si>
    <t>998011003</t>
  </si>
  <si>
    <t>Přesun hmot pro budovy zděné v do 24 m</t>
  </si>
  <si>
    <t>-773933394</t>
  </si>
  <si>
    <t>57</t>
  </si>
  <si>
    <t>711161306</t>
  </si>
  <si>
    <t>Izolace proti zemní vlhkosti stěn foliemi nopovými pro běžné podmínky tl. 0,5 mm šířky 1,0 m</t>
  </si>
  <si>
    <t>-144703803</t>
  </si>
  <si>
    <t>58</t>
  </si>
  <si>
    <t>711413111</t>
  </si>
  <si>
    <t xml:space="preserve">Izolace proti vodě za studena vodorovné těsnicí hmotou </t>
  </si>
  <si>
    <t>788723152</t>
  </si>
  <si>
    <t>59</t>
  </si>
  <si>
    <t>711413121</t>
  </si>
  <si>
    <t xml:space="preserve">Izolace proti vodě za studena svislé těsnicí hmotou </t>
  </si>
  <si>
    <t>-2022637467</t>
  </si>
  <si>
    <t>(0,93+0,93+2,98)*0,1*84</t>
  </si>
  <si>
    <t>60</t>
  </si>
  <si>
    <t>998711103</t>
  </si>
  <si>
    <t>Přesun hmot tonážní pro izolace proti vodě, vlhkosti a plynům v objektech výšky do 60 m</t>
  </si>
  <si>
    <t>-1566259946</t>
  </si>
  <si>
    <t>61</t>
  </si>
  <si>
    <t>713131151</t>
  </si>
  <si>
    <t>Montáž izolace tepelné stěn a základů volně vloženými rohožemi, pásy, dílci, deskami 1 vrstva</t>
  </si>
  <si>
    <t>-2130291045</t>
  </si>
  <si>
    <t>62</t>
  </si>
  <si>
    <t>1589072181</t>
  </si>
  <si>
    <t>63</t>
  </si>
  <si>
    <t>713191133</t>
  </si>
  <si>
    <t>Montáž izolace tepelné podlah, stropů vrchem nebo střech překrytí fólií s přelepeným spojem</t>
  </si>
  <si>
    <t>-1187484601</t>
  </si>
  <si>
    <t>64</t>
  </si>
  <si>
    <t>283292680</t>
  </si>
  <si>
    <t xml:space="preserve">folie difúzní kontaktní </t>
  </si>
  <si>
    <t>1040522680</t>
  </si>
  <si>
    <t>65</t>
  </si>
  <si>
    <t>998713103</t>
  </si>
  <si>
    <t>Přesun hmot tonážní pro izolace tepelné v objektech v do 24 m</t>
  </si>
  <si>
    <t>445104440</t>
  </si>
  <si>
    <t>66</t>
  </si>
  <si>
    <t>7436242-R1</t>
  </si>
  <si>
    <t>Demontáž a úprava hromosvodu včetně prodloužení úchytů a revize</t>
  </si>
  <si>
    <t>kpl</t>
  </si>
  <si>
    <t>2084042663</t>
  </si>
  <si>
    <t>67</t>
  </si>
  <si>
    <t>762331-R1</t>
  </si>
  <si>
    <t>Demontáž lodžiového zábradlí</t>
  </si>
  <si>
    <t>ks</t>
  </si>
  <si>
    <t>231995514</t>
  </si>
  <si>
    <t>68</t>
  </si>
  <si>
    <t>764002841</t>
  </si>
  <si>
    <t>Demontáž oplechování horních ploch zdí a nadezdívek do suti</t>
  </si>
  <si>
    <t>12969045</t>
  </si>
  <si>
    <t>0,8+17</t>
  </si>
  <si>
    <t>69</t>
  </si>
  <si>
    <t>764002851</t>
  </si>
  <si>
    <t>Demontáž oplechování parapetů do suti</t>
  </si>
  <si>
    <t>-1170310307</t>
  </si>
  <si>
    <t>260,4+297,35</t>
  </si>
  <si>
    <t>70</t>
  </si>
  <si>
    <t>764226404</t>
  </si>
  <si>
    <t>Oplechování parapetů rovných mechanicky kotvené z Al plechu  rš 330 mm - podlahy lodžie</t>
  </si>
  <si>
    <t>-299270528</t>
  </si>
  <si>
    <t>3,1*84</t>
  </si>
  <si>
    <t>71</t>
  </si>
  <si>
    <t>764226406</t>
  </si>
  <si>
    <t>Oplechování parapetů rovných mechanicky kotvené z Al plechu  rš 500 mm</t>
  </si>
  <si>
    <t>-1313489372</t>
  </si>
  <si>
    <t>72</t>
  </si>
  <si>
    <t>7643214R</t>
  </si>
  <si>
    <t>Lemování rovných zdí střech s krytinou prejzovou nebo vlnitou z Al plechu rš 1200 mm</t>
  </si>
  <si>
    <t>-1667153459</t>
  </si>
  <si>
    <t>2*0,4</t>
  </si>
  <si>
    <t>73</t>
  </si>
  <si>
    <t>764341306</t>
  </si>
  <si>
    <t>Lemování rovných zdí střech s krytinou prejzovou nebo vlnitou z TiZn lesklého plechu rš 500 mm</t>
  </si>
  <si>
    <t>551680626</t>
  </si>
  <si>
    <t>74</t>
  </si>
  <si>
    <t>998764102</t>
  </si>
  <si>
    <t>Přesun hmot tonážní pro konstrukce klempířské v objektech v do 12 m</t>
  </si>
  <si>
    <t>-1103114247</t>
  </si>
  <si>
    <t>75</t>
  </si>
  <si>
    <t>766411821</t>
  </si>
  <si>
    <t>Demontáž truhlářského obložení stěn z palubek</t>
  </si>
  <si>
    <t>-2114246650</t>
  </si>
  <si>
    <t>8,5*84</t>
  </si>
  <si>
    <t>"Odpočet</t>
  </si>
  <si>
    <t>-2,05*1,5*84</t>
  </si>
  <si>
    <t>-0,85*2,35*84</t>
  </si>
  <si>
    <t>76</t>
  </si>
  <si>
    <t>766414243</t>
  </si>
  <si>
    <t>Montáž obložení stěn plochy do 5 m2 panely z aglomerovaných desek přes 1,50 m2</t>
  </si>
  <si>
    <t>-1063791566</t>
  </si>
  <si>
    <t>77</t>
  </si>
  <si>
    <t>595907390</t>
  </si>
  <si>
    <t>deska cementotřísková CETRIS BASIC 125x335 cm tl.1,6 cm</t>
  </si>
  <si>
    <t>-847694613</t>
  </si>
  <si>
    <t>78</t>
  </si>
  <si>
    <t>998766103</t>
  </si>
  <si>
    <t>Přesun hmot tonážní pro konstrukce truhlářské v objektech v do 24 m</t>
  </si>
  <si>
    <t>-377008980</t>
  </si>
  <si>
    <t>79</t>
  </si>
  <si>
    <t>767132811</t>
  </si>
  <si>
    <t>Demontáž příček šroubovaných</t>
  </si>
  <si>
    <t>-603332921</t>
  </si>
  <si>
    <t>"štíty</t>
  </si>
  <si>
    <t>18*15*2</t>
  </si>
  <si>
    <t>80</t>
  </si>
  <si>
    <t>767995</t>
  </si>
  <si>
    <t>Dodávka a montáž komplet AL lodžiového zábradlí 3300/1030, bílé, CONEX 3.3.2 mléčná folie, CONEX 3.3.2. čirá folie, madlo 100/50/2 vč. kotev a kotvení pod KZS, výškově stavitelné nožky</t>
  </si>
  <si>
    <t>-1559773203</t>
  </si>
  <si>
    <t>81</t>
  </si>
  <si>
    <t>767995-R0</t>
  </si>
  <si>
    <t>Dodávka a montáž lodžiového bezrámového zasklívacího posuvného systému 3300/1550</t>
  </si>
  <si>
    <t>kg</t>
  </si>
  <si>
    <t>-67124691</t>
  </si>
  <si>
    <t>- vodící profily křídla, kolejnice a uzavírací lišty jsou
profily z hliníkových slitin ve standardní barevné
úpravě bílý komaxit (ostatní barvy dle stupnice
RAL), nebo stříbrný elox
• ostatní komponenty nepodléhají povětrnostním
vlivům a UV záření (nerez, plast)
• výplň je sklo kalené 10 mm, čiré (popř. jiné barevné
odstíny)
TECHNICKÝ POPIS
Skladba, konstrukce a funkce vyrobku
. vypl. je vsazena a zasilikonovana do profil. opat.enych
ve spodni a v horni .asti molitanovym t.sn.nim.
Plynuly posun zaji..uji kole.ka (nerezova, samomazna
lo.iska s plastovou banda.i) ve spodnim
hlinikovem profilu
. 1.10 posuvnych k.idel poji.di po spodni kolejnici
a jsou vedena horni kolejnici
. ve spodni kolejnici jsou drena.ni otvory pro odtekani
de..ove vody a tajiciho sn.hu
. bo.ni uzaviraci L-profily a silikonove t.sn.ni na
bocich k.idel zaji..uji tem.. dokonalou t.snost
cele konstrukce
. diky specialni uprav. horni kolejnice je mo.ne
vyrovnat nerovnosti stavajicich betonovych konstrukci
a. do 50 mm
Zp.sob osazeni vyrobku
. system je p.ed vlastni monta.i zkompletovan,
monta. se provadi z vnit.ni strany lod.ie
. p.ipevn.ni na stavajici konstrukci lod.ie a zabradli
se provadi ocelovymi nebo nylonovymi kotvami
do betonu, nebo cihel
. p.ipevn.ni na ocelovy nosnik pomoci .roub. do
oceli
Rozm.ry
. max. doporu.eny rozm.r jednoho k.idla: 1 ~ 2,7 m
. max. .i.ka zasklivaciho prostoru je v kombinaci
s pevnym zasklenim neomezena
Hmotnost
. plo.na: 25 kg/m2 (p.i pou.iti skla 10 mm)
. na b..ny metr: 65 kg (p.i vy.ce zaskleni 2,7 m
a p.i pou.iti skla 10 mm)
Provoz a udr.ba
. snadna a rychla ovladatelnost
. udr.ovani pojezdovych kolejnice v .istot. pro lehky
a bezhlu.ny pohyb k.idel
. myti oken je usnadn.no mo.nosti vysazeni k.idla</t>
  </si>
  <si>
    <t>82</t>
  </si>
  <si>
    <t>767995-R1</t>
  </si>
  <si>
    <t>Dodávka a montáž atypické krycí stříšky nad vstupem 3500x1200 mm (pozinkovaná konstrukce + bezpečnostní sklo)</t>
  </si>
  <si>
    <t>-423455570</t>
  </si>
  <si>
    <t>83</t>
  </si>
  <si>
    <t>767995-R2</t>
  </si>
  <si>
    <t>Dodávka a montáž systémového sušáku na prádlo 600 mm, 4 jezdci RAL 9010</t>
  </si>
  <si>
    <t>pár</t>
  </si>
  <si>
    <t>43602656</t>
  </si>
  <si>
    <t>84</t>
  </si>
  <si>
    <t>767995-R3</t>
  </si>
  <si>
    <t>Dodávka a montáž držáku pro satelit typ B, bílý</t>
  </si>
  <si>
    <t>1849414659</t>
  </si>
  <si>
    <t>85</t>
  </si>
  <si>
    <t>767995-R4</t>
  </si>
  <si>
    <t>Dodávka a montáž vertikálních žaluzií 3300/1600, látka Sonia, lamela š. 127 mm</t>
  </si>
  <si>
    <t>1714372818</t>
  </si>
  <si>
    <t>86</t>
  </si>
  <si>
    <t>767996-R5</t>
  </si>
  <si>
    <t>Demontáž a osazení nové informační cedule na chemické kotvy a nerezové distanční trubičky</t>
  </si>
  <si>
    <t>1350759207</t>
  </si>
  <si>
    <t>87</t>
  </si>
  <si>
    <t>767995-R6</t>
  </si>
  <si>
    <t>-1156557595</t>
  </si>
  <si>
    <t>88</t>
  </si>
  <si>
    <t>767996-R7</t>
  </si>
  <si>
    <t>Dodávka a montáž cedulky (smalt) s číslem popisným na chemické kotvy a nerezové distanční trubičky</t>
  </si>
  <si>
    <t>510872229</t>
  </si>
  <si>
    <t>89</t>
  </si>
  <si>
    <t>767996-R8</t>
  </si>
  <si>
    <t>Demontáž mříží</t>
  </si>
  <si>
    <t>471439158</t>
  </si>
  <si>
    <t>90</t>
  </si>
  <si>
    <t>771474113</t>
  </si>
  <si>
    <t>Montáž soklíků z dlaždic keramických rovných flexibilní lepidlo v do 120 mm</t>
  </si>
  <si>
    <t>742394870</t>
  </si>
  <si>
    <t>(0,93+0,93+2,98)*84</t>
  </si>
  <si>
    <t>91</t>
  </si>
  <si>
    <t>597610R</t>
  </si>
  <si>
    <t>keramická dlažba 300 x300 x 9 mm, protiskluzná min. R10</t>
  </si>
  <si>
    <t>-619019582</t>
  </si>
  <si>
    <t>406,56*0,1</t>
  </si>
  <si>
    <t>92</t>
  </si>
  <si>
    <t>771574112</t>
  </si>
  <si>
    <t>Montáž podlah keramických režných hladkých lepených flexibilním lepidlem do 9 ks/m2</t>
  </si>
  <si>
    <t>2083805677</t>
  </si>
  <si>
    <t>0,93*2,98*84</t>
  </si>
  <si>
    <t>93</t>
  </si>
  <si>
    <t>2077242428</t>
  </si>
  <si>
    <t>94</t>
  </si>
  <si>
    <t>771579191</t>
  </si>
  <si>
    <t>Příplatek k montáž podlah keramických za plochu do 5 m2</t>
  </si>
  <si>
    <t>174580824</t>
  </si>
  <si>
    <t>95</t>
  </si>
  <si>
    <t>771579192</t>
  </si>
  <si>
    <t>Příplatek k montáž podlah keramických za omezený prostor</t>
  </si>
  <si>
    <t>-821602878</t>
  </si>
  <si>
    <t>96</t>
  </si>
  <si>
    <t>998771103</t>
  </si>
  <si>
    <t>Přesun hmot tonážní pro podlahy z dlaždic v objektech v do 24 m</t>
  </si>
  <si>
    <t>1277467080</t>
  </si>
  <si>
    <t>97</t>
  </si>
  <si>
    <t>783221121</t>
  </si>
  <si>
    <t>Nátěry syntetické KDK barva dražší matný povrch 1x antikorozní, 1x základní, 1x email</t>
  </si>
  <si>
    <t>664441511</t>
  </si>
  <si>
    <t>0,6*1,1*3</t>
  </si>
  <si>
    <t>98</t>
  </si>
  <si>
    <t>2102030-R1</t>
  </si>
  <si>
    <t>Dodávka a montáž venkovního svítidla s venkovním sensorem pohybu a časovým spínačem</t>
  </si>
  <si>
    <t>-946607345</t>
  </si>
  <si>
    <t>99</t>
  </si>
  <si>
    <t>2102030-R2</t>
  </si>
  <si>
    <t>Dodávka a montáž zvonkového tabla s elektrickým vrátným  včetně zapojení</t>
  </si>
  <si>
    <t>1960114655</t>
  </si>
  <si>
    <t>SO 2 - Výměna výplní otvorů a zasklení lodžií</t>
  </si>
  <si>
    <t xml:space="preserve">    3 - Svislé a kompletní konstrukce</t>
  </si>
  <si>
    <t xml:space="preserve">    9 - Ostatní konstrukce a práce-bourání</t>
  </si>
  <si>
    <t xml:space="preserve">      99 - Přesun hmot</t>
  </si>
  <si>
    <t xml:space="preserve">    784 - Dokončovací práce - malby a tapety</t>
  </si>
  <si>
    <t>311272323</t>
  </si>
  <si>
    <t>Zdivo nosné tl 300 mm z pórobetonových přesných hladkých tvárnic Ytong hmotnosti 500 kg/m3</t>
  </si>
  <si>
    <t>-408876388</t>
  </si>
  <si>
    <t>1,1*1,4*0,3</t>
  </si>
  <si>
    <t>612181101</t>
  </si>
  <si>
    <t>Minerální stěrka tl.do 3 mm vnitřních stěn - štuk</t>
  </si>
  <si>
    <t>45716246</t>
  </si>
  <si>
    <t>612325301</t>
  </si>
  <si>
    <t>Vápenocementová hladká omítka ostění nebo nadpraží</t>
  </si>
  <si>
    <t>-1975404812</t>
  </si>
  <si>
    <t>(3,26+2,6+2,6)*0,2</t>
  </si>
  <si>
    <t>(1,2+0,6+0,6)*0,2</t>
  </si>
  <si>
    <t>619991001</t>
  </si>
  <si>
    <t>Zakrytí podlah fólií přilepenou lepící páskou</t>
  </si>
  <si>
    <t>494392365</t>
  </si>
  <si>
    <t>619991011</t>
  </si>
  <si>
    <t>Obalení konstrukcí a prvků fólií přilepenou lepící páskou</t>
  </si>
  <si>
    <t>-1086697562</t>
  </si>
  <si>
    <t>1140530745</t>
  </si>
  <si>
    <t>3,26+2,6+2,6+(1,2+0,6+0,6)*2</t>
  </si>
  <si>
    <t>629135101</t>
  </si>
  <si>
    <t>Vyrovnávací vrstva pod klempířské prvky z MC š do 150 mm</t>
  </si>
  <si>
    <t>-524780870</t>
  </si>
  <si>
    <t>1,2+1,2</t>
  </si>
  <si>
    <t>1104955360</t>
  </si>
  <si>
    <t>952901111</t>
  </si>
  <si>
    <t>Vyčištění budov bytové a občanské výstavby při výšce podlaží do 4 m</t>
  </si>
  <si>
    <t>-986730714</t>
  </si>
  <si>
    <t>968062356</t>
  </si>
  <si>
    <t>Vybourání dřevěných rámů oken dvojitých včetně křídel pl do 4 m2</t>
  </si>
  <si>
    <t>1509061121</t>
  </si>
  <si>
    <t>1,2*0,6*2</t>
  </si>
  <si>
    <t>968072456</t>
  </si>
  <si>
    <t>Vybourání kovových dveřních zárubní pl přes 2 m2</t>
  </si>
  <si>
    <t>1994140971</t>
  </si>
  <si>
    <t>3,26*2,6</t>
  </si>
  <si>
    <t>997013211</t>
  </si>
  <si>
    <t>Vnitrostaveništní doprava suti a vybouraných hmot pro budovy v do 6 m ručně</t>
  </si>
  <si>
    <t>-1857773779</t>
  </si>
  <si>
    <t>997013501</t>
  </si>
  <si>
    <t>Odvoz suti na skládku a vybouraných hmot nebo meziskládku do 1 km se složením</t>
  </si>
  <si>
    <t>-1241766539</t>
  </si>
  <si>
    <t>997013509</t>
  </si>
  <si>
    <t>Příplatek k odvozu suti a vybouraných hmot na skládku ZKD 1 km přes 1 km</t>
  </si>
  <si>
    <t>2068948329</t>
  </si>
  <si>
    <t>997013801</t>
  </si>
  <si>
    <t>Poplatek za uložení stavebního betonového odpadu na skládce (skládkovné)</t>
  </si>
  <si>
    <t>560488388</t>
  </si>
  <si>
    <t>997013804</t>
  </si>
  <si>
    <t>Poplatek za uložení stavebního odpadu ze skla na skládce (skládkovné)</t>
  </si>
  <si>
    <t>1640308966</t>
  </si>
  <si>
    <t>9970138-1</t>
  </si>
  <si>
    <t>Poplatek za uložení stavebního kovového odpadu na skládce (skládkovné)</t>
  </si>
  <si>
    <t>-878723633</t>
  </si>
  <si>
    <t>997013811</t>
  </si>
  <si>
    <t>Poplatek za uložení stavebního dřevěného odpadu na skládce (skládkovné)</t>
  </si>
  <si>
    <t>1661106371</t>
  </si>
  <si>
    <t>998018001</t>
  </si>
  <si>
    <t>Přesun hmot ruční pro budovy v do 6 m</t>
  </si>
  <si>
    <t>-2138109069</t>
  </si>
  <si>
    <t>764410850</t>
  </si>
  <si>
    <t>Demontáž oplechování parapetu rš do 330 mm</t>
  </si>
  <si>
    <t>1255300480</t>
  </si>
  <si>
    <t>1,2*2</t>
  </si>
  <si>
    <t>766621211</t>
  </si>
  <si>
    <t>Montáž oken zdvojených otevíravých výšky do 1,5m s rámem do zdiva</t>
  </si>
  <si>
    <t>-799999170</t>
  </si>
  <si>
    <t>6110000-04</t>
  </si>
  <si>
    <t>okno jednokřídlé plastové 1200 x 600 mm včetně kování, parotěsné a paropropustné pásky - viz. výpis oken O1</t>
  </si>
  <si>
    <t>-2051478930</t>
  </si>
  <si>
    <t>76666041R</t>
  </si>
  <si>
    <t>Montáž prosklené AL vstupní stěny 3260/2600 mm s dveřmi 1450/2100 mm</t>
  </si>
  <si>
    <t>1602407430</t>
  </si>
  <si>
    <t>6110001-01</t>
  </si>
  <si>
    <t>prosklená AL stěna 3260/2600 s dveřmi vchodovovými 1450/2100 - viz. D1</t>
  </si>
  <si>
    <t>-1086167537</t>
  </si>
  <si>
    <t>766691911</t>
  </si>
  <si>
    <t>Vyvěšení nebo zavěšení dřevěných křídel oken pl do 1,5 m2</t>
  </si>
  <si>
    <t>-789802878</t>
  </si>
  <si>
    <t>766691925</t>
  </si>
  <si>
    <t>Vyvěšení nebo zavěšení křídel plastových dveří plochy přes 2 m2</t>
  </si>
  <si>
    <t>-767532416</t>
  </si>
  <si>
    <t>76669193R</t>
  </si>
  <si>
    <t>Úprava (zkrácení) dveřního ocelového křídla vč. převaření pantů viz D2</t>
  </si>
  <si>
    <t>1648343784</t>
  </si>
  <si>
    <t>998766101</t>
  </si>
  <si>
    <t>Přesun hmot tonážní pro konstrukce truhlářské v objektech v do 6 m</t>
  </si>
  <si>
    <t>-1936848543</t>
  </si>
  <si>
    <t>998766181</t>
  </si>
  <si>
    <t>Příplatek k přesunu hmot tonážní 766 prováděný bez použití mechanizace</t>
  </si>
  <si>
    <t>-71569088</t>
  </si>
  <si>
    <t>784121001</t>
  </si>
  <si>
    <t>Oškrabání malby v mísnostech výšky do 3,80 m</t>
  </si>
  <si>
    <t>104633137</t>
  </si>
  <si>
    <t>784121011</t>
  </si>
  <si>
    <t>Rozmývání podkladu po oškrabání malby v místnostech výšky do 3,80 m</t>
  </si>
  <si>
    <t>-1510061055</t>
  </si>
  <si>
    <t>784221101</t>
  </si>
  <si>
    <t>Dvojnásobné bílé malby  ze směsí za sucha dobře otěruvzdorných v místnostech do 3,80 m</t>
  </si>
  <si>
    <t>-2073133640</t>
  </si>
  <si>
    <t>784221157</t>
  </si>
  <si>
    <t>Příplatek k cenám 2x maleb za sucha otěruvzdorných za barevnou malbu v odstínu náročném</t>
  </si>
  <si>
    <t>-1302336542</t>
  </si>
  <si>
    <t>SO 3 - Zateplení střechy</t>
  </si>
  <si>
    <t xml:space="preserve">    712 - Povlakové krytiny</t>
  </si>
  <si>
    <t xml:space="preserve">    721 - Zdravotechnika - vnitřní kanalizace</t>
  </si>
  <si>
    <t xml:space="preserve">    743 - Elektromontáže</t>
  </si>
  <si>
    <t>311272123</t>
  </si>
  <si>
    <t>Zdivo nosné tl 200 mm z pórobetonových přesných hladkých tvárnic Ytong hmotnosti 500 kg/m3</t>
  </si>
  <si>
    <t>-1244122844</t>
  </si>
  <si>
    <t>1*0,2*0,3 "výlez</t>
  </si>
  <si>
    <t>622211-01</t>
  </si>
  <si>
    <t>Vyrovnání nerovností vnějších stěn před montáží zateplovacího systému tepelným izolantem včetně zbroušení izolantu</t>
  </si>
  <si>
    <t>-1935092992</t>
  </si>
  <si>
    <t>(39,6+17,29)*0,15*2</t>
  </si>
  <si>
    <t>632450122</t>
  </si>
  <si>
    <t>Vyrovnávací cementový potěr tl do 30 mm ze suchých směsí provedený v pásu</t>
  </si>
  <si>
    <t>-817235437</t>
  </si>
  <si>
    <t>(40,37+18)*0,25*2</t>
  </si>
  <si>
    <t>952902121</t>
  </si>
  <si>
    <t>Čištění budov zametení drsných podlah</t>
  </si>
  <si>
    <t>-54881041</t>
  </si>
  <si>
    <t>665,28</t>
  </si>
  <si>
    <t>-972032687</t>
  </si>
  <si>
    <t>1074969754</t>
  </si>
  <si>
    <t>171801060</t>
  </si>
  <si>
    <t>-424240727</t>
  </si>
  <si>
    <t>998011001</t>
  </si>
  <si>
    <t>Přesun hmot pro budovy zděné v do 6 m</t>
  </si>
  <si>
    <t>-385142152</t>
  </si>
  <si>
    <t>712300845</t>
  </si>
  <si>
    <t>Demontáž ventilační hlavice na ploché střeše sklonu do 10°</t>
  </si>
  <si>
    <t>-594692462</t>
  </si>
  <si>
    <t>7123900-1</t>
  </si>
  <si>
    <t>Vyrovnání a oprava stávající hydroizolační vrstvy před pokládkou tepelné izolace</t>
  </si>
  <si>
    <t>-1931900103</t>
  </si>
  <si>
    <t>712391172</t>
  </si>
  <si>
    <t>Provedení povlakové krytiny střech do 10° ochranné textilní vrstvy</t>
  </si>
  <si>
    <t>-1954016629</t>
  </si>
  <si>
    <t>1,1*1,1*15+1,1*1,2*15 "vodorovně sokly VZT</t>
  </si>
  <si>
    <t>(1,1+1,1)*0,2*15 + (1,2+1,1)*0,2*15 "svisle sokly VZT</t>
  </si>
  <si>
    <t>39,6*2*02+17,29*2*0,2 "svisle atika</t>
  </si>
  <si>
    <t>39,6*2*0,4+17,29*2*0,4 "vodorovně atika</t>
  </si>
  <si>
    <t>665,28"plocha</t>
  </si>
  <si>
    <t>693112690</t>
  </si>
  <si>
    <t>geotextilie netkaná (polypropylen)  PET 300g/m2</t>
  </si>
  <si>
    <t>-649050006</t>
  </si>
  <si>
    <t>712391176</t>
  </si>
  <si>
    <t>Provedení povlakové krytiny střech do 10° připevnění izolace kotvícími terči</t>
  </si>
  <si>
    <t>-505192125</t>
  </si>
  <si>
    <t>59051300-3</t>
  </si>
  <si>
    <t>hmoždinka talířová pro kotvení střešní fólie skrz izolant do nosné konstrukce</t>
  </si>
  <si>
    <t>-1137925021</t>
  </si>
  <si>
    <t>7124617-1</t>
  </si>
  <si>
    <t>Dodávka a montáž systémové střešní krytiny z PVC fólie tl. 1,5 mm včetně provedení detailů</t>
  </si>
  <si>
    <t>1373679722</t>
  </si>
  <si>
    <t>Do ceny je nutné započítat provedení detailů a prořez materiálu!!!</t>
  </si>
  <si>
    <t>998712101</t>
  </si>
  <si>
    <t>Přesun hmot tonážní tonážní pro krytiny povlakové v objektech v do 6 m</t>
  </si>
  <si>
    <t>2125672583</t>
  </si>
  <si>
    <t>713141181</t>
  </si>
  <si>
    <t>Montáž izolace tepelné střech plochých tl přes 170 mm šrouby vnitřní pole, budova v do 20 m</t>
  </si>
  <si>
    <t>282260990</t>
  </si>
  <si>
    <t>(((40,37*2)+(18*2))*0,4)*2 "atika</t>
  </si>
  <si>
    <t>(665,28-41,1-81-11,5)*2" plocha</t>
  </si>
  <si>
    <t>28376076R</t>
  </si>
  <si>
    <t>deska polystyrénová EPS GreyWall Plus 1000 x 1000 x 100 mm</t>
  </si>
  <si>
    <t>-637315199</t>
  </si>
  <si>
    <t>lambda=0,031 [W / m K]</t>
  </si>
  <si>
    <t>1156,752/2</t>
  </si>
  <si>
    <t>28376079R</t>
  </si>
  <si>
    <t>deska polystyrénová EPS GreyWall Plus 1000 x 1000 x 160 mm</t>
  </si>
  <si>
    <t>883150427</t>
  </si>
  <si>
    <t>59051300-1</t>
  </si>
  <si>
    <t>termoizolační příchytka pro tl. izolantu 220 mm</t>
  </si>
  <si>
    <t>1774923128</t>
  </si>
  <si>
    <t>713141182</t>
  </si>
  <si>
    <t>Montáž izolace tepelné střech plochých tl přes 170 mm šrouby krajní pole, budova v do 20 m</t>
  </si>
  <si>
    <t>-2119429395</t>
  </si>
  <si>
    <t>30*2*2</t>
  </si>
  <si>
    <t>10,5*2*2</t>
  </si>
  <si>
    <t>-16243477</t>
  </si>
  <si>
    <t>1156665297</t>
  </si>
  <si>
    <t>-294561802</t>
  </si>
  <si>
    <t>lambda=0,032 [W / m K]</t>
  </si>
  <si>
    <t>713141183</t>
  </si>
  <si>
    <t>Montáž izolace tepelné střech plochých tl přes 170 mm šrouby rohové pole, budova v do 20 m</t>
  </si>
  <si>
    <t>671003624</t>
  </si>
  <si>
    <t>2,9*4+5,7*2</t>
  </si>
  <si>
    <t>467968631</t>
  </si>
  <si>
    <t>-1048330179</t>
  </si>
  <si>
    <t>1058381185</t>
  </si>
  <si>
    <t>713141211</t>
  </si>
  <si>
    <t>Montáž izolace tepelné střech plochých volně položené atikový klín</t>
  </si>
  <si>
    <t>-1100409844</t>
  </si>
  <si>
    <t>39,6*2</t>
  </si>
  <si>
    <t>17,29*2</t>
  </si>
  <si>
    <t>631529080</t>
  </si>
  <si>
    <t>klín atikový přechodný tl.100 x100 mm</t>
  </si>
  <si>
    <t>-596492340</t>
  </si>
  <si>
    <t>998713101</t>
  </si>
  <si>
    <t>Přesun hmot tonážní tonážní pro izolace tepelné v objektech v do 6 m</t>
  </si>
  <si>
    <t>-636579675</t>
  </si>
  <si>
    <t>721210824</t>
  </si>
  <si>
    <t>Demontáž vpustí střešních DN 150</t>
  </si>
  <si>
    <t>-2004389068</t>
  </si>
  <si>
    <t>721233114</t>
  </si>
  <si>
    <t>Střešní vtok polypropylen PP pro ploché střechy svislý odtok DN 160</t>
  </si>
  <si>
    <t>-530120155</t>
  </si>
  <si>
    <t>998721101</t>
  </si>
  <si>
    <t>Přesun hmot tonážní pro vnitřní kanalizace v objektech v do 6 m</t>
  </si>
  <si>
    <t>1985143069</t>
  </si>
  <si>
    <t>7430000-1</t>
  </si>
  <si>
    <t>Demontáž a zpětná montáž hromosvodu vč. nutných úprav a výměny</t>
  </si>
  <si>
    <t>1454380897</t>
  </si>
  <si>
    <t>Doplnění chybějících nebo poškozených částí, nové systémové kotevní prvky .</t>
  </si>
  <si>
    <t>7430002-1</t>
  </si>
  <si>
    <t>Úprava kabelového vedení (antény atd..)</t>
  </si>
  <si>
    <t>783792152</t>
  </si>
  <si>
    <t>7623410R</t>
  </si>
  <si>
    <t>Bednění střech rovných z deseky vodovzdorná překližka  tl 25 mm na pero a drážku šroubovaných na krokve</t>
  </si>
  <si>
    <t>-1652159831</t>
  </si>
  <si>
    <t>((40,37*2)+(18*2))*0,4</t>
  </si>
  <si>
    <t>762395000</t>
  </si>
  <si>
    <t>Spojovací prostředky pro montáž krovu, bednění, laťování, světlíky, klíny</t>
  </si>
  <si>
    <t>1611562693</t>
  </si>
  <si>
    <t>18,38*0,025</t>
  </si>
  <si>
    <t>998762101</t>
  </si>
  <si>
    <t>Přesun hmot tonážní pro kce tesařské v objektech v do 6 m</t>
  </si>
  <si>
    <t>-2029452969</t>
  </si>
  <si>
    <t>764244303</t>
  </si>
  <si>
    <t>Oplechování horních ploch a nadezdívek bez rohů z TiZn lesklého plechu kotvené rš 250 mm</t>
  </si>
  <si>
    <t>177325368</t>
  </si>
  <si>
    <t>764244306</t>
  </si>
  <si>
    <t>Oplechování horních ploch a nadezdívek bez rohů z TiZn lesklého plechu kotvené rš 500 mm</t>
  </si>
  <si>
    <t>691713275</t>
  </si>
  <si>
    <t>3,6*5</t>
  </si>
  <si>
    <t>764244307</t>
  </si>
  <si>
    <t>Oplechování horních ploch a nadezdívek bez rohů z TiZn lesklého plechu kotvené rš 670 mm</t>
  </si>
  <si>
    <t>-1904370835</t>
  </si>
  <si>
    <t>39,6</t>
  </si>
  <si>
    <t>40,37*2+18*2</t>
  </si>
  <si>
    <t>764245346</t>
  </si>
  <si>
    <t>Příplatek za zvýšenou pracnost při oplechování rohů nadezdívek z TiZn předzvětr plechu rš přes 400mm</t>
  </si>
  <si>
    <t>-1048094948</t>
  </si>
  <si>
    <t>764344311</t>
  </si>
  <si>
    <t>Lemování prostupů střech s krytinou prejzovou nebo vlnitou bez lišty z TiZn lesklého plechu</t>
  </si>
  <si>
    <t>1220978185</t>
  </si>
  <si>
    <t>15*0,8</t>
  </si>
  <si>
    <t>15*0,5</t>
  </si>
  <si>
    <t>764430840</t>
  </si>
  <si>
    <t>Demontáž oplechování zdí rš do 300 mm</t>
  </si>
  <si>
    <t>983556375</t>
  </si>
  <si>
    <t>40,37*2+18*2+3,6*5+39,6+39,6</t>
  </si>
  <si>
    <t>764541315</t>
  </si>
  <si>
    <t>Žlab podokapní hranatý z TiZn lesklého plechu rš 400 mm</t>
  </si>
  <si>
    <t>-862854628</t>
  </si>
  <si>
    <t>764548322</t>
  </si>
  <si>
    <t>Svody kruhové včetně objímek, kolen, odskoků z TiZn lesklého plechu průměru 80 mm</t>
  </si>
  <si>
    <t>2131205213</t>
  </si>
  <si>
    <t>7647210-1</t>
  </si>
  <si>
    <t>Kompletní systémové oplechování poplastované k povlakové krytině (např. vnitnřní a vnější L, ukončovací plechy atd)</t>
  </si>
  <si>
    <t>690494048</t>
  </si>
  <si>
    <t>(40,37*2+18*2)*0,6*2</t>
  </si>
  <si>
    <t>(1,1*4+1,2+1,2+1,1+1,1)*15</t>
  </si>
  <si>
    <t>(4,05+10,15+10,15)*0,6*2</t>
  </si>
  <si>
    <t>998764101</t>
  </si>
  <si>
    <t>Přesun hmot tonážní pro konstrukce klempířské v objektech v do 6 m</t>
  </si>
  <si>
    <t>43227949</t>
  </si>
  <si>
    <t>783221111</t>
  </si>
  <si>
    <t>Nátěry syntetické KDK barva dražší lesklý povrch 1x antikorozní, 1x základní, 1x email</t>
  </si>
  <si>
    <t>1613568391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</si>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</sst>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i/>
      <sz val="7"/>
      <color indexed="55"/>
      <name val="Trebuchet MS"/>
      <family val="0"/>
    </font>
    <font>
      <sz val="8"/>
      <color indexed="18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7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2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3" xfId="0" applyNumberFormat="1" applyFont="1" applyBorder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33" xfId="0" applyFont="1" applyBorder="1" applyAlignment="1" applyProtection="1">
      <alignment horizontal="center" vertical="center"/>
      <protection/>
    </xf>
    <xf numFmtId="49" fontId="30" fillId="0" borderId="33" xfId="0" applyNumberFormat="1" applyFont="1" applyBorder="1" applyAlignment="1" applyProtection="1">
      <alignment horizontal="left" vertical="center" wrapText="1"/>
      <protection/>
    </xf>
    <xf numFmtId="0" fontId="30" fillId="0" borderId="33" xfId="0" applyFont="1" applyBorder="1" applyAlignment="1" applyProtection="1">
      <alignment horizontal="center" vertical="center" wrapText="1"/>
      <protection/>
    </xf>
    <xf numFmtId="168" fontId="30" fillId="0" borderId="33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4" xfId="0" applyFont="1" applyBorder="1" applyAlignment="1" applyProtection="1">
      <alignment horizontal="left" vertical="center"/>
      <protection/>
    </xf>
    <xf numFmtId="0" fontId="31" fillId="0" borderId="22" xfId="0" applyFont="1" applyBorder="1" applyAlignment="1" applyProtection="1">
      <alignment horizontal="left" vertical="center"/>
      <protection/>
    </xf>
    <xf numFmtId="0" fontId="31" fillId="0" borderId="23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14" xfId="0" applyFont="1" applyBorder="1" applyAlignment="1" applyProtection="1">
      <alignment horizontal="left" vertical="center"/>
      <protection/>
    </xf>
    <xf numFmtId="0" fontId="32" fillId="0" borderId="22" xfId="0" applyFont="1" applyBorder="1" applyAlignment="1" applyProtection="1">
      <alignment horizontal="left" vertical="center"/>
      <protection/>
    </xf>
    <xf numFmtId="0" fontId="32" fillId="0" borderId="23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4" fillId="0" borderId="13" xfId="0" applyFont="1" applyBorder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/>
      <protection/>
    </xf>
    <xf numFmtId="168" fontId="34" fillId="0" borderId="0" xfId="0" applyNumberFormat="1" applyFont="1" applyAlignment="1" applyProtection="1">
      <alignment horizontal="right" vertical="center"/>
      <protection/>
    </xf>
    <xf numFmtId="0" fontId="34" fillId="0" borderId="14" xfId="0" applyFont="1" applyBorder="1" applyAlignment="1" applyProtection="1">
      <alignment horizontal="left" vertical="center"/>
      <protection/>
    </xf>
    <xf numFmtId="0" fontId="34" fillId="0" borderId="22" xfId="0" applyFont="1" applyBorder="1" applyAlignment="1" applyProtection="1">
      <alignment horizontal="left" vertical="center"/>
      <protection/>
    </xf>
    <xf numFmtId="0" fontId="34" fillId="0" borderId="23" xfId="0" applyFont="1" applyBorder="1" applyAlignment="1" applyProtection="1">
      <alignment horizontal="left" vertical="center"/>
      <protection/>
    </xf>
    <xf numFmtId="0" fontId="3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 wrapText="1"/>
      <protection/>
    </xf>
    <xf numFmtId="0" fontId="30" fillId="0" borderId="33" xfId="0" applyFont="1" applyBorder="1" applyAlignment="1" applyProtection="1">
      <alignment horizontal="left" vertical="center"/>
      <protection/>
    </xf>
    <xf numFmtId="164" fontId="30" fillId="34" borderId="33" xfId="0" applyNumberFormat="1" applyFont="1" applyFill="1" applyBorder="1" applyAlignment="1">
      <alignment horizontal="right" vertical="center"/>
    </xf>
    <xf numFmtId="164" fontId="30" fillId="0" borderId="33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top" wrapText="1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34" fillId="0" borderId="0" xfId="0" applyFont="1" applyAlignment="1" applyProtection="1">
      <alignment horizontal="left" vertical="center"/>
      <protection/>
    </xf>
    <xf numFmtId="0" fontId="73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4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D00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048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2B7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B3A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3B9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66" t="s">
        <v>0</v>
      </c>
      <c r="B1" s="267"/>
      <c r="C1" s="267"/>
      <c r="D1" s="268" t="s">
        <v>1</v>
      </c>
      <c r="E1" s="267"/>
      <c r="F1" s="267"/>
      <c r="G1" s="267"/>
      <c r="H1" s="267"/>
      <c r="I1" s="267"/>
      <c r="J1" s="267"/>
      <c r="K1" s="269" t="s">
        <v>917</v>
      </c>
      <c r="L1" s="269"/>
      <c r="M1" s="269"/>
      <c r="N1" s="269"/>
      <c r="O1" s="269"/>
      <c r="P1" s="269"/>
      <c r="Q1" s="269"/>
      <c r="R1" s="269"/>
      <c r="S1" s="269"/>
      <c r="T1" s="267"/>
      <c r="U1" s="267"/>
      <c r="V1" s="267"/>
      <c r="W1" s="269" t="s">
        <v>918</v>
      </c>
      <c r="X1" s="269"/>
      <c r="Y1" s="269"/>
      <c r="Z1" s="269"/>
      <c r="AA1" s="269"/>
      <c r="AB1" s="269"/>
      <c r="AC1" s="269"/>
      <c r="AD1" s="269"/>
      <c r="AE1" s="269"/>
      <c r="AF1" s="269"/>
      <c r="AG1" s="267"/>
      <c r="AH1" s="26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86" t="s">
        <v>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R2" s="227" t="s">
        <v>6</v>
      </c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88" t="s">
        <v>10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193" t="s">
        <v>15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1"/>
      <c r="AQ5" s="12"/>
      <c r="BE5" s="190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194" t="s">
        <v>18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1"/>
      <c r="AQ6" s="12"/>
      <c r="BE6" s="187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87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87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87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/>
      <c r="AO10" s="11"/>
      <c r="AP10" s="11"/>
      <c r="AQ10" s="12"/>
      <c r="BE10" s="187"/>
      <c r="BS10" s="6" t="s">
        <v>19</v>
      </c>
    </row>
    <row r="11" spans="2:71" s="2" customFormat="1" ht="19.5" customHeight="1">
      <c r="B11" s="10"/>
      <c r="C11" s="11"/>
      <c r="D11" s="11"/>
      <c r="E11" s="16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32</v>
      </c>
      <c r="AL11" s="11"/>
      <c r="AM11" s="11"/>
      <c r="AN11" s="16"/>
      <c r="AO11" s="11"/>
      <c r="AP11" s="11"/>
      <c r="AQ11" s="12"/>
      <c r="BE11" s="187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87"/>
      <c r="BS12" s="6" t="s">
        <v>19</v>
      </c>
    </row>
    <row r="13" spans="2:71" s="2" customFormat="1" ht="15" customHeight="1">
      <c r="B13" s="10"/>
      <c r="C13" s="11"/>
      <c r="D13" s="18" t="s">
        <v>33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34</v>
      </c>
      <c r="AO13" s="11"/>
      <c r="AP13" s="11"/>
      <c r="AQ13" s="12"/>
      <c r="BE13" s="187"/>
      <c r="BS13" s="6" t="s">
        <v>19</v>
      </c>
    </row>
    <row r="14" spans="2:71" s="2" customFormat="1" ht="15.75" customHeight="1">
      <c r="B14" s="10"/>
      <c r="C14" s="11"/>
      <c r="D14" s="11"/>
      <c r="E14" s="195" t="s">
        <v>34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" t="s">
        <v>32</v>
      </c>
      <c r="AL14" s="11"/>
      <c r="AM14" s="11"/>
      <c r="AN14" s="20" t="s">
        <v>34</v>
      </c>
      <c r="AO14" s="11"/>
      <c r="AP14" s="11"/>
      <c r="AQ14" s="12"/>
      <c r="BE14" s="187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87"/>
      <c r="BS15" s="6" t="s">
        <v>4</v>
      </c>
    </row>
    <row r="16" spans="2:71" s="2" customFormat="1" ht="15" customHeight="1">
      <c r="B16" s="10"/>
      <c r="C16" s="11"/>
      <c r="D16" s="18" t="s">
        <v>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/>
      <c r="AO16" s="11"/>
      <c r="AP16" s="11"/>
      <c r="AQ16" s="12"/>
      <c r="BE16" s="187"/>
      <c r="BS16" s="6" t="s">
        <v>4</v>
      </c>
    </row>
    <row r="17" spans="2:71" s="2" customFormat="1" ht="19.5" customHeight="1">
      <c r="B17" s="10"/>
      <c r="C17" s="11"/>
      <c r="D17" s="11"/>
      <c r="E17" s="16" t="s">
        <v>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32</v>
      </c>
      <c r="AL17" s="11"/>
      <c r="AM17" s="11"/>
      <c r="AN17" s="16"/>
      <c r="AO17" s="11"/>
      <c r="AP17" s="11"/>
      <c r="AQ17" s="12"/>
      <c r="BE17" s="187"/>
      <c r="BS17" s="6" t="s">
        <v>37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87"/>
      <c r="BS18" s="6" t="s">
        <v>7</v>
      </c>
    </row>
    <row r="19" spans="2:71" s="2" customFormat="1" ht="15" customHeight="1">
      <c r="B19" s="10"/>
      <c r="C19" s="11"/>
      <c r="D19" s="18" t="s">
        <v>38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/>
      <c r="AO19" s="11"/>
      <c r="AP19" s="11"/>
      <c r="AQ19" s="12"/>
      <c r="BE19" s="187"/>
      <c r="BS19" s="6" t="s">
        <v>7</v>
      </c>
    </row>
    <row r="20" spans="2:57" s="2" customFormat="1" ht="15.75" customHeight="1">
      <c r="B20" s="10"/>
      <c r="C20" s="11"/>
      <c r="D20" s="11"/>
      <c r="E20" s="16" t="s">
        <v>36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32</v>
      </c>
      <c r="AL20" s="11"/>
      <c r="AM20" s="11"/>
      <c r="AN20" s="16"/>
      <c r="AO20" s="11"/>
      <c r="AP20" s="11"/>
      <c r="AQ20" s="12"/>
      <c r="BE20" s="187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87"/>
    </row>
    <row r="22" spans="2:57" s="2" customFormat="1" ht="15.75" customHeight="1">
      <c r="B22" s="10"/>
      <c r="C22" s="11"/>
      <c r="D22" s="18" t="s">
        <v>39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87"/>
    </row>
    <row r="23" spans="2:57" s="2" customFormat="1" ht="15.75" customHeight="1">
      <c r="B23" s="10"/>
      <c r="C23" s="11"/>
      <c r="D23" s="11"/>
      <c r="E23" s="196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1"/>
      <c r="AP23" s="11"/>
      <c r="AQ23" s="12"/>
      <c r="BE23" s="187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87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87"/>
    </row>
    <row r="26" spans="2:57" s="2" customFormat="1" ht="15" customHeight="1">
      <c r="B26" s="10"/>
      <c r="C26" s="11"/>
      <c r="D26" s="22" t="s">
        <v>40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97">
        <f>ROUND($AG$87,2)</f>
        <v>0</v>
      </c>
      <c r="AL26" s="189"/>
      <c r="AM26" s="189"/>
      <c r="AN26" s="189"/>
      <c r="AO26" s="189"/>
      <c r="AP26" s="11"/>
      <c r="AQ26" s="12"/>
      <c r="BE26" s="187"/>
    </row>
    <row r="27" spans="2:57" s="2" customFormat="1" ht="15" customHeight="1">
      <c r="B27" s="10"/>
      <c r="C27" s="11"/>
      <c r="D27" s="22" t="s">
        <v>41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97">
        <f>ROUND($AG$93,2)</f>
        <v>0</v>
      </c>
      <c r="AL27" s="189"/>
      <c r="AM27" s="189"/>
      <c r="AN27" s="189"/>
      <c r="AO27" s="189"/>
      <c r="AP27" s="11"/>
      <c r="AQ27" s="12"/>
      <c r="BE27" s="187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91"/>
    </row>
    <row r="29" spans="2:57" s="6" customFormat="1" ht="27" customHeight="1">
      <c r="B29" s="23"/>
      <c r="C29" s="24"/>
      <c r="D29" s="26" t="s">
        <v>42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98">
        <f>ROUND($AK$26+$AK$27,2)</f>
        <v>0</v>
      </c>
      <c r="AL29" s="199"/>
      <c r="AM29" s="199"/>
      <c r="AN29" s="199"/>
      <c r="AO29" s="199"/>
      <c r="AP29" s="24"/>
      <c r="AQ29" s="25"/>
      <c r="BE29" s="191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91"/>
    </row>
    <row r="31" spans="2:57" s="6" customFormat="1" ht="15" customHeight="1">
      <c r="B31" s="28"/>
      <c r="C31" s="29"/>
      <c r="D31" s="29" t="s">
        <v>43</v>
      </c>
      <c r="E31" s="29"/>
      <c r="F31" s="29" t="s">
        <v>44</v>
      </c>
      <c r="G31" s="29"/>
      <c r="H31" s="29"/>
      <c r="I31" s="29"/>
      <c r="J31" s="29"/>
      <c r="K31" s="29"/>
      <c r="L31" s="200">
        <v>0.21</v>
      </c>
      <c r="M31" s="201"/>
      <c r="N31" s="201"/>
      <c r="O31" s="201"/>
      <c r="P31" s="29"/>
      <c r="Q31" s="29"/>
      <c r="R31" s="29"/>
      <c r="S31" s="29"/>
      <c r="T31" s="31" t="s">
        <v>45</v>
      </c>
      <c r="U31" s="29"/>
      <c r="V31" s="29"/>
      <c r="W31" s="202">
        <f>ROUND($AZ$87+SUM($CD$94:$CD$98),2)</f>
        <v>0</v>
      </c>
      <c r="X31" s="201"/>
      <c r="Y31" s="201"/>
      <c r="Z31" s="201"/>
      <c r="AA31" s="201"/>
      <c r="AB31" s="201"/>
      <c r="AC31" s="201"/>
      <c r="AD31" s="201"/>
      <c r="AE31" s="201"/>
      <c r="AF31" s="29"/>
      <c r="AG31" s="29"/>
      <c r="AH31" s="29"/>
      <c r="AI31" s="29"/>
      <c r="AJ31" s="29"/>
      <c r="AK31" s="202">
        <f>ROUND($AV$87+SUM($BY$94:$BY$98),2)</f>
        <v>0</v>
      </c>
      <c r="AL31" s="201"/>
      <c r="AM31" s="201"/>
      <c r="AN31" s="201"/>
      <c r="AO31" s="201"/>
      <c r="AP31" s="29"/>
      <c r="AQ31" s="32"/>
      <c r="BE31" s="192"/>
    </row>
    <row r="32" spans="2:57" s="6" customFormat="1" ht="15" customHeight="1">
      <c r="B32" s="28"/>
      <c r="C32" s="29"/>
      <c r="D32" s="29"/>
      <c r="E32" s="29"/>
      <c r="F32" s="29" t="s">
        <v>46</v>
      </c>
      <c r="G32" s="29"/>
      <c r="H32" s="29"/>
      <c r="I32" s="29"/>
      <c r="J32" s="29"/>
      <c r="K32" s="29"/>
      <c r="L32" s="200">
        <v>0.15</v>
      </c>
      <c r="M32" s="201"/>
      <c r="N32" s="201"/>
      <c r="O32" s="201"/>
      <c r="P32" s="29"/>
      <c r="Q32" s="29"/>
      <c r="R32" s="29"/>
      <c r="S32" s="29"/>
      <c r="T32" s="31" t="s">
        <v>45</v>
      </c>
      <c r="U32" s="29"/>
      <c r="V32" s="29"/>
      <c r="W32" s="202">
        <f>ROUND($BA$87+SUM($CE$94:$CE$98),2)</f>
        <v>0</v>
      </c>
      <c r="X32" s="201"/>
      <c r="Y32" s="201"/>
      <c r="Z32" s="201"/>
      <c r="AA32" s="201"/>
      <c r="AB32" s="201"/>
      <c r="AC32" s="201"/>
      <c r="AD32" s="201"/>
      <c r="AE32" s="201"/>
      <c r="AF32" s="29"/>
      <c r="AG32" s="29"/>
      <c r="AH32" s="29"/>
      <c r="AI32" s="29"/>
      <c r="AJ32" s="29"/>
      <c r="AK32" s="202">
        <f>ROUND($AW$87+SUM($BZ$94:$BZ$98),2)</f>
        <v>0</v>
      </c>
      <c r="AL32" s="201"/>
      <c r="AM32" s="201"/>
      <c r="AN32" s="201"/>
      <c r="AO32" s="201"/>
      <c r="AP32" s="29"/>
      <c r="AQ32" s="32"/>
      <c r="BE32" s="192"/>
    </row>
    <row r="33" spans="2:57" s="6" customFormat="1" ht="15" customHeight="1" hidden="1">
      <c r="B33" s="28"/>
      <c r="C33" s="29"/>
      <c r="D33" s="29"/>
      <c r="E33" s="29"/>
      <c r="F33" s="29" t="s">
        <v>47</v>
      </c>
      <c r="G33" s="29"/>
      <c r="H33" s="29"/>
      <c r="I33" s="29"/>
      <c r="J33" s="29"/>
      <c r="K33" s="29"/>
      <c r="L33" s="200">
        <v>0.21</v>
      </c>
      <c r="M33" s="201"/>
      <c r="N33" s="201"/>
      <c r="O33" s="201"/>
      <c r="P33" s="29"/>
      <c r="Q33" s="29"/>
      <c r="R33" s="29"/>
      <c r="S33" s="29"/>
      <c r="T33" s="31" t="s">
        <v>45</v>
      </c>
      <c r="U33" s="29"/>
      <c r="V33" s="29"/>
      <c r="W33" s="202">
        <f>ROUND($BB$87+SUM($CF$94:$CF$98),2)</f>
        <v>0</v>
      </c>
      <c r="X33" s="201"/>
      <c r="Y33" s="201"/>
      <c r="Z33" s="201"/>
      <c r="AA33" s="201"/>
      <c r="AB33" s="201"/>
      <c r="AC33" s="201"/>
      <c r="AD33" s="201"/>
      <c r="AE33" s="201"/>
      <c r="AF33" s="29"/>
      <c r="AG33" s="29"/>
      <c r="AH33" s="29"/>
      <c r="AI33" s="29"/>
      <c r="AJ33" s="29"/>
      <c r="AK33" s="202">
        <v>0</v>
      </c>
      <c r="AL33" s="201"/>
      <c r="AM33" s="201"/>
      <c r="AN33" s="201"/>
      <c r="AO33" s="201"/>
      <c r="AP33" s="29"/>
      <c r="AQ33" s="32"/>
      <c r="BE33" s="192"/>
    </row>
    <row r="34" spans="2:57" s="6" customFormat="1" ht="15" customHeight="1" hidden="1">
      <c r="B34" s="28"/>
      <c r="C34" s="29"/>
      <c r="D34" s="29"/>
      <c r="E34" s="29"/>
      <c r="F34" s="29" t="s">
        <v>48</v>
      </c>
      <c r="G34" s="29"/>
      <c r="H34" s="29"/>
      <c r="I34" s="29"/>
      <c r="J34" s="29"/>
      <c r="K34" s="29"/>
      <c r="L34" s="200">
        <v>0.15</v>
      </c>
      <c r="M34" s="201"/>
      <c r="N34" s="201"/>
      <c r="O34" s="201"/>
      <c r="P34" s="29"/>
      <c r="Q34" s="29"/>
      <c r="R34" s="29"/>
      <c r="S34" s="29"/>
      <c r="T34" s="31" t="s">
        <v>45</v>
      </c>
      <c r="U34" s="29"/>
      <c r="V34" s="29"/>
      <c r="W34" s="202">
        <f>ROUND($BC$87+SUM($CG$94:$CG$98),2)</f>
        <v>0</v>
      </c>
      <c r="X34" s="201"/>
      <c r="Y34" s="201"/>
      <c r="Z34" s="201"/>
      <c r="AA34" s="201"/>
      <c r="AB34" s="201"/>
      <c r="AC34" s="201"/>
      <c r="AD34" s="201"/>
      <c r="AE34" s="201"/>
      <c r="AF34" s="29"/>
      <c r="AG34" s="29"/>
      <c r="AH34" s="29"/>
      <c r="AI34" s="29"/>
      <c r="AJ34" s="29"/>
      <c r="AK34" s="202">
        <v>0</v>
      </c>
      <c r="AL34" s="201"/>
      <c r="AM34" s="201"/>
      <c r="AN34" s="201"/>
      <c r="AO34" s="201"/>
      <c r="AP34" s="29"/>
      <c r="AQ34" s="32"/>
      <c r="BE34" s="192"/>
    </row>
    <row r="35" spans="2:43" s="6" customFormat="1" ht="15" customHeight="1" hidden="1">
      <c r="B35" s="28"/>
      <c r="C35" s="29"/>
      <c r="D35" s="29"/>
      <c r="E35" s="29"/>
      <c r="F35" s="29" t="s">
        <v>49</v>
      </c>
      <c r="G35" s="29"/>
      <c r="H35" s="29"/>
      <c r="I35" s="29"/>
      <c r="J35" s="29"/>
      <c r="K35" s="29"/>
      <c r="L35" s="200">
        <v>0</v>
      </c>
      <c r="M35" s="201"/>
      <c r="N35" s="201"/>
      <c r="O35" s="201"/>
      <c r="P35" s="29"/>
      <c r="Q35" s="29"/>
      <c r="R35" s="29"/>
      <c r="S35" s="29"/>
      <c r="T35" s="31" t="s">
        <v>45</v>
      </c>
      <c r="U35" s="29"/>
      <c r="V35" s="29"/>
      <c r="W35" s="202">
        <f>ROUND($BD$87+SUM($CH$94:$CH$98),2)</f>
        <v>0</v>
      </c>
      <c r="X35" s="201"/>
      <c r="Y35" s="201"/>
      <c r="Z35" s="201"/>
      <c r="AA35" s="201"/>
      <c r="AB35" s="201"/>
      <c r="AC35" s="201"/>
      <c r="AD35" s="201"/>
      <c r="AE35" s="201"/>
      <c r="AF35" s="29"/>
      <c r="AG35" s="29"/>
      <c r="AH35" s="29"/>
      <c r="AI35" s="29"/>
      <c r="AJ35" s="29"/>
      <c r="AK35" s="202">
        <v>0</v>
      </c>
      <c r="AL35" s="201"/>
      <c r="AM35" s="201"/>
      <c r="AN35" s="201"/>
      <c r="AO35" s="201"/>
      <c r="AP35" s="29"/>
      <c r="AQ35" s="32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3"/>
      <c r="D37" s="34" t="s">
        <v>50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51</v>
      </c>
      <c r="U37" s="35"/>
      <c r="V37" s="35"/>
      <c r="W37" s="35"/>
      <c r="X37" s="203" t="s">
        <v>52</v>
      </c>
      <c r="Y37" s="204"/>
      <c r="Z37" s="204"/>
      <c r="AA37" s="204"/>
      <c r="AB37" s="204"/>
      <c r="AC37" s="35"/>
      <c r="AD37" s="35"/>
      <c r="AE37" s="35"/>
      <c r="AF37" s="35"/>
      <c r="AG37" s="35"/>
      <c r="AH37" s="35"/>
      <c r="AI37" s="35"/>
      <c r="AJ37" s="35"/>
      <c r="AK37" s="205">
        <f>SUM($AK$29:$AK$35)</f>
        <v>0</v>
      </c>
      <c r="AL37" s="204"/>
      <c r="AM37" s="204"/>
      <c r="AN37" s="204"/>
      <c r="AO37" s="206"/>
      <c r="AP37" s="33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54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55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56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55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56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58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55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56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55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56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88" t="s">
        <v>59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5"/>
    </row>
    <row r="77" spans="2:43" s="52" customFormat="1" ht="15" customHeight="1">
      <c r="B77" s="53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MUVARNSDORF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17</v>
      </c>
      <c r="D78" s="57"/>
      <c r="E78" s="57"/>
      <c r="F78" s="57"/>
      <c r="G78" s="57"/>
      <c r="H78" s="57"/>
      <c r="I78" s="57"/>
      <c r="J78" s="57"/>
      <c r="K78" s="57"/>
      <c r="L78" s="208" t="str">
        <f>$K$6</f>
        <v>Zateplení fasády, střechy a úprava balkónů v domě s pečovatelskou službou, ul. Lesní č.p.2970</v>
      </c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Varnsdorf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60" t="str">
        <f>IF($AN$8="","",$AN$8)</f>
        <v>15.07.2020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Město Varnsdorf, nám. E. Beneše 470, 40747 Varnsdo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35</v>
      </c>
      <c r="AJ82" s="24"/>
      <c r="AK82" s="24"/>
      <c r="AL82" s="24"/>
      <c r="AM82" s="193" t="str">
        <f>IF($E$17="","",$E$17)</f>
        <v>Pavel Hruška</v>
      </c>
      <c r="AN82" s="207"/>
      <c r="AO82" s="207"/>
      <c r="AP82" s="207"/>
      <c r="AQ82" s="25"/>
      <c r="AS82" s="210" t="s">
        <v>60</v>
      </c>
      <c r="AT82" s="211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33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38</v>
      </c>
      <c r="AJ83" s="24"/>
      <c r="AK83" s="24"/>
      <c r="AL83" s="24"/>
      <c r="AM83" s="193" t="str">
        <f>IF($E$20="","",$E$20)</f>
        <v>Pavel Hruška</v>
      </c>
      <c r="AN83" s="207"/>
      <c r="AO83" s="207"/>
      <c r="AP83" s="207"/>
      <c r="AQ83" s="25"/>
      <c r="AS83" s="212"/>
      <c r="AT83" s="191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13"/>
      <c r="AT84" s="207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7" s="6" customFormat="1" ht="30" customHeight="1">
      <c r="B85" s="23"/>
      <c r="C85" s="214" t="s">
        <v>61</v>
      </c>
      <c r="D85" s="204"/>
      <c r="E85" s="204"/>
      <c r="F85" s="204"/>
      <c r="G85" s="204"/>
      <c r="H85" s="35"/>
      <c r="I85" s="215" t="s">
        <v>62</v>
      </c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15" t="s">
        <v>63</v>
      </c>
      <c r="AH85" s="204"/>
      <c r="AI85" s="204"/>
      <c r="AJ85" s="204"/>
      <c r="AK85" s="204"/>
      <c r="AL85" s="204"/>
      <c r="AM85" s="204"/>
      <c r="AN85" s="215" t="s">
        <v>64</v>
      </c>
      <c r="AO85" s="204"/>
      <c r="AP85" s="206"/>
      <c r="AQ85" s="25"/>
      <c r="AS85" s="66" t="s">
        <v>65</v>
      </c>
      <c r="AT85" s="67" t="s">
        <v>66</v>
      </c>
      <c r="AU85" s="67" t="s">
        <v>67</v>
      </c>
      <c r="AV85" s="67" t="s">
        <v>68</v>
      </c>
      <c r="AW85" s="67" t="s">
        <v>69</v>
      </c>
      <c r="AX85" s="67" t="s">
        <v>70</v>
      </c>
      <c r="AY85" s="67" t="s">
        <v>71</v>
      </c>
      <c r="AZ85" s="67" t="s">
        <v>72</v>
      </c>
      <c r="BA85" s="67" t="s">
        <v>73</v>
      </c>
      <c r="BB85" s="67" t="s">
        <v>74</v>
      </c>
      <c r="BC85" s="67" t="s">
        <v>75</v>
      </c>
      <c r="BD85" s="68" t="s">
        <v>76</v>
      </c>
      <c r="BE85" s="69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1" t="s">
        <v>77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223">
        <f>ROUND(SUM($AG$88:$AG$91),2)</f>
        <v>0</v>
      </c>
      <c r="AH87" s="224"/>
      <c r="AI87" s="224"/>
      <c r="AJ87" s="224"/>
      <c r="AK87" s="224"/>
      <c r="AL87" s="224"/>
      <c r="AM87" s="224"/>
      <c r="AN87" s="223">
        <f>SUM($AG$87,$AT$87)</f>
        <v>0</v>
      </c>
      <c r="AO87" s="224"/>
      <c r="AP87" s="224"/>
      <c r="AQ87" s="58"/>
      <c r="AS87" s="72">
        <f>ROUND(SUM($AS$88:$AS$91),2)</f>
        <v>0</v>
      </c>
      <c r="AT87" s="73">
        <f>ROUND(SUM($AV$87:$AW$87),2)</f>
        <v>0</v>
      </c>
      <c r="AU87" s="74">
        <f>ROUND(SUM($AU$88:$AU$91),5)</f>
        <v>0</v>
      </c>
      <c r="AV87" s="73">
        <f>ROUND($AZ$87*$L$31,2)</f>
        <v>0</v>
      </c>
      <c r="AW87" s="73">
        <f>ROUND($BA$87*$L$32,2)</f>
        <v>0</v>
      </c>
      <c r="AX87" s="73">
        <f>ROUND($BB$87*$L$31,2)</f>
        <v>0</v>
      </c>
      <c r="AY87" s="73">
        <f>ROUND($BC$87*$L$32,2)</f>
        <v>0</v>
      </c>
      <c r="AZ87" s="73">
        <f>ROUND(SUM($AZ$88:$AZ$91),2)</f>
        <v>0</v>
      </c>
      <c r="BA87" s="73">
        <f>ROUND(SUM($BA$88:$BA$91),2)</f>
        <v>0</v>
      </c>
      <c r="BB87" s="73">
        <f>ROUND(SUM($BB$88:$BB$91),2)</f>
        <v>0</v>
      </c>
      <c r="BC87" s="73">
        <f>ROUND(SUM($BC$88:$BC$91),2)</f>
        <v>0</v>
      </c>
      <c r="BD87" s="75">
        <f>ROUND(SUM($BD$88:$BD$91),2)</f>
        <v>0</v>
      </c>
      <c r="BS87" s="55" t="s">
        <v>78</v>
      </c>
      <c r="BT87" s="55" t="s">
        <v>79</v>
      </c>
      <c r="BU87" s="76" t="s">
        <v>80</v>
      </c>
      <c r="BV87" s="55" t="s">
        <v>81</v>
      </c>
      <c r="BW87" s="55" t="s">
        <v>82</v>
      </c>
      <c r="BX87" s="55" t="s">
        <v>83</v>
      </c>
    </row>
    <row r="88" spans="1:76" s="77" customFormat="1" ht="28.5" customHeight="1">
      <c r="A88" s="265" t="s">
        <v>919</v>
      </c>
      <c r="B88" s="78"/>
      <c r="C88" s="79"/>
      <c r="D88" s="218" t="s">
        <v>84</v>
      </c>
      <c r="E88" s="219"/>
      <c r="F88" s="219"/>
      <c r="G88" s="219"/>
      <c r="H88" s="219"/>
      <c r="I88" s="79"/>
      <c r="J88" s="218" t="s">
        <v>85</v>
      </c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6">
        <f>'SO 0 - Vedlejší rozpočtov...'!$M$30</f>
        <v>0</v>
      </c>
      <c r="AH88" s="217"/>
      <c r="AI88" s="217"/>
      <c r="AJ88" s="217"/>
      <c r="AK88" s="217"/>
      <c r="AL88" s="217"/>
      <c r="AM88" s="217"/>
      <c r="AN88" s="216">
        <f>SUM($AG$88,$AT$88)</f>
        <v>0</v>
      </c>
      <c r="AO88" s="217"/>
      <c r="AP88" s="217"/>
      <c r="AQ88" s="80"/>
      <c r="AS88" s="81">
        <f>'SO 0 - Vedlejší rozpočtov...'!$M$28</f>
        <v>0</v>
      </c>
      <c r="AT88" s="82">
        <f>ROUND(SUM($AV$88:$AW$88),2)</f>
        <v>0</v>
      </c>
      <c r="AU88" s="83">
        <f>'SO 0 - Vedlejší rozpočtov...'!$W$118</f>
        <v>0</v>
      </c>
      <c r="AV88" s="82">
        <f>'SO 0 - Vedlejší rozpočtov...'!$M$32</f>
        <v>0</v>
      </c>
      <c r="AW88" s="82">
        <f>'SO 0 - Vedlejší rozpočtov...'!$M$33</f>
        <v>0</v>
      </c>
      <c r="AX88" s="82">
        <f>'SO 0 - Vedlejší rozpočtov...'!$M$34</f>
        <v>0</v>
      </c>
      <c r="AY88" s="82">
        <f>'SO 0 - Vedlejší rozpočtov...'!$M$35</f>
        <v>0</v>
      </c>
      <c r="AZ88" s="82">
        <f>'SO 0 - Vedlejší rozpočtov...'!$H$32</f>
        <v>0</v>
      </c>
      <c r="BA88" s="82">
        <f>'SO 0 - Vedlejší rozpočtov...'!$H$33</f>
        <v>0</v>
      </c>
      <c r="BB88" s="82">
        <f>'SO 0 - Vedlejší rozpočtov...'!$H$34</f>
        <v>0</v>
      </c>
      <c r="BC88" s="82">
        <f>'SO 0 - Vedlejší rozpočtov...'!$H$35</f>
        <v>0</v>
      </c>
      <c r="BD88" s="84">
        <f>'SO 0 - Vedlejší rozpočtov...'!$H$36</f>
        <v>0</v>
      </c>
      <c r="BT88" s="77" t="s">
        <v>22</v>
      </c>
      <c r="BV88" s="77" t="s">
        <v>81</v>
      </c>
      <c r="BW88" s="77" t="s">
        <v>86</v>
      </c>
      <c r="BX88" s="77" t="s">
        <v>82</v>
      </c>
    </row>
    <row r="89" spans="1:76" s="77" customFormat="1" ht="28.5" customHeight="1">
      <c r="A89" s="265" t="s">
        <v>919</v>
      </c>
      <c r="B89" s="78"/>
      <c r="C89" s="79"/>
      <c r="D89" s="218" t="s">
        <v>87</v>
      </c>
      <c r="E89" s="219"/>
      <c r="F89" s="219"/>
      <c r="G89" s="219"/>
      <c r="H89" s="219"/>
      <c r="I89" s="79"/>
      <c r="J89" s="218" t="s">
        <v>88</v>
      </c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6">
        <f>'SO 1 - Zateplení fasády'!$M$30</f>
        <v>0</v>
      </c>
      <c r="AH89" s="217"/>
      <c r="AI89" s="217"/>
      <c r="AJ89" s="217"/>
      <c r="AK89" s="217"/>
      <c r="AL89" s="217"/>
      <c r="AM89" s="217"/>
      <c r="AN89" s="216">
        <f>SUM($AG$89,$AT$89)</f>
        <v>0</v>
      </c>
      <c r="AO89" s="217"/>
      <c r="AP89" s="217"/>
      <c r="AQ89" s="80"/>
      <c r="AS89" s="81">
        <f>'SO 1 - Zateplení fasády'!$M$28</f>
        <v>0</v>
      </c>
      <c r="AT89" s="82">
        <f>ROUND(SUM($AV$89:$AW$89),2)</f>
        <v>0</v>
      </c>
      <c r="AU89" s="83">
        <f>'SO 1 - Zateplení fasády'!$W$135</f>
        <v>0</v>
      </c>
      <c r="AV89" s="82">
        <f>'SO 1 - Zateplení fasády'!$M$32</f>
        <v>0</v>
      </c>
      <c r="AW89" s="82">
        <f>'SO 1 - Zateplení fasády'!$M$33</f>
        <v>0</v>
      </c>
      <c r="AX89" s="82">
        <f>'SO 1 - Zateplení fasády'!$M$34</f>
        <v>0</v>
      </c>
      <c r="AY89" s="82">
        <f>'SO 1 - Zateplení fasády'!$M$35</f>
        <v>0</v>
      </c>
      <c r="AZ89" s="82">
        <f>'SO 1 - Zateplení fasády'!$H$32</f>
        <v>0</v>
      </c>
      <c r="BA89" s="82">
        <f>'SO 1 - Zateplení fasády'!$H$33</f>
        <v>0</v>
      </c>
      <c r="BB89" s="82">
        <f>'SO 1 - Zateplení fasády'!$H$34</f>
        <v>0</v>
      </c>
      <c r="BC89" s="82">
        <f>'SO 1 - Zateplení fasády'!$H$35</f>
        <v>0</v>
      </c>
      <c r="BD89" s="84">
        <f>'SO 1 - Zateplení fasády'!$H$36</f>
        <v>0</v>
      </c>
      <c r="BT89" s="77" t="s">
        <v>22</v>
      </c>
      <c r="BV89" s="77" t="s">
        <v>81</v>
      </c>
      <c r="BW89" s="77" t="s">
        <v>89</v>
      </c>
      <c r="BX89" s="77" t="s">
        <v>82</v>
      </c>
    </row>
    <row r="90" spans="1:76" s="77" customFormat="1" ht="28.5" customHeight="1">
      <c r="A90" s="265" t="s">
        <v>919</v>
      </c>
      <c r="B90" s="78"/>
      <c r="C90" s="79"/>
      <c r="D90" s="218" t="s">
        <v>90</v>
      </c>
      <c r="E90" s="219"/>
      <c r="F90" s="219"/>
      <c r="G90" s="219"/>
      <c r="H90" s="219"/>
      <c r="I90" s="79"/>
      <c r="J90" s="218" t="s">
        <v>91</v>
      </c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6">
        <f>'SO 2 - Výměna výplní otvo...'!$M$30</f>
        <v>0</v>
      </c>
      <c r="AH90" s="217"/>
      <c r="AI90" s="217"/>
      <c r="AJ90" s="217"/>
      <c r="AK90" s="217"/>
      <c r="AL90" s="217"/>
      <c r="AM90" s="217"/>
      <c r="AN90" s="216">
        <f>SUM($AG$90,$AT$90)</f>
        <v>0</v>
      </c>
      <c r="AO90" s="217"/>
      <c r="AP90" s="217"/>
      <c r="AQ90" s="80"/>
      <c r="AS90" s="81">
        <f>'SO 2 - Výměna výplní otvo...'!$M$28</f>
        <v>0</v>
      </c>
      <c r="AT90" s="82">
        <f>ROUND(SUM($AV$90:$AW$90),2)</f>
        <v>0</v>
      </c>
      <c r="AU90" s="83">
        <f>'SO 2 - Výměna výplní otvo...'!$W$125</f>
        <v>0</v>
      </c>
      <c r="AV90" s="82">
        <f>'SO 2 - Výměna výplní otvo...'!$M$32</f>
        <v>0</v>
      </c>
      <c r="AW90" s="82">
        <f>'SO 2 - Výměna výplní otvo...'!$M$33</f>
        <v>0</v>
      </c>
      <c r="AX90" s="82">
        <f>'SO 2 - Výměna výplní otvo...'!$M$34</f>
        <v>0</v>
      </c>
      <c r="AY90" s="82">
        <f>'SO 2 - Výměna výplní otvo...'!$M$35</f>
        <v>0</v>
      </c>
      <c r="AZ90" s="82">
        <f>'SO 2 - Výměna výplní otvo...'!$H$32</f>
        <v>0</v>
      </c>
      <c r="BA90" s="82">
        <f>'SO 2 - Výměna výplní otvo...'!$H$33</f>
        <v>0</v>
      </c>
      <c r="BB90" s="82">
        <f>'SO 2 - Výměna výplní otvo...'!$H$34</f>
        <v>0</v>
      </c>
      <c r="BC90" s="82">
        <f>'SO 2 - Výměna výplní otvo...'!$H$35</f>
        <v>0</v>
      </c>
      <c r="BD90" s="84">
        <f>'SO 2 - Výměna výplní otvo...'!$H$36</f>
        <v>0</v>
      </c>
      <c r="BT90" s="77" t="s">
        <v>22</v>
      </c>
      <c r="BV90" s="77" t="s">
        <v>81</v>
      </c>
      <c r="BW90" s="77" t="s">
        <v>92</v>
      </c>
      <c r="BX90" s="77" t="s">
        <v>82</v>
      </c>
    </row>
    <row r="91" spans="1:76" s="77" customFormat="1" ht="28.5" customHeight="1">
      <c r="A91" s="265" t="s">
        <v>919</v>
      </c>
      <c r="B91" s="78"/>
      <c r="C91" s="79"/>
      <c r="D91" s="218" t="s">
        <v>93</v>
      </c>
      <c r="E91" s="219"/>
      <c r="F91" s="219"/>
      <c r="G91" s="219"/>
      <c r="H91" s="219"/>
      <c r="I91" s="79"/>
      <c r="J91" s="218" t="s">
        <v>94</v>
      </c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6">
        <f>'SO 3 - Zateplení střechy'!$M$30</f>
        <v>0</v>
      </c>
      <c r="AH91" s="217"/>
      <c r="AI91" s="217"/>
      <c r="AJ91" s="217"/>
      <c r="AK91" s="217"/>
      <c r="AL91" s="217"/>
      <c r="AM91" s="217"/>
      <c r="AN91" s="216">
        <f>SUM($AG$91,$AT$91)</f>
        <v>0</v>
      </c>
      <c r="AO91" s="217"/>
      <c r="AP91" s="217"/>
      <c r="AQ91" s="80"/>
      <c r="AS91" s="85">
        <f>'SO 3 - Zateplení střechy'!$M$28</f>
        <v>0</v>
      </c>
      <c r="AT91" s="86">
        <f>ROUND(SUM($AV$91:$AW$91),2)</f>
        <v>0</v>
      </c>
      <c r="AU91" s="87">
        <f>'SO 3 - Zateplení střechy'!$W$129</f>
        <v>0</v>
      </c>
      <c r="AV91" s="86">
        <f>'SO 3 - Zateplení střechy'!$M$32</f>
        <v>0</v>
      </c>
      <c r="AW91" s="86">
        <f>'SO 3 - Zateplení střechy'!$M$33</f>
        <v>0</v>
      </c>
      <c r="AX91" s="86">
        <f>'SO 3 - Zateplení střechy'!$M$34</f>
        <v>0</v>
      </c>
      <c r="AY91" s="86">
        <f>'SO 3 - Zateplení střechy'!$M$35</f>
        <v>0</v>
      </c>
      <c r="AZ91" s="86">
        <f>'SO 3 - Zateplení střechy'!$H$32</f>
        <v>0</v>
      </c>
      <c r="BA91" s="86">
        <f>'SO 3 - Zateplení střechy'!$H$33</f>
        <v>0</v>
      </c>
      <c r="BB91" s="86">
        <f>'SO 3 - Zateplení střechy'!$H$34</f>
        <v>0</v>
      </c>
      <c r="BC91" s="86">
        <f>'SO 3 - Zateplení střechy'!$H$35</f>
        <v>0</v>
      </c>
      <c r="BD91" s="88">
        <f>'SO 3 - Zateplení střechy'!$H$36</f>
        <v>0</v>
      </c>
      <c r="BT91" s="77" t="s">
        <v>22</v>
      </c>
      <c r="BV91" s="77" t="s">
        <v>81</v>
      </c>
      <c r="BW91" s="77" t="s">
        <v>95</v>
      </c>
      <c r="BX91" s="77" t="s">
        <v>82</v>
      </c>
    </row>
    <row r="92" spans="2:43" s="2" customFormat="1" ht="14.25" customHeight="1"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2"/>
    </row>
    <row r="93" spans="2:49" s="6" customFormat="1" ht="30.75" customHeight="1">
      <c r="B93" s="23"/>
      <c r="C93" s="71" t="s">
        <v>96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23">
        <f>ROUND(SUM($AG$94:$AG$97),2)</f>
        <v>0</v>
      </c>
      <c r="AH93" s="207"/>
      <c r="AI93" s="207"/>
      <c r="AJ93" s="207"/>
      <c r="AK93" s="207"/>
      <c r="AL93" s="207"/>
      <c r="AM93" s="207"/>
      <c r="AN93" s="223">
        <f>ROUND(SUM($AN$94:$AN$97),2)</f>
        <v>0</v>
      </c>
      <c r="AO93" s="207"/>
      <c r="AP93" s="207"/>
      <c r="AQ93" s="25"/>
      <c r="AS93" s="66" t="s">
        <v>97</v>
      </c>
      <c r="AT93" s="67" t="s">
        <v>98</v>
      </c>
      <c r="AU93" s="67" t="s">
        <v>43</v>
      </c>
      <c r="AV93" s="68" t="s">
        <v>66</v>
      </c>
      <c r="AW93" s="69"/>
    </row>
    <row r="94" spans="2:89" s="6" customFormat="1" ht="21" customHeight="1">
      <c r="B94" s="23"/>
      <c r="C94" s="24"/>
      <c r="D94" s="89" t="s">
        <v>99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20">
        <f>ROUND($AG$87*$AS$94,2)</f>
        <v>0</v>
      </c>
      <c r="AH94" s="207"/>
      <c r="AI94" s="207"/>
      <c r="AJ94" s="207"/>
      <c r="AK94" s="207"/>
      <c r="AL94" s="207"/>
      <c r="AM94" s="207"/>
      <c r="AN94" s="221">
        <f>ROUND($AG$94+$AV$94,2)</f>
        <v>0</v>
      </c>
      <c r="AO94" s="207"/>
      <c r="AP94" s="207"/>
      <c r="AQ94" s="25"/>
      <c r="AS94" s="90">
        <v>0</v>
      </c>
      <c r="AT94" s="91" t="s">
        <v>100</v>
      </c>
      <c r="AU94" s="91" t="s">
        <v>44</v>
      </c>
      <c r="AV94" s="92">
        <f>ROUND(IF($AU$94="základní",$AG$94*$L$31,IF($AU$94="snížená",$AG$94*$L$32,0)),2)</f>
        <v>0</v>
      </c>
      <c r="BV94" s="6" t="s">
        <v>101</v>
      </c>
      <c r="BY94" s="93">
        <f>IF($AU$94="základní",$AV$94,0)</f>
        <v>0</v>
      </c>
      <c r="BZ94" s="93">
        <f>IF($AU$94="snížená",$AV$94,0)</f>
        <v>0</v>
      </c>
      <c r="CA94" s="93">
        <v>0</v>
      </c>
      <c r="CB94" s="93">
        <v>0</v>
      </c>
      <c r="CC94" s="93">
        <v>0</v>
      </c>
      <c r="CD94" s="93">
        <f>IF($AU$94="základní",$AG$94,0)</f>
        <v>0</v>
      </c>
      <c r="CE94" s="93">
        <f>IF($AU$94="snížená",$AG$94,0)</f>
        <v>0</v>
      </c>
      <c r="CF94" s="93">
        <f>IF($AU$94="zákl. přenesená",$AG$94,0)</f>
        <v>0</v>
      </c>
      <c r="CG94" s="93">
        <f>IF($AU$94="sníž. přenesená",$AG$94,0)</f>
        <v>0</v>
      </c>
      <c r="CH94" s="93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3"/>
      <c r="C95" s="24"/>
      <c r="D95" s="222" t="s">
        <v>102</v>
      </c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4"/>
      <c r="AD95" s="24"/>
      <c r="AE95" s="24"/>
      <c r="AF95" s="24"/>
      <c r="AG95" s="220">
        <f>$AG$87*$AS$95</f>
        <v>0</v>
      </c>
      <c r="AH95" s="207"/>
      <c r="AI95" s="207"/>
      <c r="AJ95" s="207"/>
      <c r="AK95" s="207"/>
      <c r="AL95" s="207"/>
      <c r="AM95" s="207"/>
      <c r="AN95" s="221">
        <f>$AG$95+$AV$95</f>
        <v>0</v>
      </c>
      <c r="AO95" s="207"/>
      <c r="AP95" s="207"/>
      <c r="AQ95" s="25"/>
      <c r="AS95" s="94">
        <v>0</v>
      </c>
      <c r="AT95" s="95" t="s">
        <v>100</v>
      </c>
      <c r="AU95" s="95" t="s">
        <v>44</v>
      </c>
      <c r="AV95" s="96">
        <f>ROUND(IF($AU$95="nulová",0,IF(OR($AU$95="základní",$AU$95="zákl. přenesená"),$AG$95*$L$31,$AG$95*$L$32)),2)</f>
        <v>0</v>
      </c>
      <c r="BV95" s="6" t="s">
        <v>103</v>
      </c>
      <c r="BY95" s="93">
        <f>IF($AU$95="základní",$AV$95,0)</f>
        <v>0</v>
      </c>
      <c r="BZ95" s="93">
        <f>IF($AU$95="snížená",$AV$95,0)</f>
        <v>0</v>
      </c>
      <c r="CA95" s="93">
        <f>IF($AU$95="zákl. přenesená",$AV$95,0)</f>
        <v>0</v>
      </c>
      <c r="CB95" s="93">
        <f>IF($AU$95="sníž. přenesená",$AV$95,0)</f>
        <v>0</v>
      </c>
      <c r="CC95" s="93">
        <f>IF($AU$95="nulová",$AV$95,0)</f>
        <v>0</v>
      </c>
      <c r="CD95" s="93">
        <f>IF($AU$95="základní",$AG$95,0)</f>
        <v>0</v>
      </c>
      <c r="CE95" s="93">
        <f>IF($AU$95="snížená",$AG$95,0)</f>
        <v>0</v>
      </c>
      <c r="CF95" s="93">
        <f>IF($AU$95="zákl. přenesená",$AG$95,0)</f>
        <v>0</v>
      </c>
      <c r="CG95" s="93">
        <f>IF($AU$95="sníž. přenesená",$AG$95,0)</f>
        <v>0</v>
      </c>
      <c r="CH95" s="93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>
        <f>IF($D$95="Vyplň vlastní","","x")</f>
      </c>
    </row>
    <row r="96" spans="2:89" s="6" customFormat="1" ht="21" customHeight="1">
      <c r="B96" s="23"/>
      <c r="C96" s="24"/>
      <c r="D96" s="222" t="s">
        <v>102</v>
      </c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4"/>
      <c r="AD96" s="24"/>
      <c r="AE96" s="24"/>
      <c r="AF96" s="24"/>
      <c r="AG96" s="220">
        <f>$AG$87*$AS$96</f>
        <v>0</v>
      </c>
      <c r="AH96" s="207"/>
      <c r="AI96" s="207"/>
      <c r="AJ96" s="207"/>
      <c r="AK96" s="207"/>
      <c r="AL96" s="207"/>
      <c r="AM96" s="207"/>
      <c r="AN96" s="221">
        <f>$AG$96+$AV$96</f>
        <v>0</v>
      </c>
      <c r="AO96" s="207"/>
      <c r="AP96" s="207"/>
      <c r="AQ96" s="25"/>
      <c r="AS96" s="94">
        <v>0</v>
      </c>
      <c r="AT96" s="95" t="s">
        <v>100</v>
      </c>
      <c r="AU96" s="95" t="s">
        <v>44</v>
      </c>
      <c r="AV96" s="96">
        <f>ROUND(IF($AU$96="nulová",0,IF(OR($AU$96="základní",$AU$96="zákl. přenesená"),$AG$96*$L$31,$AG$96*$L$32)),2)</f>
        <v>0</v>
      </c>
      <c r="BV96" s="6" t="s">
        <v>103</v>
      </c>
      <c r="BY96" s="93">
        <f>IF($AU$96="základní",$AV$96,0)</f>
        <v>0</v>
      </c>
      <c r="BZ96" s="93">
        <f>IF($AU$96="snížená",$AV$96,0)</f>
        <v>0</v>
      </c>
      <c r="CA96" s="93">
        <f>IF($AU$96="zákl. přenesená",$AV$96,0)</f>
        <v>0</v>
      </c>
      <c r="CB96" s="93">
        <f>IF($AU$96="sníž. přenesená",$AV$96,0)</f>
        <v>0</v>
      </c>
      <c r="CC96" s="93">
        <f>IF($AU$96="nulová",$AV$96,0)</f>
        <v>0</v>
      </c>
      <c r="CD96" s="93">
        <f>IF($AU$96="základní",$AG$96,0)</f>
        <v>0</v>
      </c>
      <c r="CE96" s="93">
        <f>IF($AU$96="snížená",$AG$96,0)</f>
        <v>0</v>
      </c>
      <c r="CF96" s="93">
        <f>IF($AU$96="zákl. přenesená",$AG$96,0)</f>
        <v>0</v>
      </c>
      <c r="CG96" s="93">
        <f>IF($AU$96="sníž. přenesená",$AG$96,0)</f>
        <v>0</v>
      </c>
      <c r="CH96" s="93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>
        <f>IF($D$96="Vyplň vlastní","","x")</f>
      </c>
    </row>
    <row r="97" spans="2:89" s="6" customFormat="1" ht="21" customHeight="1">
      <c r="B97" s="23"/>
      <c r="C97" s="24"/>
      <c r="D97" s="222" t="s">
        <v>102</v>
      </c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4"/>
      <c r="AD97" s="24"/>
      <c r="AE97" s="24"/>
      <c r="AF97" s="24"/>
      <c r="AG97" s="220">
        <f>$AG$87*$AS$97</f>
        <v>0</v>
      </c>
      <c r="AH97" s="207"/>
      <c r="AI97" s="207"/>
      <c r="AJ97" s="207"/>
      <c r="AK97" s="207"/>
      <c r="AL97" s="207"/>
      <c r="AM97" s="207"/>
      <c r="AN97" s="221">
        <f>$AG$97+$AV$97</f>
        <v>0</v>
      </c>
      <c r="AO97" s="207"/>
      <c r="AP97" s="207"/>
      <c r="AQ97" s="25"/>
      <c r="AS97" s="97">
        <v>0</v>
      </c>
      <c r="AT97" s="98" t="s">
        <v>100</v>
      </c>
      <c r="AU97" s="98" t="s">
        <v>44</v>
      </c>
      <c r="AV97" s="99">
        <f>ROUND(IF($AU$97="nulová",0,IF(OR($AU$97="základní",$AU$97="zákl. přenesená"),$AG$97*$L$31,$AG$97*$L$32)),2)</f>
        <v>0</v>
      </c>
      <c r="BV97" s="6" t="s">
        <v>103</v>
      </c>
      <c r="BY97" s="93">
        <f>IF($AU$97="základní",$AV$97,0)</f>
        <v>0</v>
      </c>
      <c r="BZ97" s="93">
        <f>IF($AU$97="snížená",$AV$97,0)</f>
        <v>0</v>
      </c>
      <c r="CA97" s="93">
        <f>IF($AU$97="zákl. přenesená",$AV$97,0)</f>
        <v>0</v>
      </c>
      <c r="CB97" s="93">
        <f>IF($AU$97="sníž. přenesená",$AV$97,0)</f>
        <v>0</v>
      </c>
      <c r="CC97" s="93">
        <f>IF($AU$97="nulová",$AV$97,0)</f>
        <v>0</v>
      </c>
      <c r="CD97" s="93">
        <f>IF($AU$97="základní",$AG$97,0)</f>
        <v>0</v>
      </c>
      <c r="CE97" s="93">
        <f>IF($AU$97="snížená",$AG$97,0)</f>
        <v>0</v>
      </c>
      <c r="CF97" s="93">
        <f>IF($AU$97="zákl. přenesená",$AG$97,0)</f>
        <v>0</v>
      </c>
      <c r="CG97" s="93">
        <f>IF($AU$97="sníž. přenesená",$AG$97,0)</f>
        <v>0</v>
      </c>
      <c r="CH97" s="93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>
        <f>IF($D$97="Vyplň vlastní","","x")</f>
      </c>
    </row>
    <row r="98" spans="2:43" s="6" customFormat="1" ht="12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5"/>
    </row>
    <row r="99" spans="2:43" s="6" customFormat="1" ht="30.75" customHeight="1">
      <c r="B99" s="23"/>
      <c r="C99" s="100" t="s">
        <v>104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225">
        <f>ROUND($AG$87+$AG$93,2)</f>
        <v>0</v>
      </c>
      <c r="AH99" s="226"/>
      <c r="AI99" s="226"/>
      <c r="AJ99" s="226"/>
      <c r="AK99" s="226"/>
      <c r="AL99" s="226"/>
      <c r="AM99" s="226"/>
      <c r="AN99" s="225">
        <f>$AN$87+$AN$93</f>
        <v>0</v>
      </c>
      <c r="AO99" s="226"/>
      <c r="AP99" s="226"/>
      <c r="AQ99" s="25"/>
    </row>
    <row r="100" spans="2:43" s="6" customFormat="1" ht="7.5" customHeight="1"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8"/>
    </row>
  </sheetData>
  <sheetProtection password="CC35" sheet="1" objects="1" scenarios="1" formatColumns="0" formatRows="0" sort="0" autoFilter="0"/>
  <mergeCells count="70">
    <mergeCell ref="AG99:AM99"/>
    <mergeCell ref="AN99:AP99"/>
    <mergeCell ref="AR2:BE2"/>
    <mergeCell ref="D97:AB97"/>
    <mergeCell ref="AG97:AM97"/>
    <mergeCell ref="AN97:AP97"/>
    <mergeCell ref="AG87:AM87"/>
    <mergeCell ref="AN87:AP87"/>
    <mergeCell ref="AG93:AM93"/>
    <mergeCell ref="AN93:AP93"/>
    <mergeCell ref="AG94:AM94"/>
    <mergeCell ref="AN94:AP94"/>
    <mergeCell ref="D95:AB95"/>
    <mergeCell ref="AG95:AM95"/>
    <mergeCell ref="AN95:AP95"/>
    <mergeCell ref="D96:AB96"/>
    <mergeCell ref="AG96:AM96"/>
    <mergeCell ref="AN96:AP96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4:AT98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 - Vedlejší rozpočtov...'!C2" tooltip="SO 0 - Vedlejší rozpočtov..." display="/"/>
    <hyperlink ref="A89" location="'SO 1 - Zateplení fasády'!C2" tooltip="SO 1 - Zateplení fasády" display="/"/>
    <hyperlink ref="A90" location="'SO 2 - Výměna výplní otvo...'!C2" tooltip="SO 2 - Výměna výplní otvo..." display="/"/>
    <hyperlink ref="A91" location="'SO 3 - Zateplení střechy'!C2" tooltip="SO 3 - Zateplení střechy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70"/>
      <c r="B1" s="267"/>
      <c r="C1" s="267"/>
      <c r="D1" s="268" t="s">
        <v>1</v>
      </c>
      <c r="E1" s="267"/>
      <c r="F1" s="269" t="s">
        <v>920</v>
      </c>
      <c r="G1" s="269"/>
      <c r="H1" s="271" t="s">
        <v>921</v>
      </c>
      <c r="I1" s="271"/>
      <c r="J1" s="271"/>
      <c r="K1" s="271"/>
      <c r="L1" s="269" t="s">
        <v>922</v>
      </c>
      <c r="M1" s="267"/>
      <c r="N1" s="267"/>
      <c r="O1" s="268" t="s">
        <v>105</v>
      </c>
      <c r="P1" s="267"/>
      <c r="Q1" s="267"/>
      <c r="R1" s="267"/>
      <c r="S1" s="269" t="s">
        <v>923</v>
      </c>
      <c r="T1" s="269"/>
      <c r="U1" s="270"/>
      <c r="V1" s="2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6" t="s">
        <v>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27" t="s">
        <v>6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106</v>
      </c>
    </row>
    <row r="4" spans="2:46" s="2" customFormat="1" ht="37.5" customHeight="1">
      <c r="B4" s="10"/>
      <c r="C4" s="188" t="s">
        <v>107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8" t="str">
        <f>'Rekapitulace stavby'!$K$6</f>
        <v>Zateplení fasády, střechy a úprava balkónů v domě s pečovatelskou službou, ul. Lesní č.p.2970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1"/>
      <c r="R6" s="12"/>
    </row>
    <row r="7" spans="2:18" s="6" customFormat="1" ht="33.75" customHeight="1">
      <c r="B7" s="23"/>
      <c r="C7" s="24"/>
      <c r="D7" s="17" t="s">
        <v>108</v>
      </c>
      <c r="E7" s="24"/>
      <c r="F7" s="194" t="s">
        <v>109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 t="s">
        <v>110</v>
      </c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29" t="str">
        <f>'Rekapitulace stavby'!$AN$8</f>
        <v>15.07.2020</v>
      </c>
      <c r="P9" s="207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93"/>
      <c r="P11" s="207"/>
      <c r="Q11" s="24"/>
      <c r="R11" s="25"/>
    </row>
    <row r="12" spans="2:18" s="6" customFormat="1" ht="18.75" customHeight="1">
      <c r="B12" s="23"/>
      <c r="C12" s="24"/>
      <c r="D12" s="24"/>
      <c r="E12" s="16" t="s">
        <v>111</v>
      </c>
      <c r="F12" s="24"/>
      <c r="G12" s="24"/>
      <c r="H12" s="24"/>
      <c r="I12" s="24"/>
      <c r="J12" s="24"/>
      <c r="K12" s="24"/>
      <c r="L12" s="24"/>
      <c r="M12" s="18" t="s">
        <v>32</v>
      </c>
      <c r="N12" s="24"/>
      <c r="O12" s="193"/>
      <c r="P12" s="207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33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0"/>
      <c r="P14" s="207"/>
      <c r="Q14" s="24"/>
      <c r="R14" s="25"/>
    </row>
    <row r="15" spans="2:18" s="6" customFormat="1" ht="18.75" customHeight="1">
      <c r="B15" s="23"/>
      <c r="C15" s="24"/>
      <c r="D15" s="24"/>
      <c r="E15" s="230" t="s">
        <v>112</v>
      </c>
      <c r="F15" s="207"/>
      <c r="G15" s="207"/>
      <c r="H15" s="207"/>
      <c r="I15" s="207"/>
      <c r="J15" s="207"/>
      <c r="K15" s="207"/>
      <c r="L15" s="207"/>
      <c r="M15" s="18" t="s">
        <v>32</v>
      </c>
      <c r="N15" s="24"/>
      <c r="O15" s="230"/>
      <c r="P15" s="207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35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93"/>
      <c r="P17" s="207"/>
      <c r="Q17" s="24"/>
      <c r="R17" s="25"/>
    </row>
    <row r="18" spans="2:18" s="6" customFormat="1" ht="18.75" customHeight="1">
      <c r="B18" s="23"/>
      <c r="C18" s="24"/>
      <c r="D18" s="24"/>
      <c r="E18" s="16" t="s">
        <v>36</v>
      </c>
      <c r="F18" s="24"/>
      <c r="G18" s="24"/>
      <c r="H18" s="24"/>
      <c r="I18" s="24"/>
      <c r="J18" s="24"/>
      <c r="K18" s="24"/>
      <c r="L18" s="24"/>
      <c r="M18" s="18" t="s">
        <v>32</v>
      </c>
      <c r="N18" s="24"/>
      <c r="O18" s="193"/>
      <c r="P18" s="207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38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93"/>
      <c r="P20" s="207"/>
      <c r="Q20" s="24"/>
      <c r="R20" s="25"/>
    </row>
    <row r="21" spans="2:18" s="6" customFormat="1" ht="18.75" customHeight="1">
      <c r="B21" s="23"/>
      <c r="C21" s="24"/>
      <c r="D21" s="24"/>
      <c r="E21" s="16" t="s">
        <v>36</v>
      </c>
      <c r="F21" s="24"/>
      <c r="G21" s="24"/>
      <c r="H21" s="24"/>
      <c r="I21" s="24"/>
      <c r="J21" s="24"/>
      <c r="K21" s="24"/>
      <c r="L21" s="24"/>
      <c r="M21" s="18" t="s">
        <v>32</v>
      </c>
      <c r="N21" s="24"/>
      <c r="O21" s="193"/>
      <c r="P21" s="207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96"/>
      <c r="F24" s="231"/>
      <c r="G24" s="231"/>
      <c r="H24" s="231"/>
      <c r="I24" s="231"/>
      <c r="J24" s="231"/>
      <c r="K24" s="231"/>
      <c r="L24" s="231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113</v>
      </c>
      <c r="E27" s="24"/>
      <c r="F27" s="24"/>
      <c r="G27" s="24"/>
      <c r="H27" s="24"/>
      <c r="I27" s="24"/>
      <c r="J27" s="24"/>
      <c r="K27" s="24"/>
      <c r="L27" s="24"/>
      <c r="M27" s="197">
        <f>$N$88</f>
        <v>0</v>
      </c>
      <c r="N27" s="207"/>
      <c r="O27" s="207"/>
      <c r="P27" s="207"/>
      <c r="Q27" s="24"/>
      <c r="R27" s="25"/>
    </row>
    <row r="28" spans="2:18" s="6" customFormat="1" ht="15" customHeight="1">
      <c r="B28" s="23"/>
      <c r="C28" s="24"/>
      <c r="D28" s="22" t="s">
        <v>99</v>
      </c>
      <c r="E28" s="24"/>
      <c r="F28" s="24"/>
      <c r="G28" s="24"/>
      <c r="H28" s="24"/>
      <c r="I28" s="24"/>
      <c r="J28" s="24"/>
      <c r="K28" s="24"/>
      <c r="L28" s="24"/>
      <c r="M28" s="197">
        <f>$N$93</f>
        <v>0</v>
      </c>
      <c r="N28" s="207"/>
      <c r="O28" s="207"/>
      <c r="P28" s="207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42</v>
      </c>
      <c r="E30" s="24"/>
      <c r="F30" s="24"/>
      <c r="G30" s="24"/>
      <c r="H30" s="24"/>
      <c r="I30" s="24"/>
      <c r="J30" s="24"/>
      <c r="K30" s="24"/>
      <c r="L30" s="24"/>
      <c r="M30" s="232">
        <f>ROUND($M$27+$M$28,2)</f>
        <v>0</v>
      </c>
      <c r="N30" s="207"/>
      <c r="O30" s="207"/>
      <c r="P30" s="207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43</v>
      </c>
      <c r="E32" s="29" t="s">
        <v>44</v>
      </c>
      <c r="F32" s="30">
        <v>0.21</v>
      </c>
      <c r="G32" s="107" t="s">
        <v>45</v>
      </c>
      <c r="H32" s="233">
        <f>ROUND((((SUM($BE$93:$BE$100)+SUM($BE$118:$BE$125))+SUM($BE$127:$BE$131))),2)</f>
        <v>0</v>
      </c>
      <c r="I32" s="207"/>
      <c r="J32" s="207"/>
      <c r="K32" s="24"/>
      <c r="L32" s="24"/>
      <c r="M32" s="233">
        <f>ROUND(((ROUND((SUM($BE$93:$BE$100)+SUM($BE$118:$BE$125)),2)*$F$32)+SUM($BE$127:$BE$131)*$F$32),2)</f>
        <v>0</v>
      </c>
      <c r="N32" s="207"/>
      <c r="O32" s="207"/>
      <c r="P32" s="207"/>
      <c r="Q32" s="24"/>
      <c r="R32" s="25"/>
    </row>
    <row r="33" spans="2:18" s="6" customFormat="1" ht="15" customHeight="1">
      <c r="B33" s="23"/>
      <c r="C33" s="24"/>
      <c r="D33" s="24"/>
      <c r="E33" s="29" t="s">
        <v>46</v>
      </c>
      <c r="F33" s="30">
        <v>0.15</v>
      </c>
      <c r="G33" s="107" t="s">
        <v>45</v>
      </c>
      <c r="H33" s="233">
        <f>ROUND((((SUM($BF$93:$BF$100)+SUM($BF$118:$BF$125))+SUM($BF$127:$BF$131))),2)</f>
        <v>0</v>
      </c>
      <c r="I33" s="207"/>
      <c r="J33" s="207"/>
      <c r="K33" s="24"/>
      <c r="L33" s="24"/>
      <c r="M33" s="233">
        <f>ROUND(((ROUND((SUM($BF$93:$BF$100)+SUM($BF$118:$BF$125)),2)*$F$33)+SUM($BF$127:$BF$131)*$F$33),2)</f>
        <v>0</v>
      </c>
      <c r="N33" s="207"/>
      <c r="O33" s="207"/>
      <c r="P33" s="207"/>
      <c r="Q33" s="24"/>
      <c r="R33" s="25"/>
    </row>
    <row r="34" spans="2:18" s="6" customFormat="1" ht="15" customHeight="1" hidden="1">
      <c r="B34" s="23"/>
      <c r="C34" s="24"/>
      <c r="D34" s="24"/>
      <c r="E34" s="29" t="s">
        <v>47</v>
      </c>
      <c r="F34" s="30">
        <v>0.21</v>
      </c>
      <c r="G34" s="107" t="s">
        <v>45</v>
      </c>
      <c r="H34" s="233">
        <f>ROUND((((SUM($BG$93:$BG$100)+SUM($BG$118:$BG$125))+SUM($BG$127:$BG$131))),2)</f>
        <v>0</v>
      </c>
      <c r="I34" s="207"/>
      <c r="J34" s="207"/>
      <c r="K34" s="24"/>
      <c r="L34" s="24"/>
      <c r="M34" s="233">
        <v>0</v>
      </c>
      <c r="N34" s="207"/>
      <c r="O34" s="207"/>
      <c r="P34" s="207"/>
      <c r="Q34" s="24"/>
      <c r="R34" s="25"/>
    </row>
    <row r="35" spans="2:18" s="6" customFormat="1" ht="15" customHeight="1" hidden="1">
      <c r="B35" s="23"/>
      <c r="C35" s="24"/>
      <c r="D35" s="24"/>
      <c r="E35" s="29" t="s">
        <v>48</v>
      </c>
      <c r="F35" s="30">
        <v>0.15</v>
      </c>
      <c r="G35" s="107" t="s">
        <v>45</v>
      </c>
      <c r="H35" s="233">
        <f>ROUND((((SUM($BH$93:$BH$100)+SUM($BH$118:$BH$125))+SUM($BH$127:$BH$131))),2)</f>
        <v>0</v>
      </c>
      <c r="I35" s="207"/>
      <c r="J35" s="207"/>
      <c r="K35" s="24"/>
      <c r="L35" s="24"/>
      <c r="M35" s="233">
        <v>0</v>
      </c>
      <c r="N35" s="207"/>
      <c r="O35" s="207"/>
      <c r="P35" s="207"/>
      <c r="Q35" s="24"/>
      <c r="R35" s="25"/>
    </row>
    <row r="36" spans="2:18" s="6" customFormat="1" ht="15" customHeight="1" hidden="1">
      <c r="B36" s="23"/>
      <c r="C36" s="24"/>
      <c r="D36" s="24"/>
      <c r="E36" s="29" t="s">
        <v>49</v>
      </c>
      <c r="F36" s="30">
        <v>0</v>
      </c>
      <c r="G36" s="107" t="s">
        <v>45</v>
      </c>
      <c r="H36" s="233">
        <f>ROUND((((SUM($BI$93:$BI$100)+SUM($BI$118:$BI$125))+SUM($BI$127:$BI$131))),2)</f>
        <v>0</v>
      </c>
      <c r="I36" s="207"/>
      <c r="J36" s="207"/>
      <c r="K36" s="24"/>
      <c r="L36" s="24"/>
      <c r="M36" s="233">
        <v>0</v>
      </c>
      <c r="N36" s="207"/>
      <c r="O36" s="207"/>
      <c r="P36" s="207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50</v>
      </c>
      <c r="E38" s="35"/>
      <c r="F38" s="35"/>
      <c r="G38" s="108" t="s">
        <v>51</v>
      </c>
      <c r="H38" s="36" t="s">
        <v>52</v>
      </c>
      <c r="I38" s="35"/>
      <c r="J38" s="35"/>
      <c r="K38" s="35"/>
      <c r="L38" s="205">
        <f>SUM($M$30:$M$36)</f>
        <v>0</v>
      </c>
      <c r="M38" s="204"/>
      <c r="N38" s="204"/>
      <c r="O38" s="204"/>
      <c r="P38" s="206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53</v>
      </c>
      <c r="E50" s="38"/>
      <c r="F50" s="38"/>
      <c r="G50" s="38"/>
      <c r="H50" s="39"/>
      <c r="I50" s="24"/>
      <c r="J50" s="37" t="s">
        <v>54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55</v>
      </c>
      <c r="E59" s="43"/>
      <c r="F59" s="43"/>
      <c r="G59" s="44" t="s">
        <v>56</v>
      </c>
      <c r="H59" s="45"/>
      <c r="I59" s="24"/>
      <c r="J59" s="42" t="s">
        <v>55</v>
      </c>
      <c r="K59" s="43"/>
      <c r="L59" s="43"/>
      <c r="M59" s="43"/>
      <c r="N59" s="44" t="s">
        <v>56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57</v>
      </c>
      <c r="E61" s="38"/>
      <c r="F61" s="38"/>
      <c r="G61" s="38"/>
      <c r="H61" s="39"/>
      <c r="I61" s="24"/>
      <c r="J61" s="37" t="s">
        <v>58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55</v>
      </c>
      <c r="E70" s="43"/>
      <c r="F70" s="43"/>
      <c r="G70" s="44" t="s">
        <v>56</v>
      </c>
      <c r="H70" s="45"/>
      <c r="I70" s="24"/>
      <c r="J70" s="42" t="s">
        <v>55</v>
      </c>
      <c r="K70" s="43"/>
      <c r="L70" s="43"/>
      <c r="M70" s="43"/>
      <c r="N70" s="44" t="s">
        <v>56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8" t="s">
        <v>114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8" t="str">
        <f>$F$6</f>
        <v>Zateplení fasády, střechy a úprava balkónů v domě s pečovatelskou službou, ul. Lesní č.p.2970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4"/>
      <c r="R78" s="25"/>
      <c r="T78" s="24"/>
      <c r="U78" s="24"/>
    </row>
    <row r="79" spans="2:21" s="6" customFormat="1" ht="37.5" customHeight="1">
      <c r="B79" s="23"/>
      <c r="C79" s="57" t="s">
        <v>108</v>
      </c>
      <c r="D79" s="24"/>
      <c r="E79" s="24"/>
      <c r="F79" s="208" t="str">
        <f>$F$7</f>
        <v>SO 0 - Vedlejší rozpočtové náklady 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34" t="str">
        <f>IF($O$9="","",$O$9)</f>
        <v>15.07.2020</v>
      </c>
      <c r="N81" s="207"/>
      <c r="O81" s="207"/>
      <c r="P81" s="207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Město Varnsdorf</v>
      </c>
      <c r="G83" s="24"/>
      <c r="H83" s="24"/>
      <c r="I83" s="24"/>
      <c r="J83" s="24"/>
      <c r="K83" s="18" t="s">
        <v>35</v>
      </c>
      <c r="L83" s="24"/>
      <c r="M83" s="193" t="str">
        <f>$E$18</f>
        <v>Pavel Hruška</v>
      </c>
      <c r="N83" s="207"/>
      <c r="O83" s="207"/>
      <c r="P83" s="207"/>
      <c r="Q83" s="207"/>
      <c r="R83" s="25"/>
      <c r="T83" s="24"/>
      <c r="U83" s="24"/>
    </row>
    <row r="84" spans="2:21" s="6" customFormat="1" ht="15" customHeight="1">
      <c r="B84" s="23"/>
      <c r="C84" s="18" t="s">
        <v>33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38</v>
      </c>
      <c r="L84" s="24"/>
      <c r="M84" s="193" t="str">
        <f>$E$21</f>
        <v>Pavel Hruška</v>
      </c>
      <c r="N84" s="207"/>
      <c r="O84" s="207"/>
      <c r="P84" s="207"/>
      <c r="Q84" s="207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5" t="s">
        <v>115</v>
      </c>
      <c r="D86" s="226"/>
      <c r="E86" s="226"/>
      <c r="F86" s="226"/>
      <c r="G86" s="226"/>
      <c r="H86" s="33"/>
      <c r="I86" s="33"/>
      <c r="J86" s="33"/>
      <c r="K86" s="33"/>
      <c r="L86" s="33"/>
      <c r="M86" s="33"/>
      <c r="N86" s="235" t="s">
        <v>116</v>
      </c>
      <c r="O86" s="207"/>
      <c r="P86" s="207"/>
      <c r="Q86" s="207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117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3">
        <f>$N$118</f>
        <v>0</v>
      </c>
      <c r="O88" s="207"/>
      <c r="P88" s="207"/>
      <c r="Q88" s="207"/>
      <c r="R88" s="25"/>
      <c r="T88" s="24"/>
      <c r="U88" s="24"/>
      <c r="AU88" s="6" t="s">
        <v>118</v>
      </c>
    </row>
    <row r="89" spans="2:21" s="76" customFormat="1" ht="25.5" customHeight="1">
      <c r="B89" s="112"/>
      <c r="C89" s="113"/>
      <c r="D89" s="113" t="s">
        <v>119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6">
        <f>$N$119</f>
        <v>0</v>
      </c>
      <c r="O89" s="237"/>
      <c r="P89" s="237"/>
      <c r="Q89" s="237"/>
      <c r="R89" s="114"/>
      <c r="T89" s="113"/>
      <c r="U89" s="113"/>
    </row>
    <row r="90" spans="2:21" s="115" customFormat="1" ht="21" customHeight="1">
      <c r="B90" s="116"/>
      <c r="C90" s="89"/>
      <c r="D90" s="89" t="s">
        <v>120</v>
      </c>
      <c r="E90" s="89"/>
      <c r="F90" s="89"/>
      <c r="G90" s="89"/>
      <c r="H90" s="89"/>
      <c r="I90" s="89"/>
      <c r="J90" s="89"/>
      <c r="K90" s="89"/>
      <c r="L90" s="89"/>
      <c r="M90" s="89"/>
      <c r="N90" s="221">
        <f>$N$120</f>
        <v>0</v>
      </c>
      <c r="O90" s="238"/>
      <c r="P90" s="238"/>
      <c r="Q90" s="238"/>
      <c r="R90" s="117"/>
      <c r="T90" s="89"/>
      <c r="U90" s="89"/>
    </row>
    <row r="91" spans="2:21" s="76" customFormat="1" ht="22.5" customHeight="1">
      <c r="B91" s="112"/>
      <c r="C91" s="113"/>
      <c r="D91" s="113" t="s">
        <v>121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9">
        <f>$N$126</f>
        <v>0</v>
      </c>
      <c r="O91" s="237"/>
      <c r="P91" s="237"/>
      <c r="Q91" s="237"/>
      <c r="R91" s="114"/>
      <c r="T91" s="113"/>
      <c r="U91" s="113"/>
    </row>
    <row r="92" spans="2:21" s="6" customFormat="1" ht="22.5" customHeight="1"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5"/>
      <c r="T92" s="24"/>
      <c r="U92" s="24"/>
    </row>
    <row r="93" spans="2:21" s="6" customFormat="1" ht="30" customHeight="1">
      <c r="B93" s="23"/>
      <c r="C93" s="71" t="s">
        <v>122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23">
        <f>ROUND($N$94+$N$95+$N$96+$N$97+$N$98+$N$99,2)</f>
        <v>0</v>
      </c>
      <c r="O93" s="207"/>
      <c r="P93" s="207"/>
      <c r="Q93" s="207"/>
      <c r="R93" s="25"/>
      <c r="T93" s="118"/>
      <c r="U93" s="119" t="s">
        <v>43</v>
      </c>
    </row>
    <row r="94" spans="2:62" s="6" customFormat="1" ht="18.75" customHeight="1">
      <c r="B94" s="23"/>
      <c r="C94" s="24"/>
      <c r="D94" s="222" t="s">
        <v>123</v>
      </c>
      <c r="E94" s="207"/>
      <c r="F94" s="207"/>
      <c r="G94" s="207"/>
      <c r="H94" s="207"/>
      <c r="I94" s="24"/>
      <c r="J94" s="24"/>
      <c r="K94" s="24"/>
      <c r="L94" s="24"/>
      <c r="M94" s="24"/>
      <c r="N94" s="220">
        <f>ROUND($N$88*$T$94,2)</f>
        <v>0</v>
      </c>
      <c r="O94" s="207"/>
      <c r="P94" s="207"/>
      <c r="Q94" s="207"/>
      <c r="R94" s="25"/>
      <c r="T94" s="120"/>
      <c r="U94" s="121" t="s">
        <v>44</v>
      </c>
      <c r="AY94" s="6" t="s">
        <v>124</v>
      </c>
      <c r="BE94" s="93">
        <f>IF($U$94="základní",$N$94,0)</f>
        <v>0</v>
      </c>
      <c r="BF94" s="93">
        <f>IF($U$94="snížená",$N$94,0)</f>
        <v>0</v>
      </c>
      <c r="BG94" s="93">
        <f>IF($U$94="zákl. přenesená",$N$94,0)</f>
        <v>0</v>
      </c>
      <c r="BH94" s="93">
        <f>IF($U$94="sníž. přenesená",$N$94,0)</f>
        <v>0</v>
      </c>
      <c r="BI94" s="93">
        <f>IF($U$94="nulová",$N$94,0)</f>
        <v>0</v>
      </c>
      <c r="BJ94" s="6" t="s">
        <v>22</v>
      </c>
    </row>
    <row r="95" spans="2:62" s="6" customFormat="1" ht="18.75" customHeight="1">
      <c r="B95" s="23"/>
      <c r="C95" s="24"/>
      <c r="D95" s="222" t="s">
        <v>125</v>
      </c>
      <c r="E95" s="207"/>
      <c r="F95" s="207"/>
      <c r="G95" s="207"/>
      <c r="H95" s="207"/>
      <c r="I95" s="24"/>
      <c r="J95" s="24"/>
      <c r="K95" s="24"/>
      <c r="L95" s="24"/>
      <c r="M95" s="24"/>
      <c r="N95" s="220">
        <f>ROUND($N$88*$T$95,2)</f>
        <v>0</v>
      </c>
      <c r="O95" s="207"/>
      <c r="P95" s="207"/>
      <c r="Q95" s="207"/>
      <c r="R95" s="25"/>
      <c r="T95" s="120"/>
      <c r="U95" s="121" t="s">
        <v>44</v>
      </c>
      <c r="AY95" s="6" t="s">
        <v>124</v>
      </c>
      <c r="BE95" s="93">
        <f>IF($U$95="základní",$N$95,0)</f>
        <v>0</v>
      </c>
      <c r="BF95" s="93">
        <f>IF($U$95="snížená",$N$95,0)</f>
        <v>0</v>
      </c>
      <c r="BG95" s="93">
        <f>IF($U$95="zákl. přenesená",$N$95,0)</f>
        <v>0</v>
      </c>
      <c r="BH95" s="93">
        <f>IF($U$95="sníž. přenesená",$N$95,0)</f>
        <v>0</v>
      </c>
      <c r="BI95" s="93">
        <f>IF($U$95="nulová",$N$95,0)</f>
        <v>0</v>
      </c>
      <c r="BJ95" s="6" t="s">
        <v>22</v>
      </c>
    </row>
    <row r="96" spans="2:62" s="6" customFormat="1" ht="18.75" customHeight="1">
      <c r="B96" s="23"/>
      <c r="C96" s="24"/>
      <c r="D96" s="222" t="s">
        <v>126</v>
      </c>
      <c r="E96" s="207"/>
      <c r="F96" s="207"/>
      <c r="G96" s="207"/>
      <c r="H96" s="207"/>
      <c r="I96" s="24"/>
      <c r="J96" s="24"/>
      <c r="K96" s="24"/>
      <c r="L96" s="24"/>
      <c r="M96" s="24"/>
      <c r="N96" s="220">
        <f>ROUND($N$88*$T$96,2)</f>
        <v>0</v>
      </c>
      <c r="O96" s="207"/>
      <c r="P96" s="207"/>
      <c r="Q96" s="207"/>
      <c r="R96" s="25"/>
      <c r="T96" s="120"/>
      <c r="U96" s="121" t="s">
        <v>44</v>
      </c>
      <c r="AY96" s="6" t="s">
        <v>124</v>
      </c>
      <c r="BE96" s="93">
        <f>IF($U$96="základní",$N$96,0)</f>
        <v>0</v>
      </c>
      <c r="BF96" s="93">
        <f>IF($U$96="snížená",$N$96,0)</f>
        <v>0</v>
      </c>
      <c r="BG96" s="93">
        <f>IF($U$96="zákl. přenesená",$N$96,0)</f>
        <v>0</v>
      </c>
      <c r="BH96" s="93">
        <f>IF($U$96="sníž. přenesená",$N$96,0)</f>
        <v>0</v>
      </c>
      <c r="BI96" s="93">
        <f>IF($U$96="nulová",$N$96,0)</f>
        <v>0</v>
      </c>
      <c r="BJ96" s="6" t="s">
        <v>22</v>
      </c>
    </row>
    <row r="97" spans="2:62" s="6" customFormat="1" ht="18.75" customHeight="1">
      <c r="B97" s="23"/>
      <c r="C97" s="24"/>
      <c r="D97" s="222" t="s">
        <v>127</v>
      </c>
      <c r="E97" s="207"/>
      <c r="F97" s="207"/>
      <c r="G97" s="207"/>
      <c r="H97" s="207"/>
      <c r="I97" s="24"/>
      <c r="J97" s="24"/>
      <c r="K97" s="24"/>
      <c r="L97" s="24"/>
      <c r="M97" s="24"/>
      <c r="N97" s="220">
        <f>ROUND($N$88*$T$97,2)</f>
        <v>0</v>
      </c>
      <c r="O97" s="207"/>
      <c r="P97" s="207"/>
      <c r="Q97" s="207"/>
      <c r="R97" s="25"/>
      <c r="T97" s="120"/>
      <c r="U97" s="121" t="s">
        <v>44</v>
      </c>
      <c r="AY97" s="6" t="s">
        <v>124</v>
      </c>
      <c r="BE97" s="93">
        <f>IF($U$97="základní",$N$97,0)</f>
        <v>0</v>
      </c>
      <c r="BF97" s="93">
        <f>IF($U$97="snížená",$N$97,0)</f>
        <v>0</v>
      </c>
      <c r="BG97" s="93">
        <f>IF($U$97="zákl. přenesená",$N$97,0)</f>
        <v>0</v>
      </c>
      <c r="BH97" s="93">
        <f>IF($U$97="sníž. přenesená",$N$97,0)</f>
        <v>0</v>
      </c>
      <c r="BI97" s="93">
        <f>IF($U$97="nulová",$N$97,0)</f>
        <v>0</v>
      </c>
      <c r="BJ97" s="6" t="s">
        <v>22</v>
      </c>
    </row>
    <row r="98" spans="2:62" s="6" customFormat="1" ht="18.75" customHeight="1">
      <c r="B98" s="23"/>
      <c r="C98" s="24"/>
      <c r="D98" s="222" t="s">
        <v>128</v>
      </c>
      <c r="E98" s="207"/>
      <c r="F98" s="207"/>
      <c r="G98" s="207"/>
      <c r="H98" s="207"/>
      <c r="I98" s="24"/>
      <c r="J98" s="24"/>
      <c r="K98" s="24"/>
      <c r="L98" s="24"/>
      <c r="M98" s="24"/>
      <c r="N98" s="220">
        <f>ROUND($N$88*$T$98,2)</f>
        <v>0</v>
      </c>
      <c r="O98" s="207"/>
      <c r="P98" s="207"/>
      <c r="Q98" s="207"/>
      <c r="R98" s="25"/>
      <c r="T98" s="120"/>
      <c r="U98" s="121" t="s">
        <v>44</v>
      </c>
      <c r="AY98" s="6" t="s">
        <v>124</v>
      </c>
      <c r="BE98" s="93">
        <f>IF($U$98="základní",$N$98,0)</f>
        <v>0</v>
      </c>
      <c r="BF98" s="93">
        <f>IF($U$98="snížená",$N$98,0)</f>
        <v>0</v>
      </c>
      <c r="BG98" s="93">
        <f>IF($U$98="zákl. přenesená",$N$98,0)</f>
        <v>0</v>
      </c>
      <c r="BH98" s="93">
        <f>IF($U$98="sníž. přenesená",$N$98,0)</f>
        <v>0</v>
      </c>
      <c r="BI98" s="93">
        <f>IF($U$98="nulová",$N$98,0)</f>
        <v>0</v>
      </c>
      <c r="BJ98" s="6" t="s">
        <v>22</v>
      </c>
    </row>
    <row r="99" spans="2:62" s="6" customFormat="1" ht="18.75" customHeight="1">
      <c r="B99" s="23"/>
      <c r="C99" s="24"/>
      <c r="D99" s="89" t="s">
        <v>129</v>
      </c>
      <c r="E99" s="24"/>
      <c r="F99" s="24"/>
      <c r="G99" s="24"/>
      <c r="H99" s="24"/>
      <c r="I99" s="24"/>
      <c r="J99" s="24"/>
      <c r="K99" s="24"/>
      <c r="L99" s="24"/>
      <c r="M99" s="24"/>
      <c r="N99" s="220">
        <f>ROUND($N$88*$T$99,2)</f>
        <v>0</v>
      </c>
      <c r="O99" s="207"/>
      <c r="P99" s="207"/>
      <c r="Q99" s="207"/>
      <c r="R99" s="25"/>
      <c r="T99" s="122"/>
      <c r="U99" s="123" t="s">
        <v>44</v>
      </c>
      <c r="AY99" s="6" t="s">
        <v>130</v>
      </c>
      <c r="BE99" s="93">
        <f>IF($U$99="základní",$N$99,0)</f>
        <v>0</v>
      </c>
      <c r="BF99" s="93">
        <f>IF($U$99="snížená",$N$99,0)</f>
        <v>0</v>
      </c>
      <c r="BG99" s="93">
        <f>IF($U$99="zákl. přenesená",$N$99,0)</f>
        <v>0</v>
      </c>
      <c r="BH99" s="93">
        <f>IF($U$99="sníž. přenesená",$N$99,0)</f>
        <v>0</v>
      </c>
      <c r="BI99" s="93">
        <f>IF($U$99="nulová",$N$99,0)</f>
        <v>0</v>
      </c>
      <c r="BJ99" s="6" t="s">
        <v>22</v>
      </c>
    </row>
    <row r="100" spans="2:21" s="6" customFormat="1" ht="14.25" customHeight="1"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5"/>
      <c r="T100" s="24"/>
      <c r="U100" s="24"/>
    </row>
    <row r="101" spans="2:21" s="6" customFormat="1" ht="30" customHeight="1">
      <c r="B101" s="23"/>
      <c r="C101" s="100" t="s">
        <v>104</v>
      </c>
      <c r="D101" s="33"/>
      <c r="E101" s="33"/>
      <c r="F101" s="33"/>
      <c r="G101" s="33"/>
      <c r="H101" s="33"/>
      <c r="I101" s="33"/>
      <c r="J101" s="33"/>
      <c r="K101" s="33"/>
      <c r="L101" s="225">
        <f>ROUND(SUM($N$88+$N$93),2)</f>
        <v>0</v>
      </c>
      <c r="M101" s="226"/>
      <c r="N101" s="226"/>
      <c r="O101" s="226"/>
      <c r="P101" s="226"/>
      <c r="Q101" s="226"/>
      <c r="R101" s="25"/>
      <c r="T101" s="24"/>
      <c r="U101" s="24"/>
    </row>
    <row r="102" spans="2:21" s="6" customFormat="1" ht="7.5" customHeight="1"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8"/>
      <c r="T102" s="24"/>
      <c r="U102" s="24"/>
    </row>
    <row r="106" spans="2:18" s="6" customFormat="1" ht="7.5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1"/>
    </row>
    <row r="107" spans="2:18" s="6" customFormat="1" ht="37.5" customHeight="1">
      <c r="B107" s="23"/>
      <c r="C107" s="188" t="s">
        <v>131</v>
      </c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5"/>
    </row>
    <row r="108" spans="2:18" s="6" customFormat="1" ht="7.5" customHeight="1"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5"/>
    </row>
    <row r="109" spans="2:18" s="6" customFormat="1" ht="30.75" customHeight="1">
      <c r="B109" s="23"/>
      <c r="C109" s="18" t="s">
        <v>17</v>
      </c>
      <c r="D109" s="24"/>
      <c r="E109" s="24"/>
      <c r="F109" s="228" t="str">
        <f>$F$6</f>
        <v>Zateplení fasády, střechy a úprava balkónů v domě s pečovatelskou službou, ul. Lesní č.p.2970</v>
      </c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4"/>
      <c r="R109" s="25"/>
    </row>
    <row r="110" spans="2:18" s="6" customFormat="1" ht="37.5" customHeight="1">
      <c r="B110" s="23"/>
      <c r="C110" s="57" t="s">
        <v>108</v>
      </c>
      <c r="D110" s="24"/>
      <c r="E110" s="24"/>
      <c r="F110" s="208" t="str">
        <f>$F$7</f>
        <v>SO 0 - Vedlejší rozpočtové náklady </v>
      </c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4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18.75" customHeight="1">
      <c r="B112" s="23"/>
      <c r="C112" s="18" t="s">
        <v>23</v>
      </c>
      <c r="D112" s="24"/>
      <c r="E112" s="24"/>
      <c r="F112" s="16" t="str">
        <f>$F$9</f>
        <v>Varnsdorf</v>
      </c>
      <c r="G112" s="24"/>
      <c r="H112" s="24"/>
      <c r="I112" s="24"/>
      <c r="J112" s="24"/>
      <c r="K112" s="18" t="s">
        <v>25</v>
      </c>
      <c r="L112" s="24"/>
      <c r="M112" s="234" t="str">
        <f>IF($O$9="","",$O$9)</f>
        <v>15.07.2020</v>
      </c>
      <c r="N112" s="207"/>
      <c r="O112" s="207"/>
      <c r="P112" s="207"/>
      <c r="Q112" s="24"/>
      <c r="R112" s="25"/>
    </row>
    <row r="113" spans="2:18" s="6" customFormat="1" ht="7.5" customHeight="1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5"/>
    </row>
    <row r="114" spans="2:18" s="6" customFormat="1" ht="15.75" customHeight="1">
      <c r="B114" s="23"/>
      <c r="C114" s="18" t="s">
        <v>29</v>
      </c>
      <c r="D114" s="24"/>
      <c r="E114" s="24"/>
      <c r="F114" s="16" t="str">
        <f>$E$12</f>
        <v>Město Varnsdorf</v>
      </c>
      <c r="G114" s="24"/>
      <c r="H114" s="24"/>
      <c r="I114" s="24"/>
      <c r="J114" s="24"/>
      <c r="K114" s="18" t="s">
        <v>35</v>
      </c>
      <c r="L114" s="24"/>
      <c r="M114" s="193" t="str">
        <f>$E$18</f>
        <v>Pavel Hruška</v>
      </c>
      <c r="N114" s="207"/>
      <c r="O114" s="207"/>
      <c r="P114" s="207"/>
      <c r="Q114" s="207"/>
      <c r="R114" s="25"/>
    </row>
    <row r="115" spans="2:18" s="6" customFormat="1" ht="15" customHeight="1">
      <c r="B115" s="23"/>
      <c r="C115" s="18" t="s">
        <v>33</v>
      </c>
      <c r="D115" s="24"/>
      <c r="E115" s="24"/>
      <c r="F115" s="16" t="str">
        <f>IF($E$15="","",$E$15)</f>
        <v>Bude vybrán</v>
      </c>
      <c r="G115" s="24"/>
      <c r="H115" s="24"/>
      <c r="I115" s="24"/>
      <c r="J115" s="24"/>
      <c r="K115" s="18" t="s">
        <v>38</v>
      </c>
      <c r="L115" s="24"/>
      <c r="M115" s="193" t="str">
        <f>$E$21</f>
        <v>Pavel Hruška</v>
      </c>
      <c r="N115" s="207"/>
      <c r="O115" s="207"/>
      <c r="P115" s="207"/>
      <c r="Q115" s="207"/>
      <c r="R115" s="25"/>
    </row>
    <row r="116" spans="2:18" s="6" customFormat="1" ht="11.2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27" s="124" customFormat="1" ht="30" customHeight="1">
      <c r="B117" s="125"/>
      <c r="C117" s="126" t="s">
        <v>132</v>
      </c>
      <c r="D117" s="127" t="s">
        <v>133</v>
      </c>
      <c r="E117" s="127" t="s">
        <v>61</v>
      </c>
      <c r="F117" s="240" t="s">
        <v>134</v>
      </c>
      <c r="G117" s="241"/>
      <c r="H117" s="241"/>
      <c r="I117" s="241"/>
      <c r="J117" s="127" t="s">
        <v>135</v>
      </c>
      <c r="K117" s="127" t="s">
        <v>136</v>
      </c>
      <c r="L117" s="240" t="s">
        <v>137</v>
      </c>
      <c r="M117" s="241"/>
      <c r="N117" s="240" t="s">
        <v>138</v>
      </c>
      <c r="O117" s="241"/>
      <c r="P117" s="241"/>
      <c r="Q117" s="242"/>
      <c r="R117" s="128"/>
      <c r="T117" s="66" t="s">
        <v>139</v>
      </c>
      <c r="U117" s="67" t="s">
        <v>43</v>
      </c>
      <c r="V117" s="67" t="s">
        <v>140</v>
      </c>
      <c r="W117" s="67" t="s">
        <v>141</v>
      </c>
      <c r="X117" s="67" t="s">
        <v>142</v>
      </c>
      <c r="Y117" s="67" t="s">
        <v>143</v>
      </c>
      <c r="Z117" s="67" t="s">
        <v>144</v>
      </c>
      <c r="AA117" s="68" t="s">
        <v>145</v>
      </c>
    </row>
    <row r="118" spans="2:63" s="6" customFormat="1" ht="30" customHeight="1">
      <c r="B118" s="23"/>
      <c r="C118" s="71" t="s">
        <v>113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9">
        <f>$BK$118</f>
        <v>0</v>
      </c>
      <c r="O118" s="207"/>
      <c r="P118" s="207"/>
      <c r="Q118" s="207"/>
      <c r="R118" s="25"/>
      <c r="T118" s="70"/>
      <c r="U118" s="38"/>
      <c r="V118" s="38"/>
      <c r="W118" s="129">
        <f>$W$119+$W$126</f>
        <v>0</v>
      </c>
      <c r="X118" s="38"/>
      <c r="Y118" s="129">
        <f>$Y$119+$Y$126</f>
        <v>0</v>
      </c>
      <c r="Z118" s="38"/>
      <c r="AA118" s="130">
        <f>$AA$119+$AA$126</f>
        <v>0</v>
      </c>
      <c r="AT118" s="6" t="s">
        <v>78</v>
      </c>
      <c r="AU118" s="6" t="s">
        <v>118</v>
      </c>
      <c r="BK118" s="131">
        <f>$BK$119+$BK$126</f>
        <v>0</v>
      </c>
    </row>
    <row r="119" spans="2:63" s="132" customFormat="1" ht="37.5" customHeight="1">
      <c r="B119" s="133"/>
      <c r="C119" s="134"/>
      <c r="D119" s="135" t="s">
        <v>119</v>
      </c>
      <c r="E119" s="135"/>
      <c r="F119" s="135"/>
      <c r="G119" s="135"/>
      <c r="H119" s="135"/>
      <c r="I119" s="135"/>
      <c r="J119" s="135"/>
      <c r="K119" s="135"/>
      <c r="L119" s="135"/>
      <c r="M119" s="135"/>
      <c r="N119" s="239">
        <f>$BK$119</f>
        <v>0</v>
      </c>
      <c r="O119" s="250"/>
      <c r="P119" s="250"/>
      <c r="Q119" s="250"/>
      <c r="R119" s="136"/>
      <c r="T119" s="137"/>
      <c r="U119" s="134"/>
      <c r="V119" s="134"/>
      <c r="W119" s="138">
        <f>$W$120</f>
        <v>0</v>
      </c>
      <c r="X119" s="134"/>
      <c r="Y119" s="138">
        <f>$Y$120</f>
        <v>0</v>
      </c>
      <c r="Z119" s="134"/>
      <c r="AA119" s="139">
        <f>$AA$120</f>
        <v>0</v>
      </c>
      <c r="AR119" s="140" t="s">
        <v>146</v>
      </c>
      <c r="AT119" s="140" t="s">
        <v>78</v>
      </c>
      <c r="AU119" s="140" t="s">
        <v>79</v>
      </c>
      <c r="AY119" s="140" t="s">
        <v>147</v>
      </c>
      <c r="BK119" s="141">
        <f>$BK$120</f>
        <v>0</v>
      </c>
    </row>
    <row r="120" spans="2:63" s="132" customFormat="1" ht="21" customHeight="1">
      <c r="B120" s="133"/>
      <c r="C120" s="134"/>
      <c r="D120" s="142" t="s">
        <v>120</v>
      </c>
      <c r="E120" s="142"/>
      <c r="F120" s="142"/>
      <c r="G120" s="142"/>
      <c r="H120" s="142"/>
      <c r="I120" s="142"/>
      <c r="J120" s="142"/>
      <c r="K120" s="142"/>
      <c r="L120" s="142"/>
      <c r="M120" s="142"/>
      <c r="N120" s="251">
        <f>$BK$120</f>
        <v>0</v>
      </c>
      <c r="O120" s="250"/>
      <c r="P120" s="250"/>
      <c r="Q120" s="250"/>
      <c r="R120" s="136"/>
      <c r="T120" s="137"/>
      <c r="U120" s="134"/>
      <c r="V120" s="134"/>
      <c r="W120" s="138">
        <f>SUM($W$121:$W$125)</f>
        <v>0</v>
      </c>
      <c r="X120" s="134"/>
      <c r="Y120" s="138">
        <f>SUM($Y$121:$Y$125)</f>
        <v>0</v>
      </c>
      <c r="Z120" s="134"/>
      <c r="AA120" s="139">
        <f>SUM($AA$121:$AA$125)</f>
        <v>0</v>
      </c>
      <c r="AR120" s="140" t="s">
        <v>146</v>
      </c>
      <c r="AT120" s="140" t="s">
        <v>78</v>
      </c>
      <c r="AU120" s="140" t="s">
        <v>22</v>
      </c>
      <c r="AY120" s="140" t="s">
        <v>147</v>
      </c>
      <c r="BK120" s="141">
        <f>SUM($BK$121:$BK$125)</f>
        <v>0</v>
      </c>
    </row>
    <row r="121" spans="2:65" s="6" customFormat="1" ht="15.75" customHeight="1">
      <c r="B121" s="23"/>
      <c r="C121" s="143" t="s">
        <v>106</v>
      </c>
      <c r="D121" s="143" t="s">
        <v>148</v>
      </c>
      <c r="E121" s="144" t="s">
        <v>149</v>
      </c>
      <c r="F121" s="243" t="s">
        <v>123</v>
      </c>
      <c r="G121" s="244"/>
      <c r="H121" s="244"/>
      <c r="I121" s="244"/>
      <c r="J121" s="145" t="s">
        <v>150</v>
      </c>
      <c r="K121" s="146">
        <v>1</v>
      </c>
      <c r="L121" s="245">
        <v>0</v>
      </c>
      <c r="M121" s="244"/>
      <c r="N121" s="246">
        <f>ROUND($L$121*$K$121,2)</f>
        <v>0</v>
      </c>
      <c r="O121" s="244"/>
      <c r="P121" s="244"/>
      <c r="Q121" s="244"/>
      <c r="R121" s="25"/>
      <c r="T121" s="147"/>
      <c r="U121" s="31" t="s">
        <v>44</v>
      </c>
      <c r="V121" s="24"/>
      <c r="W121" s="148">
        <f>$V$121*$K$121</f>
        <v>0</v>
      </c>
      <c r="X121" s="148">
        <v>0</v>
      </c>
      <c r="Y121" s="148">
        <f>$X$121*$K$121</f>
        <v>0</v>
      </c>
      <c r="Z121" s="148">
        <v>0</v>
      </c>
      <c r="AA121" s="149">
        <f>$Z$121*$K$121</f>
        <v>0</v>
      </c>
      <c r="AR121" s="6" t="s">
        <v>151</v>
      </c>
      <c r="AT121" s="6" t="s">
        <v>148</v>
      </c>
      <c r="AU121" s="6" t="s">
        <v>106</v>
      </c>
      <c r="AY121" s="6" t="s">
        <v>147</v>
      </c>
      <c r="BE121" s="93">
        <f>IF($U$121="základní",$N$121,0)</f>
        <v>0</v>
      </c>
      <c r="BF121" s="93">
        <f>IF($U$121="snížená",$N$121,0)</f>
        <v>0</v>
      </c>
      <c r="BG121" s="93">
        <f>IF($U$121="zákl. přenesená",$N$121,0)</f>
        <v>0</v>
      </c>
      <c r="BH121" s="93">
        <f>IF($U$121="sníž. přenesená",$N$121,0)</f>
        <v>0</v>
      </c>
      <c r="BI121" s="93">
        <f>IF($U$121="nulová",$N$121,0)</f>
        <v>0</v>
      </c>
      <c r="BJ121" s="6" t="s">
        <v>22</v>
      </c>
      <c r="BK121" s="93">
        <f>ROUND($L$121*$K$121,2)</f>
        <v>0</v>
      </c>
      <c r="BL121" s="6" t="s">
        <v>151</v>
      </c>
      <c r="BM121" s="6" t="s">
        <v>152</v>
      </c>
    </row>
    <row r="122" spans="2:65" s="6" customFormat="1" ht="27" customHeight="1">
      <c r="B122" s="23"/>
      <c r="C122" s="143" t="s">
        <v>153</v>
      </c>
      <c r="D122" s="143" t="s">
        <v>148</v>
      </c>
      <c r="E122" s="144" t="s">
        <v>154</v>
      </c>
      <c r="F122" s="243" t="s">
        <v>155</v>
      </c>
      <c r="G122" s="244"/>
      <c r="H122" s="244"/>
      <c r="I122" s="244"/>
      <c r="J122" s="145" t="s">
        <v>150</v>
      </c>
      <c r="K122" s="146">
        <v>1</v>
      </c>
      <c r="L122" s="245">
        <v>0</v>
      </c>
      <c r="M122" s="244"/>
      <c r="N122" s="246">
        <f>ROUND($L$122*$K$122,2)</f>
        <v>0</v>
      </c>
      <c r="O122" s="244"/>
      <c r="P122" s="244"/>
      <c r="Q122" s="244"/>
      <c r="R122" s="25"/>
      <c r="T122" s="147"/>
      <c r="U122" s="31" t="s">
        <v>44</v>
      </c>
      <c r="V122" s="24"/>
      <c r="W122" s="148">
        <f>$V$122*$K$122</f>
        <v>0</v>
      </c>
      <c r="X122" s="148">
        <v>0</v>
      </c>
      <c r="Y122" s="148">
        <f>$X$122*$K$122</f>
        <v>0</v>
      </c>
      <c r="Z122" s="148">
        <v>0</v>
      </c>
      <c r="AA122" s="149">
        <f>$Z$122*$K$122</f>
        <v>0</v>
      </c>
      <c r="AR122" s="6" t="s">
        <v>151</v>
      </c>
      <c r="AT122" s="6" t="s">
        <v>148</v>
      </c>
      <c r="AU122" s="6" t="s">
        <v>106</v>
      </c>
      <c r="AY122" s="6" t="s">
        <v>147</v>
      </c>
      <c r="BE122" s="93">
        <f>IF($U$122="základní",$N$122,0)</f>
        <v>0</v>
      </c>
      <c r="BF122" s="93">
        <f>IF($U$122="snížená",$N$122,0)</f>
        <v>0</v>
      </c>
      <c r="BG122" s="93">
        <f>IF($U$122="zákl. přenesená",$N$122,0)</f>
        <v>0</v>
      </c>
      <c r="BH122" s="93">
        <f>IF($U$122="sníž. přenesená",$N$122,0)</f>
        <v>0</v>
      </c>
      <c r="BI122" s="93">
        <f>IF($U$122="nulová",$N$122,0)</f>
        <v>0</v>
      </c>
      <c r="BJ122" s="6" t="s">
        <v>22</v>
      </c>
      <c r="BK122" s="93">
        <f>ROUND($L$122*$K$122,2)</f>
        <v>0</v>
      </c>
      <c r="BL122" s="6" t="s">
        <v>151</v>
      </c>
      <c r="BM122" s="6" t="s">
        <v>156</v>
      </c>
    </row>
    <row r="123" spans="2:65" s="6" customFormat="1" ht="27" customHeight="1">
      <c r="B123" s="23"/>
      <c r="C123" s="143" t="s">
        <v>157</v>
      </c>
      <c r="D123" s="143" t="s">
        <v>148</v>
      </c>
      <c r="E123" s="144" t="s">
        <v>158</v>
      </c>
      <c r="F123" s="243" t="s">
        <v>159</v>
      </c>
      <c r="G123" s="244"/>
      <c r="H123" s="244"/>
      <c r="I123" s="244"/>
      <c r="J123" s="145" t="s">
        <v>150</v>
      </c>
      <c r="K123" s="146">
        <v>1</v>
      </c>
      <c r="L123" s="245">
        <v>0</v>
      </c>
      <c r="M123" s="244"/>
      <c r="N123" s="246">
        <f>ROUND($L$123*$K$123,2)</f>
        <v>0</v>
      </c>
      <c r="O123" s="244"/>
      <c r="P123" s="244"/>
      <c r="Q123" s="244"/>
      <c r="R123" s="25"/>
      <c r="T123" s="147"/>
      <c r="U123" s="31" t="s">
        <v>44</v>
      </c>
      <c r="V123" s="24"/>
      <c r="W123" s="148">
        <f>$V$123*$K$123</f>
        <v>0</v>
      </c>
      <c r="X123" s="148">
        <v>0</v>
      </c>
      <c r="Y123" s="148">
        <f>$X$123*$K$123</f>
        <v>0</v>
      </c>
      <c r="Z123" s="148">
        <v>0</v>
      </c>
      <c r="AA123" s="149">
        <f>$Z$123*$K$123</f>
        <v>0</v>
      </c>
      <c r="AR123" s="6" t="s">
        <v>151</v>
      </c>
      <c r="AT123" s="6" t="s">
        <v>148</v>
      </c>
      <c r="AU123" s="6" t="s">
        <v>106</v>
      </c>
      <c r="AY123" s="6" t="s">
        <v>147</v>
      </c>
      <c r="BE123" s="93">
        <f>IF($U$123="základní",$N$123,0)</f>
        <v>0</v>
      </c>
      <c r="BF123" s="93">
        <f>IF($U$123="snížená",$N$123,0)</f>
        <v>0</v>
      </c>
      <c r="BG123" s="93">
        <f>IF($U$123="zákl. přenesená",$N$123,0)</f>
        <v>0</v>
      </c>
      <c r="BH123" s="93">
        <f>IF($U$123="sníž. přenesená",$N$123,0)</f>
        <v>0</v>
      </c>
      <c r="BI123" s="93">
        <f>IF($U$123="nulová",$N$123,0)</f>
        <v>0</v>
      </c>
      <c r="BJ123" s="6" t="s">
        <v>22</v>
      </c>
      <c r="BK123" s="93">
        <f>ROUND($L$123*$K$123,2)</f>
        <v>0</v>
      </c>
      <c r="BL123" s="6" t="s">
        <v>151</v>
      </c>
      <c r="BM123" s="6" t="s">
        <v>160</v>
      </c>
    </row>
    <row r="124" spans="2:65" s="6" customFormat="1" ht="15.75" customHeight="1">
      <c r="B124" s="23"/>
      <c r="C124" s="143" t="s">
        <v>146</v>
      </c>
      <c r="D124" s="143" t="s">
        <v>148</v>
      </c>
      <c r="E124" s="144" t="s">
        <v>161</v>
      </c>
      <c r="F124" s="243" t="s">
        <v>127</v>
      </c>
      <c r="G124" s="244"/>
      <c r="H124" s="244"/>
      <c r="I124" s="244"/>
      <c r="J124" s="145" t="s">
        <v>150</v>
      </c>
      <c r="K124" s="146">
        <v>1</v>
      </c>
      <c r="L124" s="245">
        <v>0</v>
      </c>
      <c r="M124" s="244"/>
      <c r="N124" s="246">
        <f>ROUND($L$124*$K$124,2)</f>
        <v>0</v>
      </c>
      <c r="O124" s="244"/>
      <c r="P124" s="244"/>
      <c r="Q124" s="244"/>
      <c r="R124" s="25"/>
      <c r="T124" s="147"/>
      <c r="U124" s="31" t="s">
        <v>44</v>
      </c>
      <c r="V124" s="24"/>
      <c r="W124" s="148">
        <f>$V$124*$K$124</f>
        <v>0</v>
      </c>
      <c r="X124" s="148">
        <v>0</v>
      </c>
      <c r="Y124" s="148">
        <f>$X$124*$K$124</f>
        <v>0</v>
      </c>
      <c r="Z124" s="148">
        <v>0</v>
      </c>
      <c r="AA124" s="149">
        <f>$Z$124*$K$124</f>
        <v>0</v>
      </c>
      <c r="AR124" s="6" t="s">
        <v>151</v>
      </c>
      <c r="AT124" s="6" t="s">
        <v>148</v>
      </c>
      <c r="AU124" s="6" t="s">
        <v>106</v>
      </c>
      <c r="AY124" s="6" t="s">
        <v>147</v>
      </c>
      <c r="BE124" s="93">
        <f>IF($U$124="základní",$N$124,0)</f>
        <v>0</v>
      </c>
      <c r="BF124" s="93">
        <f>IF($U$124="snížená",$N$124,0)</f>
        <v>0</v>
      </c>
      <c r="BG124" s="93">
        <f>IF($U$124="zákl. přenesená",$N$124,0)</f>
        <v>0</v>
      </c>
      <c r="BH124" s="93">
        <f>IF($U$124="sníž. přenesená",$N$124,0)</f>
        <v>0</v>
      </c>
      <c r="BI124" s="93">
        <f>IF($U$124="nulová",$N$124,0)</f>
        <v>0</v>
      </c>
      <c r="BJ124" s="6" t="s">
        <v>22</v>
      </c>
      <c r="BK124" s="93">
        <f>ROUND($L$124*$K$124,2)</f>
        <v>0</v>
      </c>
      <c r="BL124" s="6" t="s">
        <v>151</v>
      </c>
      <c r="BM124" s="6" t="s">
        <v>162</v>
      </c>
    </row>
    <row r="125" spans="2:65" s="6" customFormat="1" ht="27" customHeight="1">
      <c r="B125" s="23"/>
      <c r="C125" s="143" t="s">
        <v>163</v>
      </c>
      <c r="D125" s="143" t="s">
        <v>148</v>
      </c>
      <c r="E125" s="144" t="s">
        <v>164</v>
      </c>
      <c r="F125" s="243" t="s">
        <v>165</v>
      </c>
      <c r="G125" s="244"/>
      <c r="H125" s="244"/>
      <c r="I125" s="244"/>
      <c r="J125" s="145" t="s">
        <v>150</v>
      </c>
      <c r="K125" s="146">
        <v>1</v>
      </c>
      <c r="L125" s="245">
        <v>0</v>
      </c>
      <c r="M125" s="244"/>
      <c r="N125" s="246">
        <f>ROUND($L$125*$K$125,2)</f>
        <v>0</v>
      </c>
      <c r="O125" s="244"/>
      <c r="P125" s="244"/>
      <c r="Q125" s="244"/>
      <c r="R125" s="25"/>
      <c r="T125" s="147"/>
      <c r="U125" s="31" t="s">
        <v>44</v>
      </c>
      <c r="V125" s="24"/>
      <c r="W125" s="148">
        <f>$V$125*$K$125</f>
        <v>0</v>
      </c>
      <c r="X125" s="148">
        <v>0</v>
      </c>
      <c r="Y125" s="148">
        <f>$X$125*$K$125</f>
        <v>0</v>
      </c>
      <c r="Z125" s="148">
        <v>0</v>
      </c>
      <c r="AA125" s="149">
        <f>$Z$125*$K$125</f>
        <v>0</v>
      </c>
      <c r="AR125" s="6" t="s">
        <v>166</v>
      </c>
      <c r="AT125" s="6" t="s">
        <v>148</v>
      </c>
      <c r="AU125" s="6" t="s">
        <v>106</v>
      </c>
      <c r="AY125" s="6" t="s">
        <v>147</v>
      </c>
      <c r="BE125" s="93">
        <f>IF($U$125="základní",$N$125,0)</f>
        <v>0</v>
      </c>
      <c r="BF125" s="93">
        <f>IF($U$125="snížená",$N$125,0)</f>
        <v>0</v>
      </c>
      <c r="BG125" s="93">
        <f>IF($U$125="zákl. přenesená",$N$125,0)</f>
        <v>0</v>
      </c>
      <c r="BH125" s="93">
        <f>IF($U$125="sníž. přenesená",$N$125,0)</f>
        <v>0</v>
      </c>
      <c r="BI125" s="93">
        <f>IF($U$125="nulová",$N$125,0)</f>
        <v>0</v>
      </c>
      <c r="BJ125" s="6" t="s">
        <v>22</v>
      </c>
      <c r="BK125" s="93">
        <f>ROUND($L$125*$K$125,2)</f>
        <v>0</v>
      </c>
      <c r="BL125" s="6" t="s">
        <v>166</v>
      </c>
      <c r="BM125" s="6" t="s">
        <v>167</v>
      </c>
    </row>
    <row r="126" spans="2:63" s="6" customFormat="1" ht="51" customHeight="1">
      <c r="B126" s="23"/>
      <c r="C126" s="24"/>
      <c r="D126" s="135" t="s">
        <v>168</v>
      </c>
      <c r="E126" s="24"/>
      <c r="F126" s="24"/>
      <c r="G126" s="24"/>
      <c r="H126" s="24"/>
      <c r="I126" s="24"/>
      <c r="J126" s="24"/>
      <c r="K126" s="24"/>
      <c r="L126" s="24"/>
      <c r="M126" s="24"/>
      <c r="N126" s="239">
        <f>$BK$126</f>
        <v>0</v>
      </c>
      <c r="O126" s="207"/>
      <c r="P126" s="207"/>
      <c r="Q126" s="207"/>
      <c r="R126" s="25"/>
      <c r="T126" s="64"/>
      <c r="U126" s="24"/>
      <c r="V126" s="24"/>
      <c r="W126" s="24"/>
      <c r="X126" s="24"/>
      <c r="Y126" s="24"/>
      <c r="Z126" s="24"/>
      <c r="AA126" s="65"/>
      <c r="AT126" s="6" t="s">
        <v>78</v>
      </c>
      <c r="AU126" s="6" t="s">
        <v>79</v>
      </c>
      <c r="AY126" s="6" t="s">
        <v>169</v>
      </c>
      <c r="BK126" s="93">
        <f>SUM($BK$127:$BK$131)</f>
        <v>0</v>
      </c>
    </row>
    <row r="127" spans="2:63" s="6" customFormat="1" ht="23.25" customHeight="1">
      <c r="B127" s="23"/>
      <c r="C127" s="150"/>
      <c r="D127" s="150" t="s">
        <v>148</v>
      </c>
      <c r="E127" s="151"/>
      <c r="F127" s="247"/>
      <c r="G127" s="248"/>
      <c r="H127" s="248"/>
      <c r="I127" s="248"/>
      <c r="J127" s="152"/>
      <c r="K127" s="153"/>
      <c r="L127" s="245"/>
      <c r="M127" s="244"/>
      <c r="N127" s="246">
        <f>$BK$127</f>
        <v>0</v>
      </c>
      <c r="O127" s="244"/>
      <c r="P127" s="244"/>
      <c r="Q127" s="244"/>
      <c r="R127" s="25"/>
      <c r="T127" s="147"/>
      <c r="U127" s="154" t="s">
        <v>44</v>
      </c>
      <c r="V127" s="24"/>
      <c r="W127" s="24"/>
      <c r="X127" s="24"/>
      <c r="Y127" s="24"/>
      <c r="Z127" s="24"/>
      <c r="AA127" s="65"/>
      <c r="AT127" s="6" t="s">
        <v>169</v>
      </c>
      <c r="AU127" s="6" t="s">
        <v>22</v>
      </c>
      <c r="AY127" s="6" t="s">
        <v>169</v>
      </c>
      <c r="BE127" s="93">
        <f>IF($U$127="základní",$N$127,0)</f>
        <v>0</v>
      </c>
      <c r="BF127" s="93">
        <f>IF($U$127="snížená",$N$127,0)</f>
        <v>0</v>
      </c>
      <c r="BG127" s="93">
        <f>IF($U$127="zákl. přenesená",$N$127,0)</f>
        <v>0</v>
      </c>
      <c r="BH127" s="93">
        <f>IF($U$127="sníž. přenesená",$N$127,0)</f>
        <v>0</v>
      </c>
      <c r="BI127" s="93">
        <f>IF($U$127="nulová",$N$127,0)</f>
        <v>0</v>
      </c>
      <c r="BJ127" s="6" t="s">
        <v>22</v>
      </c>
      <c r="BK127" s="93">
        <f>$L$127*$K$127</f>
        <v>0</v>
      </c>
    </row>
    <row r="128" spans="2:63" s="6" customFormat="1" ht="23.25" customHeight="1">
      <c r="B128" s="23"/>
      <c r="C128" s="150"/>
      <c r="D128" s="150" t="s">
        <v>148</v>
      </c>
      <c r="E128" s="151"/>
      <c r="F128" s="247"/>
      <c r="G128" s="248"/>
      <c r="H128" s="248"/>
      <c r="I128" s="248"/>
      <c r="J128" s="152"/>
      <c r="K128" s="153"/>
      <c r="L128" s="245"/>
      <c r="M128" s="244"/>
      <c r="N128" s="246">
        <f>$BK$128</f>
        <v>0</v>
      </c>
      <c r="O128" s="244"/>
      <c r="P128" s="244"/>
      <c r="Q128" s="244"/>
      <c r="R128" s="25"/>
      <c r="T128" s="147"/>
      <c r="U128" s="154" t="s">
        <v>44</v>
      </c>
      <c r="V128" s="24"/>
      <c r="W128" s="24"/>
      <c r="X128" s="24"/>
      <c r="Y128" s="24"/>
      <c r="Z128" s="24"/>
      <c r="AA128" s="65"/>
      <c r="AT128" s="6" t="s">
        <v>169</v>
      </c>
      <c r="AU128" s="6" t="s">
        <v>22</v>
      </c>
      <c r="AY128" s="6" t="s">
        <v>169</v>
      </c>
      <c r="BE128" s="93">
        <f>IF($U$128="základní",$N$128,0)</f>
        <v>0</v>
      </c>
      <c r="BF128" s="93">
        <f>IF($U$128="snížená",$N$128,0)</f>
        <v>0</v>
      </c>
      <c r="BG128" s="93">
        <f>IF($U$128="zákl. přenesená",$N$128,0)</f>
        <v>0</v>
      </c>
      <c r="BH128" s="93">
        <f>IF($U$128="sníž. přenesená",$N$128,0)</f>
        <v>0</v>
      </c>
      <c r="BI128" s="93">
        <f>IF($U$128="nulová",$N$128,0)</f>
        <v>0</v>
      </c>
      <c r="BJ128" s="6" t="s">
        <v>22</v>
      </c>
      <c r="BK128" s="93">
        <f>$L$128*$K$128</f>
        <v>0</v>
      </c>
    </row>
    <row r="129" spans="2:63" s="6" customFormat="1" ht="23.25" customHeight="1">
      <c r="B129" s="23"/>
      <c r="C129" s="150"/>
      <c r="D129" s="150" t="s">
        <v>148</v>
      </c>
      <c r="E129" s="151"/>
      <c r="F129" s="247"/>
      <c r="G129" s="248"/>
      <c r="H129" s="248"/>
      <c r="I129" s="248"/>
      <c r="J129" s="152"/>
      <c r="K129" s="153"/>
      <c r="L129" s="245"/>
      <c r="M129" s="244"/>
      <c r="N129" s="246">
        <f>$BK$129</f>
        <v>0</v>
      </c>
      <c r="O129" s="244"/>
      <c r="P129" s="244"/>
      <c r="Q129" s="244"/>
      <c r="R129" s="25"/>
      <c r="T129" s="147"/>
      <c r="U129" s="154" t="s">
        <v>44</v>
      </c>
      <c r="V129" s="24"/>
      <c r="W129" s="24"/>
      <c r="X129" s="24"/>
      <c r="Y129" s="24"/>
      <c r="Z129" s="24"/>
      <c r="AA129" s="65"/>
      <c r="AT129" s="6" t="s">
        <v>169</v>
      </c>
      <c r="AU129" s="6" t="s">
        <v>22</v>
      </c>
      <c r="AY129" s="6" t="s">
        <v>169</v>
      </c>
      <c r="BE129" s="93">
        <f>IF($U$129="základní",$N$129,0)</f>
        <v>0</v>
      </c>
      <c r="BF129" s="93">
        <f>IF($U$129="snížená",$N$129,0)</f>
        <v>0</v>
      </c>
      <c r="BG129" s="93">
        <f>IF($U$129="zákl. přenesená",$N$129,0)</f>
        <v>0</v>
      </c>
      <c r="BH129" s="93">
        <f>IF($U$129="sníž. přenesená",$N$129,0)</f>
        <v>0</v>
      </c>
      <c r="BI129" s="93">
        <f>IF($U$129="nulová",$N$129,0)</f>
        <v>0</v>
      </c>
      <c r="BJ129" s="6" t="s">
        <v>22</v>
      </c>
      <c r="BK129" s="93">
        <f>$L$129*$K$129</f>
        <v>0</v>
      </c>
    </row>
    <row r="130" spans="2:63" s="6" customFormat="1" ht="23.25" customHeight="1">
      <c r="B130" s="23"/>
      <c r="C130" s="150"/>
      <c r="D130" s="150" t="s">
        <v>148</v>
      </c>
      <c r="E130" s="151"/>
      <c r="F130" s="247"/>
      <c r="G130" s="248"/>
      <c r="H130" s="248"/>
      <c r="I130" s="248"/>
      <c r="J130" s="152"/>
      <c r="K130" s="153"/>
      <c r="L130" s="245"/>
      <c r="M130" s="244"/>
      <c r="N130" s="246">
        <f>$BK$130</f>
        <v>0</v>
      </c>
      <c r="O130" s="244"/>
      <c r="P130" s="244"/>
      <c r="Q130" s="244"/>
      <c r="R130" s="25"/>
      <c r="T130" s="147"/>
      <c r="U130" s="154" t="s">
        <v>44</v>
      </c>
      <c r="V130" s="24"/>
      <c r="W130" s="24"/>
      <c r="X130" s="24"/>
      <c r="Y130" s="24"/>
      <c r="Z130" s="24"/>
      <c r="AA130" s="65"/>
      <c r="AT130" s="6" t="s">
        <v>169</v>
      </c>
      <c r="AU130" s="6" t="s">
        <v>22</v>
      </c>
      <c r="AY130" s="6" t="s">
        <v>169</v>
      </c>
      <c r="BE130" s="93">
        <f>IF($U$130="základní",$N$130,0)</f>
        <v>0</v>
      </c>
      <c r="BF130" s="93">
        <f>IF($U$130="snížená",$N$130,0)</f>
        <v>0</v>
      </c>
      <c r="BG130" s="93">
        <f>IF($U$130="zákl. přenesená",$N$130,0)</f>
        <v>0</v>
      </c>
      <c r="BH130" s="93">
        <f>IF($U$130="sníž. přenesená",$N$130,0)</f>
        <v>0</v>
      </c>
      <c r="BI130" s="93">
        <f>IF($U$130="nulová",$N$130,0)</f>
        <v>0</v>
      </c>
      <c r="BJ130" s="6" t="s">
        <v>22</v>
      </c>
      <c r="BK130" s="93">
        <f>$L$130*$K$130</f>
        <v>0</v>
      </c>
    </row>
    <row r="131" spans="2:63" s="6" customFormat="1" ht="23.25" customHeight="1">
      <c r="B131" s="23"/>
      <c r="C131" s="150"/>
      <c r="D131" s="150" t="s">
        <v>148</v>
      </c>
      <c r="E131" s="151"/>
      <c r="F131" s="247"/>
      <c r="G131" s="248"/>
      <c r="H131" s="248"/>
      <c r="I131" s="248"/>
      <c r="J131" s="152"/>
      <c r="K131" s="153"/>
      <c r="L131" s="245"/>
      <c r="M131" s="244"/>
      <c r="N131" s="246">
        <f>$BK$131</f>
        <v>0</v>
      </c>
      <c r="O131" s="244"/>
      <c r="P131" s="244"/>
      <c r="Q131" s="244"/>
      <c r="R131" s="25"/>
      <c r="T131" s="147"/>
      <c r="U131" s="154" t="s">
        <v>44</v>
      </c>
      <c r="V131" s="43"/>
      <c r="W131" s="43"/>
      <c r="X131" s="43"/>
      <c r="Y131" s="43"/>
      <c r="Z131" s="43"/>
      <c r="AA131" s="45"/>
      <c r="AT131" s="6" t="s">
        <v>169</v>
      </c>
      <c r="AU131" s="6" t="s">
        <v>22</v>
      </c>
      <c r="AY131" s="6" t="s">
        <v>169</v>
      </c>
      <c r="BE131" s="93">
        <f>IF($U$131="základní",$N$131,0)</f>
        <v>0</v>
      </c>
      <c r="BF131" s="93">
        <f>IF($U$131="snížená",$N$131,0)</f>
        <v>0</v>
      </c>
      <c r="BG131" s="93">
        <f>IF($U$131="zákl. přenesená",$N$131,0)</f>
        <v>0</v>
      </c>
      <c r="BH131" s="93">
        <f>IF($U$131="sníž. přenesená",$N$131,0)</f>
        <v>0</v>
      </c>
      <c r="BI131" s="93">
        <f>IF($U$131="nulová",$N$131,0)</f>
        <v>0</v>
      </c>
      <c r="BJ131" s="6" t="s">
        <v>22</v>
      </c>
      <c r="BK131" s="93">
        <f>$L$131*$K$131</f>
        <v>0</v>
      </c>
    </row>
    <row r="132" spans="2:18" s="6" customFormat="1" ht="7.5" customHeight="1"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/>
    </row>
    <row r="133" s="2" customFormat="1" ht="14.25" customHeight="1"/>
  </sheetData>
  <sheetProtection password="CC35" sheet="1" objects="1" scenarios="1" formatColumns="0" formatRows="0" sort="0" autoFilter="0"/>
  <mergeCells count="99">
    <mergeCell ref="N118:Q118"/>
    <mergeCell ref="N119:Q119"/>
    <mergeCell ref="N120:Q120"/>
    <mergeCell ref="N126:Q126"/>
    <mergeCell ref="H1:K1"/>
    <mergeCell ref="S2:AC2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5:I125"/>
    <mergeCell ref="L125:M125"/>
    <mergeCell ref="N125:Q125"/>
    <mergeCell ref="F127:I127"/>
    <mergeCell ref="L127:M127"/>
    <mergeCell ref="N127:Q127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0:P110"/>
    <mergeCell ref="M112:P112"/>
    <mergeCell ref="M114:Q114"/>
    <mergeCell ref="M115:Q115"/>
    <mergeCell ref="F117:I117"/>
    <mergeCell ref="L117:M117"/>
    <mergeCell ref="N117:Q117"/>
    <mergeCell ref="D98:H98"/>
    <mergeCell ref="N98:Q98"/>
    <mergeCell ref="N99:Q99"/>
    <mergeCell ref="L101:Q101"/>
    <mergeCell ref="C107:Q107"/>
    <mergeCell ref="F109:P109"/>
    <mergeCell ref="D95:H95"/>
    <mergeCell ref="N95:Q95"/>
    <mergeCell ref="D96:H96"/>
    <mergeCell ref="N96:Q96"/>
    <mergeCell ref="D97:H97"/>
    <mergeCell ref="N97:Q97"/>
    <mergeCell ref="N88:Q88"/>
    <mergeCell ref="N89:Q89"/>
    <mergeCell ref="N90:Q90"/>
    <mergeCell ref="N91:Q91"/>
    <mergeCell ref="N93:Q93"/>
    <mergeCell ref="D94:H94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27:D132">
      <formula1>"K,M"</formula1>
    </dataValidation>
    <dataValidation type="list" allowBlank="1" showInputMessage="1" showErrorMessage="1" error="Povoleny jsou hodnoty základní, snížená, zákl. přenesená, sníž. přenesená, nulová." sqref="U127:U13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70"/>
      <c r="B1" s="267"/>
      <c r="C1" s="267"/>
      <c r="D1" s="268" t="s">
        <v>1</v>
      </c>
      <c r="E1" s="267"/>
      <c r="F1" s="269" t="s">
        <v>920</v>
      </c>
      <c r="G1" s="269"/>
      <c r="H1" s="271" t="s">
        <v>921</v>
      </c>
      <c r="I1" s="271"/>
      <c r="J1" s="271"/>
      <c r="K1" s="271"/>
      <c r="L1" s="269" t="s">
        <v>922</v>
      </c>
      <c r="M1" s="267"/>
      <c r="N1" s="267"/>
      <c r="O1" s="268" t="s">
        <v>105</v>
      </c>
      <c r="P1" s="267"/>
      <c r="Q1" s="267"/>
      <c r="R1" s="267"/>
      <c r="S1" s="269" t="s">
        <v>923</v>
      </c>
      <c r="T1" s="269"/>
      <c r="U1" s="270"/>
      <c r="V1" s="2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6" t="s">
        <v>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27" t="s">
        <v>6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106</v>
      </c>
    </row>
    <row r="4" spans="2:46" s="2" customFormat="1" ht="37.5" customHeight="1">
      <c r="B4" s="10"/>
      <c r="C4" s="188" t="s">
        <v>107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8" t="str">
        <f>'Rekapitulace stavby'!$K$6</f>
        <v>Zateplení fasády, střechy a úprava balkónů v domě s pečovatelskou službou, ul. Lesní č.p.2970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1"/>
      <c r="R6" s="12"/>
    </row>
    <row r="7" spans="2:18" s="6" customFormat="1" ht="33.75" customHeight="1">
      <c r="B7" s="23"/>
      <c r="C7" s="24"/>
      <c r="D7" s="17" t="s">
        <v>108</v>
      </c>
      <c r="E7" s="24"/>
      <c r="F7" s="194" t="s">
        <v>170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 t="s">
        <v>110</v>
      </c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29" t="str">
        <f>'Rekapitulace stavby'!$AN$8</f>
        <v>15.07.2020</v>
      </c>
      <c r="P9" s="207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93"/>
      <c r="P11" s="207"/>
      <c r="Q11" s="24"/>
      <c r="R11" s="25"/>
    </row>
    <row r="12" spans="2:18" s="6" customFormat="1" ht="18.75" customHeight="1">
      <c r="B12" s="23"/>
      <c r="C12" s="24"/>
      <c r="D12" s="24"/>
      <c r="E12" s="16" t="s">
        <v>111</v>
      </c>
      <c r="F12" s="24"/>
      <c r="G12" s="24"/>
      <c r="H12" s="24"/>
      <c r="I12" s="24"/>
      <c r="J12" s="24"/>
      <c r="K12" s="24"/>
      <c r="L12" s="24"/>
      <c r="M12" s="18" t="s">
        <v>32</v>
      </c>
      <c r="N12" s="24"/>
      <c r="O12" s="193"/>
      <c r="P12" s="207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33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0"/>
      <c r="P14" s="207"/>
      <c r="Q14" s="24"/>
      <c r="R14" s="25"/>
    </row>
    <row r="15" spans="2:18" s="6" customFormat="1" ht="18.75" customHeight="1">
      <c r="B15" s="23"/>
      <c r="C15" s="24"/>
      <c r="D15" s="24"/>
      <c r="E15" s="230" t="s">
        <v>112</v>
      </c>
      <c r="F15" s="207"/>
      <c r="G15" s="207"/>
      <c r="H15" s="207"/>
      <c r="I15" s="207"/>
      <c r="J15" s="207"/>
      <c r="K15" s="207"/>
      <c r="L15" s="207"/>
      <c r="M15" s="18" t="s">
        <v>32</v>
      </c>
      <c r="N15" s="24"/>
      <c r="O15" s="230"/>
      <c r="P15" s="207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35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93"/>
      <c r="P17" s="207"/>
      <c r="Q17" s="24"/>
      <c r="R17" s="25"/>
    </row>
    <row r="18" spans="2:18" s="6" customFormat="1" ht="18.75" customHeight="1">
      <c r="B18" s="23"/>
      <c r="C18" s="24"/>
      <c r="D18" s="24"/>
      <c r="E18" s="16" t="s">
        <v>36</v>
      </c>
      <c r="F18" s="24"/>
      <c r="G18" s="24"/>
      <c r="H18" s="24"/>
      <c r="I18" s="24"/>
      <c r="J18" s="24"/>
      <c r="K18" s="24"/>
      <c r="L18" s="24"/>
      <c r="M18" s="18" t="s">
        <v>32</v>
      </c>
      <c r="N18" s="24"/>
      <c r="O18" s="193"/>
      <c r="P18" s="207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38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93"/>
      <c r="P20" s="207"/>
      <c r="Q20" s="24"/>
      <c r="R20" s="25"/>
    </row>
    <row r="21" spans="2:18" s="6" customFormat="1" ht="18.75" customHeight="1">
      <c r="B21" s="23"/>
      <c r="C21" s="24"/>
      <c r="D21" s="24"/>
      <c r="E21" s="16" t="s">
        <v>36</v>
      </c>
      <c r="F21" s="24"/>
      <c r="G21" s="24"/>
      <c r="H21" s="24"/>
      <c r="I21" s="24"/>
      <c r="J21" s="24"/>
      <c r="K21" s="24"/>
      <c r="L21" s="24"/>
      <c r="M21" s="18" t="s">
        <v>32</v>
      </c>
      <c r="N21" s="24"/>
      <c r="O21" s="193"/>
      <c r="P21" s="207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96"/>
      <c r="F24" s="231"/>
      <c r="G24" s="231"/>
      <c r="H24" s="231"/>
      <c r="I24" s="231"/>
      <c r="J24" s="231"/>
      <c r="K24" s="231"/>
      <c r="L24" s="231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113</v>
      </c>
      <c r="E27" s="24"/>
      <c r="F27" s="24"/>
      <c r="G27" s="24"/>
      <c r="H27" s="24"/>
      <c r="I27" s="24"/>
      <c r="J27" s="24"/>
      <c r="K27" s="24"/>
      <c r="L27" s="24"/>
      <c r="M27" s="197">
        <f>$N$88</f>
        <v>0</v>
      </c>
      <c r="N27" s="207"/>
      <c r="O27" s="207"/>
      <c r="P27" s="207"/>
      <c r="Q27" s="24"/>
      <c r="R27" s="25"/>
    </row>
    <row r="28" spans="2:18" s="6" customFormat="1" ht="15" customHeight="1">
      <c r="B28" s="23"/>
      <c r="C28" s="24"/>
      <c r="D28" s="22" t="s">
        <v>99</v>
      </c>
      <c r="E28" s="24"/>
      <c r="F28" s="24"/>
      <c r="G28" s="24"/>
      <c r="H28" s="24"/>
      <c r="I28" s="24"/>
      <c r="J28" s="24"/>
      <c r="K28" s="24"/>
      <c r="L28" s="24"/>
      <c r="M28" s="197">
        <f>$N$110</f>
        <v>0</v>
      </c>
      <c r="N28" s="207"/>
      <c r="O28" s="207"/>
      <c r="P28" s="207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42</v>
      </c>
      <c r="E30" s="24"/>
      <c r="F30" s="24"/>
      <c r="G30" s="24"/>
      <c r="H30" s="24"/>
      <c r="I30" s="24"/>
      <c r="J30" s="24"/>
      <c r="K30" s="24"/>
      <c r="L30" s="24"/>
      <c r="M30" s="232">
        <f>ROUND($M$27+$M$28,2)</f>
        <v>0</v>
      </c>
      <c r="N30" s="207"/>
      <c r="O30" s="207"/>
      <c r="P30" s="207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43</v>
      </c>
      <c r="E32" s="29" t="s">
        <v>44</v>
      </c>
      <c r="F32" s="30">
        <v>0.21</v>
      </c>
      <c r="G32" s="107" t="s">
        <v>45</v>
      </c>
      <c r="H32" s="233">
        <f>ROUND((((SUM($BE$110:$BE$117)+SUM($BE$135:$BE$345))+SUM($BE$347:$BE$351))),2)</f>
        <v>0</v>
      </c>
      <c r="I32" s="207"/>
      <c r="J32" s="207"/>
      <c r="K32" s="24"/>
      <c r="L32" s="24"/>
      <c r="M32" s="233">
        <f>ROUND(((ROUND((SUM($BE$110:$BE$117)+SUM($BE$135:$BE$345)),2)*$F$32)+SUM($BE$347:$BE$351)*$F$32),2)</f>
        <v>0</v>
      </c>
      <c r="N32" s="207"/>
      <c r="O32" s="207"/>
      <c r="P32" s="207"/>
      <c r="Q32" s="24"/>
      <c r="R32" s="25"/>
    </row>
    <row r="33" spans="2:18" s="6" customFormat="1" ht="15" customHeight="1">
      <c r="B33" s="23"/>
      <c r="C33" s="24"/>
      <c r="D33" s="24"/>
      <c r="E33" s="29" t="s">
        <v>46</v>
      </c>
      <c r="F33" s="30">
        <v>0.15</v>
      </c>
      <c r="G33" s="107" t="s">
        <v>45</v>
      </c>
      <c r="H33" s="233">
        <f>ROUND((((SUM($BF$110:$BF$117)+SUM($BF$135:$BF$345))+SUM($BF$347:$BF$351))),2)</f>
        <v>0</v>
      </c>
      <c r="I33" s="207"/>
      <c r="J33" s="207"/>
      <c r="K33" s="24"/>
      <c r="L33" s="24"/>
      <c r="M33" s="233">
        <f>ROUND(((ROUND((SUM($BF$110:$BF$117)+SUM($BF$135:$BF$345)),2)*$F$33)+SUM($BF$347:$BF$351)*$F$33),2)</f>
        <v>0</v>
      </c>
      <c r="N33" s="207"/>
      <c r="O33" s="207"/>
      <c r="P33" s="207"/>
      <c r="Q33" s="24"/>
      <c r="R33" s="25"/>
    </row>
    <row r="34" spans="2:18" s="6" customFormat="1" ht="15" customHeight="1" hidden="1">
      <c r="B34" s="23"/>
      <c r="C34" s="24"/>
      <c r="D34" s="24"/>
      <c r="E34" s="29" t="s">
        <v>47</v>
      </c>
      <c r="F34" s="30">
        <v>0.21</v>
      </c>
      <c r="G34" s="107" t="s">
        <v>45</v>
      </c>
      <c r="H34" s="233">
        <f>ROUND((((SUM($BG$110:$BG$117)+SUM($BG$135:$BG$345))+SUM($BG$347:$BG$351))),2)</f>
        <v>0</v>
      </c>
      <c r="I34" s="207"/>
      <c r="J34" s="207"/>
      <c r="K34" s="24"/>
      <c r="L34" s="24"/>
      <c r="M34" s="233">
        <v>0</v>
      </c>
      <c r="N34" s="207"/>
      <c r="O34" s="207"/>
      <c r="P34" s="207"/>
      <c r="Q34" s="24"/>
      <c r="R34" s="25"/>
    </row>
    <row r="35" spans="2:18" s="6" customFormat="1" ht="15" customHeight="1" hidden="1">
      <c r="B35" s="23"/>
      <c r="C35" s="24"/>
      <c r="D35" s="24"/>
      <c r="E35" s="29" t="s">
        <v>48</v>
      </c>
      <c r="F35" s="30">
        <v>0.15</v>
      </c>
      <c r="G35" s="107" t="s">
        <v>45</v>
      </c>
      <c r="H35" s="233">
        <f>ROUND((((SUM($BH$110:$BH$117)+SUM($BH$135:$BH$345))+SUM($BH$347:$BH$351))),2)</f>
        <v>0</v>
      </c>
      <c r="I35" s="207"/>
      <c r="J35" s="207"/>
      <c r="K35" s="24"/>
      <c r="L35" s="24"/>
      <c r="M35" s="233">
        <v>0</v>
      </c>
      <c r="N35" s="207"/>
      <c r="O35" s="207"/>
      <c r="P35" s="207"/>
      <c r="Q35" s="24"/>
      <c r="R35" s="25"/>
    </row>
    <row r="36" spans="2:18" s="6" customFormat="1" ht="15" customHeight="1" hidden="1">
      <c r="B36" s="23"/>
      <c r="C36" s="24"/>
      <c r="D36" s="24"/>
      <c r="E36" s="29" t="s">
        <v>49</v>
      </c>
      <c r="F36" s="30">
        <v>0</v>
      </c>
      <c r="G36" s="107" t="s">
        <v>45</v>
      </c>
      <c r="H36" s="233">
        <f>ROUND((((SUM($BI$110:$BI$117)+SUM($BI$135:$BI$345))+SUM($BI$347:$BI$351))),2)</f>
        <v>0</v>
      </c>
      <c r="I36" s="207"/>
      <c r="J36" s="207"/>
      <c r="K36" s="24"/>
      <c r="L36" s="24"/>
      <c r="M36" s="233">
        <v>0</v>
      </c>
      <c r="N36" s="207"/>
      <c r="O36" s="207"/>
      <c r="P36" s="207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50</v>
      </c>
      <c r="E38" s="35"/>
      <c r="F38" s="35"/>
      <c r="G38" s="108" t="s">
        <v>51</v>
      </c>
      <c r="H38" s="36" t="s">
        <v>52</v>
      </c>
      <c r="I38" s="35"/>
      <c r="J38" s="35"/>
      <c r="K38" s="35"/>
      <c r="L38" s="205">
        <f>SUM($M$30:$M$36)</f>
        <v>0</v>
      </c>
      <c r="M38" s="204"/>
      <c r="N38" s="204"/>
      <c r="O38" s="204"/>
      <c r="P38" s="206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53</v>
      </c>
      <c r="E50" s="38"/>
      <c r="F50" s="38"/>
      <c r="G50" s="38"/>
      <c r="H50" s="39"/>
      <c r="I50" s="24"/>
      <c r="J50" s="37" t="s">
        <v>54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55</v>
      </c>
      <c r="E59" s="43"/>
      <c r="F59" s="43"/>
      <c r="G59" s="44" t="s">
        <v>56</v>
      </c>
      <c r="H59" s="45"/>
      <c r="I59" s="24"/>
      <c r="J59" s="42" t="s">
        <v>55</v>
      </c>
      <c r="K59" s="43"/>
      <c r="L59" s="43"/>
      <c r="M59" s="43"/>
      <c r="N59" s="44" t="s">
        <v>56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57</v>
      </c>
      <c r="E61" s="38"/>
      <c r="F61" s="38"/>
      <c r="G61" s="38"/>
      <c r="H61" s="39"/>
      <c r="I61" s="24"/>
      <c r="J61" s="37" t="s">
        <v>58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55</v>
      </c>
      <c r="E70" s="43"/>
      <c r="F70" s="43"/>
      <c r="G70" s="44" t="s">
        <v>56</v>
      </c>
      <c r="H70" s="45"/>
      <c r="I70" s="24"/>
      <c r="J70" s="42" t="s">
        <v>55</v>
      </c>
      <c r="K70" s="43"/>
      <c r="L70" s="43"/>
      <c r="M70" s="43"/>
      <c r="N70" s="44" t="s">
        <v>56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8" t="s">
        <v>114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8" t="str">
        <f>$F$6</f>
        <v>Zateplení fasády, střechy a úprava balkónů v domě s pečovatelskou službou, ul. Lesní č.p.2970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4"/>
      <c r="R78" s="25"/>
      <c r="T78" s="24"/>
      <c r="U78" s="24"/>
    </row>
    <row r="79" spans="2:21" s="6" customFormat="1" ht="37.5" customHeight="1">
      <c r="B79" s="23"/>
      <c r="C79" s="57" t="s">
        <v>108</v>
      </c>
      <c r="D79" s="24"/>
      <c r="E79" s="24"/>
      <c r="F79" s="208" t="str">
        <f>$F$7</f>
        <v>SO 1 - Zateplení fasády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34" t="str">
        <f>IF($O$9="","",$O$9)</f>
        <v>15.07.2020</v>
      </c>
      <c r="N81" s="207"/>
      <c r="O81" s="207"/>
      <c r="P81" s="207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Město Varnsdorf</v>
      </c>
      <c r="G83" s="24"/>
      <c r="H83" s="24"/>
      <c r="I83" s="24"/>
      <c r="J83" s="24"/>
      <c r="K83" s="18" t="s">
        <v>35</v>
      </c>
      <c r="L83" s="24"/>
      <c r="M83" s="193" t="str">
        <f>$E$18</f>
        <v>Pavel Hruška</v>
      </c>
      <c r="N83" s="207"/>
      <c r="O83" s="207"/>
      <c r="P83" s="207"/>
      <c r="Q83" s="207"/>
      <c r="R83" s="25"/>
      <c r="T83" s="24"/>
      <c r="U83" s="24"/>
    </row>
    <row r="84" spans="2:21" s="6" customFormat="1" ht="15" customHeight="1">
      <c r="B84" s="23"/>
      <c r="C84" s="18" t="s">
        <v>33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38</v>
      </c>
      <c r="L84" s="24"/>
      <c r="M84" s="193" t="str">
        <f>$E$21</f>
        <v>Pavel Hruška</v>
      </c>
      <c r="N84" s="207"/>
      <c r="O84" s="207"/>
      <c r="P84" s="207"/>
      <c r="Q84" s="207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5" t="s">
        <v>115</v>
      </c>
      <c r="D86" s="226"/>
      <c r="E86" s="226"/>
      <c r="F86" s="226"/>
      <c r="G86" s="226"/>
      <c r="H86" s="33"/>
      <c r="I86" s="33"/>
      <c r="J86" s="33"/>
      <c r="K86" s="33"/>
      <c r="L86" s="33"/>
      <c r="M86" s="33"/>
      <c r="N86" s="235" t="s">
        <v>116</v>
      </c>
      <c r="O86" s="207"/>
      <c r="P86" s="207"/>
      <c r="Q86" s="207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117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3">
        <f>$N$135</f>
        <v>0</v>
      </c>
      <c r="O88" s="207"/>
      <c r="P88" s="207"/>
      <c r="Q88" s="207"/>
      <c r="R88" s="25"/>
      <c r="T88" s="24"/>
      <c r="U88" s="24"/>
      <c r="AU88" s="6" t="s">
        <v>118</v>
      </c>
    </row>
    <row r="89" spans="2:21" s="76" customFormat="1" ht="25.5" customHeight="1">
      <c r="B89" s="112"/>
      <c r="C89" s="113"/>
      <c r="D89" s="113" t="s">
        <v>171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6">
        <f>$N$136</f>
        <v>0</v>
      </c>
      <c r="O89" s="237"/>
      <c r="P89" s="237"/>
      <c r="Q89" s="237"/>
      <c r="R89" s="114"/>
      <c r="T89" s="113"/>
      <c r="U89" s="113"/>
    </row>
    <row r="90" spans="2:21" s="115" customFormat="1" ht="21" customHeight="1">
      <c r="B90" s="116"/>
      <c r="C90" s="89"/>
      <c r="D90" s="89" t="s">
        <v>172</v>
      </c>
      <c r="E90" s="89"/>
      <c r="F90" s="89"/>
      <c r="G90" s="89"/>
      <c r="H90" s="89"/>
      <c r="I90" s="89"/>
      <c r="J90" s="89"/>
      <c r="K90" s="89"/>
      <c r="L90" s="89"/>
      <c r="M90" s="89"/>
      <c r="N90" s="221">
        <f>$N$137</f>
        <v>0</v>
      </c>
      <c r="O90" s="238"/>
      <c r="P90" s="238"/>
      <c r="Q90" s="238"/>
      <c r="R90" s="117"/>
      <c r="T90" s="89"/>
      <c r="U90" s="89"/>
    </row>
    <row r="91" spans="2:21" s="115" customFormat="1" ht="21" customHeight="1">
      <c r="B91" s="116"/>
      <c r="C91" s="89"/>
      <c r="D91" s="89" t="s">
        <v>173</v>
      </c>
      <c r="E91" s="89"/>
      <c r="F91" s="89"/>
      <c r="G91" s="89"/>
      <c r="H91" s="89"/>
      <c r="I91" s="89"/>
      <c r="J91" s="89"/>
      <c r="K91" s="89"/>
      <c r="L91" s="89"/>
      <c r="M91" s="89"/>
      <c r="N91" s="221">
        <f>$N$154</f>
        <v>0</v>
      </c>
      <c r="O91" s="238"/>
      <c r="P91" s="238"/>
      <c r="Q91" s="238"/>
      <c r="R91" s="117"/>
      <c r="T91" s="89"/>
      <c r="U91" s="89"/>
    </row>
    <row r="92" spans="2:21" s="115" customFormat="1" ht="21" customHeight="1">
      <c r="B92" s="116"/>
      <c r="C92" s="89"/>
      <c r="D92" s="89" t="s">
        <v>174</v>
      </c>
      <c r="E92" s="89"/>
      <c r="F92" s="89"/>
      <c r="G92" s="89"/>
      <c r="H92" s="89"/>
      <c r="I92" s="89"/>
      <c r="J92" s="89"/>
      <c r="K92" s="89"/>
      <c r="L92" s="89"/>
      <c r="M92" s="89"/>
      <c r="N92" s="221">
        <f>$N$158</f>
        <v>0</v>
      </c>
      <c r="O92" s="238"/>
      <c r="P92" s="238"/>
      <c r="Q92" s="238"/>
      <c r="R92" s="117"/>
      <c r="T92" s="89"/>
      <c r="U92" s="89"/>
    </row>
    <row r="93" spans="2:21" s="115" customFormat="1" ht="21" customHeight="1">
      <c r="B93" s="116"/>
      <c r="C93" s="89"/>
      <c r="D93" s="89" t="s">
        <v>175</v>
      </c>
      <c r="E93" s="89"/>
      <c r="F93" s="89"/>
      <c r="G93" s="89"/>
      <c r="H93" s="89"/>
      <c r="I93" s="89"/>
      <c r="J93" s="89"/>
      <c r="K93" s="89"/>
      <c r="L93" s="89"/>
      <c r="M93" s="89"/>
      <c r="N93" s="221">
        <f>$N$250</f>
        <v>0</v>
      </c>
      <c r="O93" s="238"/>
      <c r="P93" s="238"/>
      <c r="Q93" s="238"/>
      <c r="R93" s="117"/>
      <c r="T93" s="89"/>
      <c r="U93" s="89"/>
    </row>
    <row r="94" spans="2:21" s="115" customFormat="1" ht="21" customHeight="1">
      <c r="B94" s="116"/>
      <c r="C94" s="89"/>
      <c r="D94" s="89" t="s">
        <v>176</v>
      </c>
      <c r="E94" s="89"/>
      <c r="F94" s="89"/>
      <c r="G94" s="89"/>
      <c r="H94" s="89"/>
      <c r="I94" s="89"/>
      <c r="J94" s="89"/>
      <c r="K94" s="89"/>
      <c r="L94" s="89"/>
      <c r="M94" s="89"/>
      <c r="N94" s="221">
        <f>$N$265</f>
        <v>0</v>
      </c>
      <c r="O94" s="238"/>
      <c r="P94" s="238"/>
      <c r="Q94" s="238"/>
      <c r="R94" s="117"/>
      <c r="T94" s="89"/>
      <c r="U94" s="89"/>
    </row>
    <row r="95" spans="2:21" s="115" customFormat="1" ht="21" customHeight="1">
      <c r="B95" s="116"/>
      <c r="C95" s="89"/>
      <c r="D95" s="89" t="s">
        <v>177</v>
      </c>
      <c r="E95" s="89"/>
      <c r="F95" s="89"/>
      <c r="G95" s="89"/>
      <c r="H95" s="89"/>
      <c r="I95" s="89"/>
      <c r="J95" s="89"/>
      <c r="K95" s="89"/>
      <c r="L95" s="89"/>
      <c r="M95" s="89"/>
      <c r="N95" s="221">
        <f>$N$272</f>
        <v>0</v>
      </c>
      <c r="O95" s="238"/>
      <c r="P95" s="238"/>
      <c r="Q95" s="238"/>
      <c r="R95" s="117"/>
      <c r="T95" s="89"/>
      <c r="U95" s="89"/>
    </row>
    <row r="96" spans="2:21" s="76" customFormat="1" ht="25.5" customHeight="1">
      <c r="B96" s="112"/>
      <c r="C96" s="113"/>
      <c r="D96" s="113" t="s">
        <v>178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36">
        <f>$N$274</f>
        <v>0</v>
      </c>
      <c r="O96" s="237"/>
      <c r="P96" s="237"/>
      <c r="Q96" s="237"/>
      <c r="R96" s="114"/>
      <c r="T96" s="113"/>
      <c r="U96" s="113"/>
    </row>
    <row r="97" spans="2:21" s="115" customFormat="1" ht="21" customHeight="1">
      <c r="B97" s="116"/>
      <c r="C97" s="89"/>
      <c r="D97" s="89" t="s">
        <v>179</v>
      </c>
      <c r="E97" s="89"/>
      <c r="F97" s="89"/>
      <c r="G97" s="89"/>
      <c r="H97" s="89"/>
      <c r="I97" s="89"/>
      <c r="J97" s="89"/>
      <c r="K97" s="89"/>
      <c r="L97" s="89"/>
      <c r="M97" s="89"/>
      <c r="N97" s="221">
        <f>$N$275</f>
        <v>0</v>
      </c>
      <c r="O97" s="238"/>
      <c r="P97" s="238"/>
      <c r="Q97" s="238"/>
      <c r="R97" s="117"/>
      <c r="T97" s="89"/>
      <c r="U97" s="89"/>
    </row>
    <row r="98" spans="2:21" s="115" customFormat="1" ht="21" customHeight="1">
      <c r="B98" s="116"/>
      <c r="C98" s="89"/>
      <c r="D98" s="89" t="s">
        <v>180</v>
      </c>
      <c r="E98" s="89"/>
      <c r="F98" s="89"/>
      <c r="G98" s="89"/>
      <c r="H98" s="89"/>
      <c r="I98" s="89"/>
      <c r="J98" s="89"/>
      <c r="K98" s="89"/>
      <c r="L98" s="89"/>
      <c r="M98" s="89"/>
      <c r="N98" s="221">
        <f>$N$281</f>
        <v>0</v>
      </c>
      <c r="O98" s="238"/>
      <c r="P98" s="238"/>
      <c r="Q98" s="238"/>
      <c r="R98" s="117"/>
      <c r="T98" s="89"/>
      <c r="U98" s="89"/>
    </row>
    <row r="99" spans="2:21" s="115" customFormat="1" ht="21" customHeight="1">
      <c r="B99" s="116"/>
      <c r="C99" s="89"/>
      <c r="D99" s="89" t="s">
        <v>181</v>
      </c>
      <c r="E99" s="89"/>
      <c r="F99" s="89"/>
      <c r="G99" s="89"/>
      <c r="H99" s="89"/>
      <c r="I99" s="89"/>
      <c r="J99" s="89"/>
      <c r="K99" s="89"/>
      <c r="L99" s="89"/>
      <c r="M99" s="89"/>
      <c r="N99" s="221">
        <f>$N$287</f>
        <v>0</v>
      </c>
      <c r="O99" s="238"/>
      <c r="P99" s="238"/>
      <c r="Q99" s="238"/>
      <c r="R99" s="117"/>
      <c r="T99" s="89"/>
      <c r="U99" s="89"/>
    </row>
    <row r="100" spans="2:21" s="115" customFormat="1" ht="21" customHeight="1">
      <c r="B100" s="116"/>
      <c r="C100" s="89"/>
      <c r="D100" s="89" t="s">
        <v>182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221">
        <f>$N$289</f>
        <v>0</v>
      </c>
      <c r="O100" s="238"/>
      <c r="P100" s="238"/>
      <c r="Q100" s="238"/>
      <c r="R100" s="117"/>
      <c r="T100" s="89"/>
      <c r="U100" s="89"/>
    </row>
    <row r="101" spans="2:21" s="115" customFormat="1" ht="21" customHeight="1">
      <c r="B101" s="116"/>
      <c r="C101" s="89"/>
      <c r="D101" s="89" t="s">
        <v>183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221">
        <f>$N$291</f>
        <v>0</v>
      </c>
      <c r="O101" s="238"/>
      <c r="P101" s="238"/>
      <c r="Q101" s="238"/>
      <c r="R101" s="117"/>
      <c r="T101" s="89"/>
      <c r="U101" s="89"/>
    </row>
    <row r="102" spans="2:21" s="115" customFormat="1" ht="21" customHeight="1">
      <c r="B102" s="116"/>
      <c r="C102" s="89"/>
      <c r="D102" s="89" t="s">
        <v>184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221">
        <f>$N$303</f>
        <v>0</v>
      </c>
      <c r="O102" s="238"/>
      <c r="P102" s="238"/>
      <c r="Q102" s="238"/>
      <c r="R102" s="117"/>
      <c r="T102" s="89"/>
      <c r="U102" s="89"/>
    </row>
    <row r="103" spans="2:21" s="115" customFormat="1" ht="21" customHeight="1">
      <c r="B103" s="116"/>
      <c r="C103" s="89"/>
      <c r="D103" s="89" t="s">
        <v>185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221">
        <f>$N$313</f>
        <v>0</v>
      </c>
      <c r="O103" s="238"/>
      <c r="P103" s="238"/>
      <c r="Q103" s="238"/>
      <c r="R103" s="117"/>
      <c r="T103" s="89"/>
      <c r="U103" s="89"/>
    </row>
    <row r="104" spans="2:21" s="115" customFormat="1" ht="21" customHeight="1">
      <c r="B104" s="116"/>
      <c r="C104" s="89"/>
      <c r="D104" s="89" t="s">
        <v>186</v>
      </c>
      <c r="E104" s="89"/>
      <c r="F104" s="89"/>
      <c r="G104" s="89"/>
      <c r="H104" s="89"/>
      <c r="I104" s="89"/>
      <c r="J104" s="89"/>
      <c r="K104" s="89"/>
      <c r="L104" s="89"/>
      <c r="M104" s="89"/>
      <c r="N104" s="221">
        <f>$N$328</f>
        <v>0</v>
      </c>
      <c r="O104" s="238"/>
      <c r="P104" s="238"/>
      <c r="Q104" s="238"/>
      <c r="R104" s="117"/>
      <c r="T104" s="89"/>
      <c r="U104" s="89"/>
    </row>
    <row r="105" spans="2:21" s="115" customFormat="1" ht="21" customHeight="1">
      <c r="B105" s="116"/>
      <c r="C105" s="89"/>
      <c r="D105" s="89" t="s">
        <v>187</v>
      </c>
      <c r="E105" s="89"/>
      <c r="F105" s="89"/>
      <c r="G105" s="89"/>
      <c r="H105" s="89"/>
      <c r="I105" s="89"/>
      <c r="J105" s="89"/>
      <c r="K105" s="89"/>
      <c r="L105" s="89"/>
      <c r="M105" s="89"/>
      <c r="N105" s="221">
        <f>$N$339</f>
        <v>0</v>
      </c>
      <c r="O105" s="238"/>
      <c r="P105" s="238"/>
      <c r="Q105" s="238"/>
      <c r="R105" s="117"/>
      <c r="T105" s="89"/>
      <c r="U105" s="89"/>
    </row>
    <row r="106" spans="2:21" s="76" customFormat="1" ht="25.5" customHeight="1">
      <c r="B106" s="112"/>
      <c r="C106" s="113"/>
      <c r="D106" s="113" t="s">
        <v>188</v>
      </c>
      <c r="E106" s="113"/>
      <c r="F106" s="113"/>
      <c r="G106" s="113"/>
      <c r="H106" s="113"/>
      <c r="I106" s="113"/>
      <c r="J106" s="113"/>
      <c r="K106" s="113"/>
      <c r="L106" s="113"/>
      <c r="M106" s="113"/>
      <c r="N106" s="236">
        <f>$N$342</f>
        <v>0</v>
      </c>
      <c r="O106" s="237"/>
      <c r="P106" s="237"/>
      <c r="Q106" s="237"/>
      <c r="R106" s="114"/>
      <c r="T106" s="113"/>
      <c r="U106" s="113"/>
    </row>
    <row r="107" spans="2:21" s="115" customFormat="1" ht="21" customHeight="1">
      <c r="B107" s="116"/>
      <c r="C107" s="89"/>
      <c r="D107" s="89" t="s">
        <v>189</v>
      </c>
      <c r="E107" s="89"/>
      <c r="F107" s="89"/>
      <c r="G107" s="89"/>
      <c r="H107" s="89"/>
      <c r="I107" s="89"/>
      <c r="J107" s="89"/>
      <c r="K107" s="89"/>
      <c r="L107" s="89"/>
      <c r="M107" s="89"/>
      <c r="N107" s="221">
        <f>$N$343</f>
        <v>0</v>
      </c>
      <c r="O107" s="238"/>
      <c r="P107" s="238"/>
      <c r="Q107" s="238"/>
      <c r="R107" s="117"/>
      <c r="T107" s="89"/>
      <c r="U107" s="89"/>
    </row>
    <row r="108" spans="2:21" s="76" customFormat="1" ht="22.5" customHeight="1">
      <c r="B108" s="112"/>
      <c r="C108" s="113"/>
      <c r="D108" s="113" t="s">
        <v>121</v>
      </c>
      <c r="E108" s="113"/>
      <c r="F108" s="113"/>
      <c r="G108" s="113"/>
      <c r="H108" s="113"/>
      <c r="I108" s="113"/>
      <c r="J108" s="113"/>
      <c r="K108" s="113"/>
      <c r="L108" s="113"/>
      <c r="M108" s="113"/>
      <c r="N108" s="239">
        <f>$N$346</f>
        <v>0</v>
      </c>
      <c r="O108" s="237"/>
      <c r="P108" s="237"/>
      <c r="Q108" s="237"/>
      <c r="R108" s="114"/>
      <c r="T108" s="113"/>
      <c r="U108" s="113"/>
    </row>
    <row r="109" spans="2:21" s="6" customFormat="1" ht="22.5" customHeight="1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5"/>
      <c r="T109" s="24"/>
      <c r="U109" s="24"/>
    </row>
    <row r="110" spans="2:21" s="6" customFormat="1" ht="30" customHeight="1">
      <c r="B110" s="23"/>
      <c r="C110" s="71" t="s">
        <v>122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23">
        <f>ROUND($N$111+$N$112+$N$113+$N$114+$N$115+$N$116,2)</f>
        <v>0</v>
      </c>
      <c r="O110" s="207"/>
      <c r="P110" s="207"/>
      <c r="Q110" s="207"/>
      <c r="R110" s="25"/>
      <c r="T110" s="118"/>
      <c r="U110" s="119" t="s">
        <v>43</v>
      </c>
    </row>
    <row r="111" spans="2:62" s="6" customFormat="1" ht="18.75" customHeight="1">
      <c r="B111" s="23"/>
      <c r="C111" s="24"/>
      <c r="D111" s="222" t="s">
        <v>123</v>
      </c>
      <c r="E111" s="207"/>
      <c r="F111" s="207"/>
      <c r="G111" s="207"/>
      <c r="H111" s="207"/>
      <c r="I111" s="24"/>
      <c r="J111" s="24"/>
      <c r="K111" s="24"/>
      <c r="L111" s="24"/>
      <c r="M111" s="24"/>
      <c r="N111" s="220">
        <f>ROUND($N$88*$T$111,2)</f>
        <v>0</v>
      </c>
      <c r="O111" s="207"/>
      <c r="P111" s="207"/>
      <c r="Q111" s="207"/>
      <c r="R111" s="25"/>
      <c r="T111" s="120"/>
      <c r="U111" s="121" t="s">
        <v>44</v>
      </c>
      <c r="AY111" s="6" t="s">
        <v>124</v>
      </c>
      <c r="BE111" s="93">
        <f>IF($U$111="základní",$N$111,0)</f>
        <v>0</v>
      </c>
      <c r="BF111" s="93">
        <f>IF($U$111="snížená",$N$111,0)</f>
        <v>0</v>
      </c>
      <c r="BG111" s="93">
        <f>IF($U$111="zákl. přenesená",$N$111,0)</f>
        <v>0</v>
      </c>
      <c r="BH111" s="93">
        <f>IF($U$111="sníž. přenesená",$N$111,0)</f>
        <v>0</v>
      </c>
      <c r="BI111" s="93">
        <f>IF($U$111="nulová",$N$111,0)</f>
        <v>0</v>
      </c>
      <c r="BJ111" s="6" t="s">
        <v>22</v>
      </c>
    </row>
    <row r="112" spans="2:62" s="6" customFormat="1" ht="18.75" customHeight="1">
      <c r="B112" s="23"/>
      <c r="C112" s="24"/>
      <c r="D112" s="222" t="s">
        <v>125</v>
      </c>
      <c r="E112" s="207"/>
      <c r="F112" s="207"/>
      <c r="G112" s="207"/>
      <c r="H112" s="207"/>
      <c r="I112" s="24"/>
      <c r="J112" s="24"/>
      <c r="K112" s="24"/>
      <c r="L112" s="24"/>
      <c r="M112" s="24"/>
      <c r="N112" s="220">
        <f>ROUND($N$88*$T$112,2)</f>
        <v>0</v>
      </c>
      <c r="O112" s="207"/>
      <c r="P112" s="207"/>
      <c r="Q112" s="207"/>
      <c r="R112" s="25"/>
      <c r="T112" s="120"/>
      <c r="U112" s="121" t="s">
        <v>44</v>
      </c>
      <c r="AY112" s="6" t="s">
        <v>124</v>
      </c>
      <c r="BE112" s="93">
        <f>IF($U$112="základní",$N$112,0)</f>
        <v>0</v>
      </c>
      <c r="BF112" s="93">
        <f>IF($U$112="snížená",$N$112,0)</f>
        <v>0</v>
      </c>
      <c r="BG112" s="93">
        <f>IF($U$112="zákl. přenesená",$N$112,0)</f>
        <v>0</v>
      </c>
      <c r="BH112" s="93">
        <f>IF($U$112="sníž. přenesená",$N$112,0)</f>
        <v>0</v>
      </c>
      <c r="BI112" s="93">
        <f>IF($U$112="nulová",$N$112,0)</f>
        <v>0</v>
      </c>
      <c r="BJ112" s="6" t="s">
        <v>22</v>
      </c>
    </row>
    <row r="113" spans="2:62" s="6" customFormat="1" ht="18.75" customHeight="1">
      <c r="B113" s="23"/>
      <c r="C113" s="24"/>
      <c r="D113" s="222" t="s">
        <v>126</v>
      </c>
      <c r="E113" s="207"/>
      <c r="F113" s="207"/>
      <c r="G113" s="207"/>
      <c r="H113" s="207"/>
      <c r="I113" s="24"/>
      <c r="J113" s="24"/>
      <c r="K113" s="24"/>
      <c r="L113" s="24"/>
      <c r="M113" s="24"/>
      <c r="N113" s="220">
        <f>ROUND($N$88*$T$113,2)</f>
        <v>0</v>
      </c>
      <c r="O113" s="207"/>
      <c r="P113" s="207"/>
      <c r="Q113" s="207"/>
      <c r="R113" s="25"/>
      <c r="T113" s="120"/>
      <c r="U113" s="121" t="s">
        <v>44</v>
      </c>
      <c r="AY113" s="6" t="s">
        <v>124</v>
      </c>
      <c r="BE113" s="93">
        <f>IF($U$113="základní",$N$113,0)</f>
        <v>0</v>
      </c>
      <c r="BF113" s="93">
        <f>IF($U$113="snížená",$N$113,0)</f>
        <v>0</v>
      </c>
      <c r="BG113" s="93">
        <f>IF($U$113="zákl. přenesená",$N$113,0)</f>
        <v>0</v>
      </c>
      <c r="BH113" s="93">
        <f>IF($U$113="sníž. přenesená",$N$113,0)</f>
        <v>0</v>
      </c>
      <c r="BI113" s="93">
        <f>IF($U$113="nulová",$N$113,0)</f>
        <v>0</v>
      </c>
      <c r="BJ113" s="6" t="s">
        <v>22</v>
      </c>
    </row>
    <row r="114" spans="2:62" s="6" customFormat="1" ht="18.75" customHeight="1">
      <c r="B114" s="23"/>
      <c r="C114" s="24"/>
      <c r="D114" s="222" t="s">
        <v>127</v>
      </c>
      <c r="E114" s="207"/>
      <c r="F114" s="207"/>
      <c r="G114" s="207"/>
      <c r="H114" s="207"/>
      <c r="I114" s="24"/>
      <c r="J114" s="24"/>
      <c r="K114" s="24"/>
      <c r="L114" s="24"/>
      <c r="M114" s="24"/>
      <c r="N114" s="220">
        <f>ROUND($N$88*$T$114,2)</f>
        <v>0</v>
      </c>
      <c r="O114" s="207"/>
      <c r="P114" s="207"/>
      <c r="Q114" s="207"/>
      <c r="R114" s="25"/>
      <c r="T114" s="120"/>
      <c r="U114" s="121" t="s">
        <v>44</v>
      </c>
      <c r="AY114" s="6" t="s">
        <v>124</v>
      </c>
      <c r="BE114" s="93">
        <f>IF($U$114="základní",$N$114,0)</f>
        <v>0</v>
      </c>
      <c r="BF114" s="93">
        <f>IF($U$114="snížená",$N$114,0)</f>
        <v>0</v>
      </c>
      <c r="BG114" s="93">
        <f>IF($U$114="zákl. přenesená",$N$114,0)</f>
        <v>0</v>
      </c>
      <c r="BH114" s="93">
        <f>IF($U$114="sníž. přenesená",$N$114,0)</f>
        <v>0</v>
      </c>
      <c r="BI114" s="93">
        <f>IF($U$114="nulová",$N$114,0)</f>
        <v>0</v>
      </c>
      <c r="BJ114" s="6" t="s">
        <v>22</v>
      </c>
    </row>
    <row r="115" spans="2:62" s="6" customFormat="1" ht="18.75" customHeight="1">
      <c r="B115" s="23"/>
      <c r="C115" s="24"/>
      <c r="D115" s="222" t="s">
        <v>128</v>
      </c>
      <c r="E115" s="207"/>
      <c r="F115" s="207"/>
      <c r="G115" s="207"/>
      <c r="H115" s="207"/>
      <c r="I115" s="24"/>
      <c r="J115" s="24"/>
      <c r="K115" s="24"/>
      <c r="L115" s="24"/>
      <c r="M115" s="24"/>
      <c r="N115" s="220">
        <f>ROUND($N$88*$T$115,2)</f>
        <v>0</v>
      </c>
      <c r="O115" s="207"/>
      <c r="P115" s="207"/>
      <c r="Q115" s="207"/>
      <c r="R115" s="25"/>
      <c r="T115" s="120"/>
      <c r="U115" s="121" t="s">
        <v>44</v>
      </c>
      <c r="AY115" s="6" t="s">
        <v>124</v>
      </c>
      <c r="BE115" s="93">
        <f>IF($U$115="základní",$N$115,0)</f>
        <v>0</v>
      </c>
      <c r="BF115" s="93">
        <f>IF($U$115="snížená",$N$115,0)</f>
        <v>0</v>
      </c>
      <c r="BG115" s="93">
        <f>IF($U$115="zákl. přenesená",$N$115,0)</f>
        <v>0</v>
      </c>
      <c r="BH115" s="93">
        <f>IF($U$115="sníž. přenesená",$N$115,0)</f>
        <v>0</v>
      </c>
      <c r="BI115" s="93">
        <f>IF($U$115="nulová",$N$115,0)</f>
        <v>0</v>
      </c>
      <c r="BJ115" s="6" t="s">
        <v>22</v>
      </c>
    </row>
    <row r="116" spans="2:62" s="6" customFormat="1" ht="18.75" customHeight="1">
      <c r="B116" s="23"/>
      <c r="C116" s="24"/>
      <c r="D116" s="89" t="s">
        <v>129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20">
        <f>ROUND($N$88*$T$116,2)</f>
        <v>0</v>
      </c>
      <c r="O116" s="207"/>
      <c r="P116" s="207"/>
      <c r="Q116" s="207"/>
      <c r="R116" s="25"/>
      <c r="T116" s="122"/>
      <c r="U116" s="123" t="s">
        <v>44</v>
      </c>
      <c r="AY116" s="6" t="s">
        <v>130</v>
      </c>
      <c r="BE116" s="93">
        <f>IF($U$116="základní",$N$116,0)</f>
        <v>0</v>
      </c>
      <c r="BF116" s="93">
        <f>IF($U$116="snížená",$N$116,0)</f>
        <v>0</v>
      </c>
      <c r="BG116" s="93">
        <f>IF($U$116="zákl. přenesená",$N$116,0)</f>
        <v>0</v>
      </c>
      <c r="BH116" s="93">
        <f>IF($U$116="sníž. přenesená",$N$116,0)</f>
        <v>0</v>
      </c>
      <c r="BI116" s="93">
        <f>IF($U$116="nulová",$N$116,0)</f>
        <v>0</v>
      </c>
      <c r="BJ116" s="6" t="s">
        <v>22</v>
      </c>
    </row>
    <row r="117" spans="2:21" s="6" customFormat="1" ht="14.2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  <c r="T117" s="24"/>
      <c r="U117" s="24"/>
    </row>
    <row r="118" spans="2:21" s="6" customFormat="1" ht="30" customHeight="1">
      <c r="B118" s="23"/>
      <c r="C118" s="100" t="s">
        <v>104</v>
      </c>
      <c r="D118" s="33"/>
      <c r="E118" s="33"/>
      <c r="F118" s="33"/>
      <c r="G118" s="33"/>
      <c r="H118" s="33"/>
      <c r="I118" s="33"/>
      <c r="J118" s="33"/>
      <c r="K118" s="33"/>
      <c r="L118" s="225">
        <f>ROUND(SUM($N$88+$N$110),2)</f>
        <v>0</v>
      </c>
      <c r="M118" s="226"/>
      <c r="N118" s="226"/>
      <c r="O118" s="226"/>
      <c r="P118" s="226"/>
      <c r="Q118" s="226"/>
      <c r="R118" s="25"/>
      <c r="T118" s="24"/>
      <c r="U118" s="24"/>
    </row>
    <row r="119" spans="2:21" s="6" customFormat="1" ht="7.5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/>
      <c r="T119" s="24"/>
      <c r="U119" s="24"/>
    </row>
    <row r="123" spans="2:18" s="6" customFormat="1" ht="7.5" customHeight="1"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1"/>
    </row>
    <row r="124" spans="2:18" s="6" customFormat="1" ht="37.5" customHeight="1">
      <c r="B124" s="23"/>
      <c r="C124" s="188" t="s">
        <v>131</v>
      </c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5"/>
    </row>
    <row r="125" spans="2:18" s="6" customFormat="1" ht="7.5" customHeight="1"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5"/>
    </row>
    <row r="126" spans="2:18" s="6" customFormat="1" ht="30.75" customHeight="1">
      <c r="B126" s="23"/>
      <c r="C126" s="18" t="s">
        <v>17</v>
      </c>
      <c r="D126" s="24"/>
      <c r="E126" s="24"/>
      <c r="F126" s="228" t="str">
        <f>$F$6</f>
        <v>Zateplení fasády, střechy a úprava balkónů v domě s pečovatelskou službou, ul. Lesní č.p.2970</v>
      </c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4"/>
      <c r="R126" s="25"/>
    </row>
    <row r="127" spans="2:18" s="6" customFormat="1" ht="37.5" customHeight="1">
      <c r="B127" s="23"/>
      <c r="C127" s="57" t="s">
        <v>108</v>
      </c>
      <c r="D127" s="24"/>
      <c r="E127" s="24"/>
      <c r="F127" s="208" t="str">
        <f>$F$7</f>
        <v>SO 1 - Zateplení fasády</v>
      </c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4"/>
      <c r="R127" s="25"/>
    </row>
    <row r="128" spans="2:18" s="6" customFormat="1" ht="7.5" customHeight="1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5"/>
    </row>
    <row r="129" spans="2:18" s="6" customFormat="1" ht="18.75" customHeight="1">
      <c r="B129" s="23"/>
      <c r="C129" s="18" t="s">
        <v>23</v>
      </c>
      <c r="D129" s="24"/>
      <c r="E129" s="24"/>
      <c r="F129" s="16" t="str">
        <f>$F$9</f>
        <v>Varnsdorf</v>
      </c>
      <c r="G129" s="24"/>
      <c r="H129" s="24"/>
      <c r="I129" s="24"/>
      <c r="J129" s="24"/>
      <c r="K129" s="18" t="s">
        <v>25</v>
      </c>
      <c r="L129" s="24"/>
      <c r="M129" s="234" t="str">
        <f>IF($O$9="","",$O$9)</f>
        <v>15.07.2020</v>
      </c>
      <c r="N129" s="207"/>
      <c r="O129" s="207"/>
      <c r="P129" s="207"/>
      <c r="Q129" s="24"/>
      <c r="R129" s="25"/>
    </row>
    <row r="130" spans="2:18" s="6" customFormat="1" ht="7.5" customHeight="1"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5"/>
    </row>
    <row r="131" spans="2:18" s="6" customFormat="1" ht="15.75" customHeight="1">
      <c r="B131" s="23"/>
      <c r="C131" s="18" t="s">
        <v>29</v>
      </c>
      <c r="D131" s="24"/>
      <c r="E131" s="24"/>
      <c r="F131" s="16" t="str">
        <f>$E$12</f>
        <v>Město Varnsdorf</v>
      </c>
      <c r="G131" s="24"/>
      <c r="H131" s="24"/>
      <c r="I131" s="24"/>
      <c r="J131" s="24"/>
      <c r="K131" s="18" t="s">
        <v>35</v>
      </c>
      <c r="L131" s="24"/>
      <c r="M131" s="193" t="str">
        <f>$E$18</f>
        <v>Pavel Hruška</v>
      </c>
      <c r="N131" s="207"/>
      <c r="O131" s="207"/>
      <c r="P131" s="207"/>
      <c r="Q131" s="207"/>
      <c r="R131" s="25"/>
    </row>
    <row r="132" spans="2:18" s="6" customFormat="1" ht="15" customHeight="1">
      <c r="B132" s="23"/>
      <c r="C132" s="18" t="s">
        <v>33</v>
      </c>
      <c r="D132" s="24"/>
      <c r="E132" s="24"/>
      <c r="F132" s="16" t="str">
        <f>IF($E$15="","",$E$15)</f>
        <v>Bude vybrán</v>
      </c>
      <c r="G132" s="24"/>
      <c r="H132" s="24"/>
      <c r="I132" s="24"/>
      <c r="J132" s="24"/>
      <c r="K132" s="18" t="s">
        <v>38</v>
      </c>
      <c r="L132" s="24"/>
      <c r="M132" s="193" t="str">
        <f>$E$21</f>
        <v>Pavel Hruška</v>
      </c>
      <c r="N132" s="207"/>
      <c r="O132" s="207"/>
      <c r="P132" s="207"/>
      <c r="Q132" s="207"/>
      <c r="R132" s="25"/>
    </row>
    <row r="133" spans="2:18" s="6" customFormat="1" ht="11.25" customHeight="1"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5"/>
    </row>
    <row r="134" spans="2:27" s="124" customFormat="1" ht="30" customHeight="1">
      <c r="B134" s="125"/>
      <c r="C134" s="126" t="s">
        <v>132</v>
      </c>
      <c r="D134" s="127" t="s">
        <v>133</v>
      </c>
      <c r="E134" s="127" t="s">
        <v>61</v>
      </c>
      <c r="F134" s="240" t="s">
        <v>134</v>
      </c>
      <c r="G134" s="241"/>
      <c r="H134" s="241"/>
      <c r="I134" s="241"/>
      <c r="J134" s="127" t="s">
        <v>135</v>
      </c>
      <c r="K134" s="127" t="s">
        <v>136</v>
      </c>
      <c r="L134" s="240" t="s">
        <v>137</v>
      </c>
      <c r="M134" s="241"/>
      <c r="N134" s="240" t="s">
        <v>138</v>
      </c>
      <c r="O134" s="241"/>
      <c r="P134" s="241"/>
      <c r="Q134" s="242"/>
      <c r="R134" s="128"/>
      <c r="T134" s="66" t="s">
        <v>139</v>
      </c>
      <c r="U134" s="67" t="s">
        <v>43</v>
      </c>
      <c r="V134" s="67" t="s">
        <v>140</v>
      </c>
      <c r="W134" s="67" t="s">
        <v>141</v>
      </c>
      <c r="X134" s="67" t="s">
        <v>142</v>
      </c>
      <c r="Y134" s="67" t="s">
        <v>143</v>
      </c>
      <c r="Z134" s="67" t="s">
        <v>144</v>
      </c>
      <c r="AA134" s="68" t="s">
        <v>145</v>
      </c>
    </row>
    <row r="135" spans="2:63" s="6" customFormat="1" ht="30" customHeight="1">
      <c r="B135" s="23"/>
      <c r="C135" s="71" t="s">
        <v>113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9">
        <f>$BK$135</f>
        <v>0</v>
      </c>
      <c r="O135" s="207"/>
      <c r="P135" s="207"/>
      <c r="Q135" s="207"/>
      <c r="R135" s="25"/>
      <c r="T135" s="70"/>
      <c r="U135" s="38"/>
      <c r="V135" s="38"/>
      <c r="W135" s="129">
        <f>$W$136+$W$274+$W$342+$W$346</f>
        <v>0</v>
      </c>
      <c r="X135" s="38"/>
      <c r="Y135" s="129">
        <f>$Y$136+$Y$274+$Y$342+$Y$346</f>
        <v>177.18660123</v>
      </c>
      <c r="Z135" s="38"/>
      <c r="AA135" s="130">
        <f>$AA$136+$AA$274+$AA$342+$AA$346</f>
        <v>50.967692299999996</v>
      </c>
      <c r="AT135" s="6" t="s">
        <v>78</v>
      </c>
      <c r="AU135" s="6" t="s">
        <v>118</v>
      </c>
      <c r="BK135" s="131">
        <f>$BK$136+$BK$274+$BK$342+$BK$346</f>
        <v>0</v>
      </c>
    </row>
    <row r="136" spans="2:63" s="132" customFormat="1" ht="37.5" customHeight="1">
      <c r="B136" s="133"/>
      <c r="C136" s="134"/>
      <c r="D136" s="135" t="s">
        <v>171</v>
      </c>
      <c r="E136" s="135"/>
      <c r="F136" s="135"/>
      <c r="G136" s="135"/>
      <c r="H136" s="135"/>
      <c r="I136" s="135"/>
      <c r="J136" s="135"/>
      <c r="K136" s="135"/>
      <c r="L136" s="135"/>
      <c r="M136" s="135"/>
      <c r="N136" s="239">
        <f>$BK$136</f>
        <v>0</v>
      </c>
      <c r="O136" s="250"/>
      <c r="P136" s="250"/>
      <c r="Q136" s="250"/>
      <c r="R136" s="136"/>
      <c r="T136" s="137"/>
      <c r="U136" s="134"/>
      <c r="V136" s="134"/>
      <c r="W136" s="138">
        <f>$W$137+$W$154+$W$158+$W$250+$W$265+$W$272</f>
        <v>0</v>
      </c>
      <c r="X136" s="134"/>
      <c r="Y136" s="138">
        <f>$Y$137+$Y$154+$Y$158+$Y$250+$Y$265+$Y$272</f>
        <v>158.9622544</v>
      </c>
      <c r="Z136" s="134"/>
      <c r="AA136" s="139">
        <f>$AA$137+$AA$154+$AA$158+$AA$250+$AA$265+$AA$272</f>
        <v>36.0426</v>
      </c>
      <c r="AR136" s="140" t="s">
        <v>22</v>
      </c>
      <c r="AT136" s="140" t="s">
        <v>78</v>
      </c>
      <c r="AU136" s="140" t="s">
        <v>79</v>
      </c>
      <c r="AY136" s="140" t="s">
        <v>147</v>
      </c>
      <c r="BK136" s="141">
        <f>$BK$137+$BK$154+$BK$158+$BK$250+$BK$265+$BK$272</f>
        <v>0</v>
      </c>
    </row>
    <row r="137" spans="2:63" s="132" customFormat="1" ht="21" customHeight="1">
      <c r="B137" s="133"/>
      <c r="C137" s="134"/>
      <c r="D137" s="142" t="s">
        <v>172</v>
      </c>
      <c r="E137" s="142"/>
      <c r="F137" s="142"/>
      <c r="G137" s="142"/>
      <c r="H137" s="142"/>
      <c r="I137" s="142"/>
      <c r="J137" s="142"/>
      <c r="K137" s="142"/>
      <c r="L137" s="142"/>
      <c r="M137" s="142"/>
      <c r="N137" s="251">
        <f>$BK$137</f>
        <v>0</v>
      </c>
      <c r="O137" s="250"/>
      <c r="P137" s="250"/>
      <c r="Q137" s="250"/>
      <c r="R137" s="136"/>
      <c r="T137" s="137"/>
      <c r="U137" s="134"/>
      <c r="V137" s="134"/>
      <c r="W137" s="138">
        <f>SUM($W$138:$W$153)</f>
        <v>0</v>
      </c>
      <c r="X137" s="134"/>
      <c r="Y137" s="138">
        <f>SUM($Y$138:$Y$153)</f>
        <v>12.682</v>
      </c>
      <c r="Z137" s="134"/>
      <c r="AA137" s="139">
        <f>SUM($AA$138:$AA$153)</f>
        <v>0</v>
      </c>
      <c r="AR137" s="140" t="s">
        <v>22</v>
      </c>
      <c r="AT137" s="140" t="s">
        <v>78</v>
      </c>
      <c r="AU137" s="140" t="s">
        <v>22</v>
      </c>
      <c r="AY137" s="140" t="s">
        <v>147</v>
      </c>
      <c r="BK137" s="141">
        <f>SUM($BK$138:$BK$153)</f>
        <v>0</v>
      </c>
    </row>
    <row r="138" spans="2:65" s="6" customFormat="1" ht="27" customHeight="1">
      <c r="B138" s="23"/>
      <c r="C138" s="143" t="s">
        <v>22</v>
      </c>
      <c r="D138" s="143" t="s">
        <v>148</v>
      </c>
      <c r="E138" s="144" t="s">
        <v>190</v>
      </c>
      <c r="F138" s="243" t="s">
        <v>191</v>
      </c>
      <c r="G138" s="244"/>
      <c r="H138" s="244"/>
      <c r="I138" s="244"/>
      <c r="J138" s="145" t="s">
        <v>192</v>
      </c>
      <c r="K138" s="146">
        <v>33.82</v>
      </c>
      <c r="L138" s="245">
        <v>0</v>
      </c>
      <c r="M138" s="244"/>
      <c r="N138" s="246">
        <f>ROUND($L$138*$K$138,2)</f>
        <v>0</v>
      </c>
      <c r="O138" s="244"/>
      <c r="P138" s="244"/>
      <c r="Q138" s="244"/>
      <c r="R138" s="25"/>
      <c r="T138" s="147"/>
      <c r="U138" s="31" t="s">
        <v>44</v>
      </c>
      <c r="V138" s="24"/>
      <c r="W138" s="148">
        <f>$V$138*$K$138</f>
        <v>0</v>
      </c>
      <c r="X138" s="148">
        <v>0</v>
      </c>
      <c r="Y138" s="148">
        <f>$X$138*$K$138</f>
        <v>0</v>
      </c>
      <c r="Z138" s="148">
        <v>0</v>
      </c>
      <c r="AA138" s="149">
        <f>$Z$138*$K$138</f>
        <v>0</v>
      </c>
      <c r="AR138" s="6" t="s">
        <v>157</v>
      </c>
      <c r="AT138" s="6" t="s">
        <v>148</v>
      </c>
      <c r="AU138" s="6" t="s">
        <v>106</v>
      </c>
      <c r="AY138" s="6" t="s">
        <v>147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157</v>
      </c>
      <c r="BM138" s="6" t="s">
        <v>193</v>
      </c>
    </row>
    <row r="139" spans="2:51" s="6" customFormat="1" ht="32.25" customHeight="1">
      <c r="B139" s="155"/>
      <c r="C139" s="156"/>
      <c r="D139" s="156"/>
      <c r="E139" s="156"/>
      <c r="F139" s="252" t="s">
        <v>194</v>
      </c>
      <c r="G139" s="253"/>
      <c r="H139" s="253"/>
      <c r="I139" s="253"/>
      <c r="J139" s="156"/>
      <c r="K139" s="157">
        <v>33.82</v>
      </c>
      <c r="L139" s="156"/>
      <c r="M139" s="156"/>
      <c r="N139" s="156"/>
      <c r="O139" s="156"/>
      <c r="P139" s="156"/>
      <c r="Q139" s="156"/>
      <c r="R139" s="158"/>
      <c r="T139" s="159"/>
      <c r="U139" s="156"/>
      <c r="V139" s="156"/>
      <c r="W139" s="156"/>
      <c r="X139" s="156"/>
      <c r="Y139" s="156"/>
      <c r="Z139" s="156"/>
      <c r="AA139" s="160"/>
      <c r="AT139" s="161" t="s">
        <v>195</v>
      </c>
      <c r="AU139" s="161" t="s">
        <v>106</v>
      </c>
      <c r="AV139" s="161" t="s">
        <v>106</v>
      </c>
      <c r="AW139" s="161" t="s">
        <v>118</v>
      </c>
      <c r="AX139" s="161" t="s">
        <v>22</v>
      </c>
      <c r="AY139" s="161" t="s">
        <v>147</v>
      </c>
    </row>
    <row r="140" spans="2:65" s="6" customFormat="1" ht="27" customHeight="1">
      <c r="B140" s="23"/>
      <c r="C140" s="143" t="s">
        <v>106</v>
      </c>
      <c r="D140" s="143" t="s">
        <v>148</v>
      </c>
      <c r="E140" s="144" t="s">
        <v>196</v>
      </c>
      <c r="F140" s="243" t="s">
        <v>197</v>
      </c>
      <c r="G140" s="244"/>
      <c r="H140" s="244"/>
      <c r="I140" s="244"/>
      <c r="J140" s="145" t="s">
        <v>192</v>
      </c>
      <c r="K140" s="146">
        <v>33.82</v>
      </c>
      <c r="L140" s="245">
        <v>0</v>
      </c>
      <c r="M140" s="244"/>
      <c r="N140" s="246">
        <f>ROUND($L$140*$K$140,2)</f>
        <v>0</v>
      </c>
      <c r="O140" s="244"/>
      <c r="P140" s="244"/>
      <c r="Q140" s="244"/>
      <c r="R140" s="25"/>
      <c r="T140" s="147"/>
      <c r="U140" s="31" t="s">
        <v>44</v>
      </c>
      <c r="V140" s="24"/>
      <c r="W140" s="148">
        <f>$V$140*$K$140</f>
        <v>0</v>
      </c>
      <c r="X140" s="148">
        <v>0</v>
      </c>
      <c r="Y140" s="148">
        <f>$X$140*$K$140</f>
        <v>0</v>
      </c>
      <c r="Z140" s="148">
        <v>0</v>
      </c>
      <c r="AA140" s="149">
        <f>$Z$140*$K$140</f>
        <v>0</v>
      </c>
      <c r="AR140" s="6" t="s">
        <v>157</v>
      </c>
      <c r="AT140" s="6" t="s">
        <v>148</v>
      </c>
      <c r="AU140" s="6" t="s">
        <v>106</v>
      </c>
      <c r="AY140" s="6" t="s">
        <v>147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157</v>
      </c>
      <c r="BM140" s="6" t="s">
        <v>198</v>
      </c>
    </row>
    <row r="141" spans="2:65" s="6" customFormat="1" ht="27" customHeight="1">
      <c r="B141" s="23"/>
      <c r="C141" s="143" t="s">
        <v>153</v>
      </c>
      <c r="D141" s="143" t="s">
        <v>148</v>
      </c>
      <c r="E141" s="144" t="s">
        <v>199</v>
      </c>
      <c r="F141" s="243" t="s">
        <v>200</v>
      </c>
      <c r="G141" s="244"/>
      <c r="H141" s="244"/>
      <c r="I141" s="244"/>
      <c r="J141" s="145" t="s">
        <v>192</v>
      </c>
      <c r="K141" s="146">
        <v>33.82</v>
      </c>
      <c r="L141" s="245">
        <v>0</v>
      </c>
      <c r="M141" s="244"/>
      <c r="N141" s="246">
        <f>ROUND($L$141*$K$141,2)</f>
        <v>0</v>
      </c>
      <c r="O141" s="244"/>
      <c r="P141" s="244"/>
      <c r="Q141" s="244"/>
      <c r="R141" s="25"/>
      <c r="T141" s="147"/>
      <c r="U141" s="31" t="s">
        <v>44</v>
      </c>
      <c r="V141" s="24"/>
      <c r="W141" s="148">
        <f>$V$141*$K$141</f>
        <v>0</v>
      </c>
      <c r="X141" s="148">
        <v>0</v>
      </c>
      <c r="Y141" s="148">
        <f>$X$141*$K$141</f>
        <v>0</v>
      </c>
      <c r="Z141" s="148">
        <v>0</v>
      </c>
      <c r="AA141" s="149">
        <f>$Z$141*$K$141</f>
        <v>0</v>
      </c>
      <c r="AR141" s="6" t="s">
        <v>157</v>
      </c>
      <c r="AT141" s="6" t="s">
        <v>148</v>
      </c>
      <c r="AU141" s="6" t="s">
        <v>106</v>
      </c>
      <c r="AY141" s="6" t="s">
        <v>147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22</v>
      </c>
      <c r="BK141" s="93">
        <f>ROUND($L$141*$K$141,2)</f>
        <v>0</v>
      </c>
      <c r="BL141" s="6" t="s">
        <v>157</v>
      </c>
      <c r="BM141" s="6" t="s">
        <v>201</v>
      </c>
    </row>
    <row r="142" spans="2:65" s="6" customFormat="1" ht="27" customHeight="1">
      <c r="B142" s="23"/>
      <c r="C142" s="143" t="s">
        <v>157</v>
      </c>
      <c r="D142" s="143" t="s">
        <v>148</v>
      </c>
      <c r="E142" s="144" t="s">
        <v>202</v>
      </c>
      <c r="F142" s="243" t="s">
        <v>203</v>
      </c>
      <c r="G142" s="244"/>
      <c r="H142" s="244"/>
      <c r="I142" s="244"/>
      <c r="J142" s="145" t="s">
        <v>192</v>
      </c>
      <c r="K142" s="146">
        <v>33.82</v>
      </c>
      <c r="L142" s="245">
        <v>0</v>
      </c>
      <c r="M142" s="244"/>
      <c r="N142" s="246">
        <f>ROUND($L$142*$K$142,2)</f>
        <v>0</v>
      </c>
      <c r="O142" s="244"/>
      <c r="P142" s="244"/>
      <c r="Q142" s="244"/>
      <c r="R142" s="25"/>
      <c r="T142" s="147"/>
      <c r="U142" s="31" t="s">
        <v>44</v>
      </c>
      <c r="V142" s="24"/>
      <c r="W142" s="148">
        <f>$V$142*$K$142</f>
        <v>0</v>
      </c>
      <c r="X142" s="148">
        <v>0</v>
      </c>
      <c r="Y142" s="148">
        <f>$X$142*$K$142</f>
        <v>0</v>
      </c>
      <c r="Z142" s="148">
        <v>0</v>
      </c>
      <c r="AA142" s="149">
        <f>$Z$142*$K$142</f>
        <v>0</v>
      </c>
      <c r="AR142" s="6" t="s">
        <v>157</v>
      </c>
      <c r="AT142" s="6" t="s">
        <v>148</v>
      </c>
      <c r="AU142" s="6" t="s">
        <v>106</v>
      </c>
      <c r="AY142" s="6" t="s">
        <v>147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22</v>
      </c>
      <c r="BK142" s="93">
        <f>ROUND($L$142*$K$142,2)</f>
        <v>0</v>
      </c>
      <c r="BL142" s="6" t="s">
        <v>157</v>
      </c>
      <c r="BM142" s="6" t="s">
        <v>204</v>
      </c>
    </row>
    <row r="143" spans="2:65" s="6" customFormat="1" ht="27" customHeight="1">
      <c r="B143" s="23"/>
      <c r="C143" s="143" t="s">
        <v>146</v>
      </c>
      <c r="D143" s="143" t="s">
        <v>148</v>
      </c>
      <c r="E143" s="144" t="s">
        <v>205</v>
      </c>
      <c r="F143" s="243" t="s">
        <v>206</v>
      </c>
      <c r="G143" s="244"/>
      <c r="H143" s="244"/>
      <c r="I143" s="244"/>
      <c r="J143" s="145" t="s">
        <v>192</v>
      </c>
      <c r="K143" s="146">
        <v>33.82</v>
      </c>
      <c r="L143" s="245">
        <v>0</v>
      </c>
      <c r="M143" s="244"/>
      <c r="N143" s="246">
        <f>ROUND($L$143*$K$143,2)</f>
        <v>0</v>
      </c>
      <c r="O143" s="244"/>
      <c r="P143" s="244"/>
      <c r="Q143" s="244"/>
      <c r="R143" s="25"/>
      <c r="T143" s="147"/>
      <c r="U143" s="31" t="s">
        <v>44</v>
      </c>
      <c r="V143" s="24"/>
      <c r="W143" s="148">
        <f>$V$143*$K$143</f>
        <v>0</v>
      </c>
      <c r="X143" s="148">
        <v>0</v>
      </c>
      <c r="Y143" s="148">
        <f>$X$143*$K$143</f>
        <v>0</v>
      </c>
      <c r="Z143" s="148">
        <v>0</v>
      </c>
      <c r="AA143" s="149">
        <f>$Z$143*$K$143</f>
        <v>0</v>
      </c>
      <c r="AR143" s="6" t="s">
        <v>157</v>
      </c>
      <c r="AT143" s="6" t="s">
        <v>148</v>
      </c>
      <c r="AU143" s="6" t="s">
        <v>106</v>
      </c>
      <c r="AY143" s="6" t="s">
        <v>147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22</v>
      </c>
      <c r="BK143" s="93">
        <f>ROUND($L$143*$K$143,2)</f>
        <v>0</v>
      </c>
      <c r="BL143" s="6" t="s">
        <v>157</v>
      </c>
      <c r="BM143" s="6" t="s">
        <v>207</v>
      </c>
    </row>
    <row r="144" spans="2:65" s="6" customFormat="1" ht="27" customHeight="1">
      <c r="B144" s="23"/>
      <c r="C144" s="143" t="s">
        <v>163</v>
      </c>
      <c r="D144" s="143" t="s">
        <v>148</v>
      </c>
      <c r="E144" s="144" t="s">
        <v>208</v>
      </c>
      <c r="F144" s="243" t="s">
        <v>209</v>
      </c>
      <c r="G144" s="244"/>
      <c r="H144" s="244"/>
      <c r="I144" s="244"/>
      <c r="J144" s="145" t="s">
        <v>192</v>
      </c>
      <c r="K144" s="146">
        <v>6.341</v>
      </c>
      <c r="L144" s="245">
        <v>0</v>
      </c>
      <c r="M144" s="244"/>
      <c r="N144" s="246">
        <f>ROUND($L$144*$K$144,2)</f>
        <v>0</v>
      </c>
      <c r="O144" s="244"/>
      <c r="P144" s="244"/>
      <c r="Q144" s="244"/>
      <c r="R144" s="25"/>
      <c r="T144" s="147"/>
      <c r="U144" s="31" t="s">
        <v>44</v>
      </c>
      <c r="V144" s="24"/>
      <c r="W144" s="148">
        <f>$V$144*$K$144</f>
        <v>0</v>
      </c>
      <c r="X144" s="148">
        <v>0</v>
      </c>
      <c r="Y144" s="148">
        <f>$X$144*$K$144</f>
        <v>0</v>
      </c>
      <c r="Z144" s="148">
        <v>0</v>
      </c>
      <c r="AA144" s="149">
        <f>$Z$144*$K$144</f>
        <v>0</v>
      </c>
      <c r="AR144" s="6" t="s">
        <v>157</v>
      </c>
      <c r="AT144" s="6" t="s">
        <v>148</v>
      </c>
      <c r="AU144" s="6" t="s">
        <v>106</v>
      </c>
      <c r="AY144" s="6" t="s">
        <v>147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22</v>
      </c>
      <c r="BK144" s="93">
        <f>ROUND($L$144*$K$144,2)</f>
        <v>0</v>
      </c>
      <c r="BL144" s="6" t="s">
        <v>157</v>
      </c>
      <c r="BM144" s="6" t="s">
        <v>210</v>
      </c>
    </row>
    <row r="145" spans="2:65" s="6" customFormat="1" ht="39" customHeight="1">
      <c r="B145" s="23"/>
      <c r="C145" s="143" t="s">
        <v>211</v>
      </c>
      <c r="D145" s="143" t="s">
        <v>148</v>
      </c>
      <c r="E145" s="144" t="s">
        <v>212</v>
      </c>
      <c r="F145" s="243" t="s">
        <v>213</v>
      </c>
      <c r="G145" s="244"/>
      <c r="H145" s="244"/>
      <c r="I145" s="244"/>
      <c r="J145" s="145" t="s">
        <v>192</v>
      </c>
      <c r="K145" s="146">
        <v>133.161</v>
      </c>
      <c r="L145" s="245">
        <v>0</v>
      </c>
      <c r="M145" s="244"/>
      <c r="N145" s="246">
        <f>ROUND($L$145*$K$145,2)</f>
        <v>0</v>
      </c>
      <c r="O145" s="244"/>
      <c r="P145" s="244"/>
      <c r="Q145" s="244"/>
      <c r="R145" s="25"/>
      <c r="T145" s="147"/>
      <c r="U145" s="31" t="s">
        <v>44</v>
      </c>
      <c r="V145" s="24"/>
      <c r="W145" s="148">
        <f>$V$145*$K$145</f>
        <v>0</v>
      </c>
      <c r="X145" s="148">
        <v>0</v>
      </c>
      <c r="Y145" s="148">
        <f>$X$145*$K$145</f>
        <v>0</v>
      </c>
      <c r="Z145" s="148">
        <v>0</v>
      </c>
      <c r="AA145" s="149">
        <f>$Z$145*$K$145</f>
        <v>0</v>
      </c>
      <c r="AR145" s="6" t="s">
        <v>157</v>
      </c>
      <c r="AT145" s="6" t="s">
        <v>148</v>
      </c>
      <c r="AU145" s="6" t="s">
        <v>106</v>
      </c>
      <c r="AY145" s="6" t="s">
        <v>147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157</v>
      </c>
      <c r="BM145" s="6" t="s">
        <v>214</v>
      </c>
    </row>
    <row r="146" spans="2:65" s="6" customFormat="1" ht="15.75" customHeight="1">
      <c r="B146" s="23"/>
      <c r="C146" s="143" t="s">
        <v>215</v>
      </c>
      <c r="D146" s="143" t="s">
        <v>148</v>
      </c>
      <c r="E146" s="144" t="s">
        <v>216</v>
      </c>
      <c r="F146" s="243" t="s">
        <v>217</v>
      </c>
      <c r="G146" s="244"/>
      <c r="H146" s="244"/>
      <c r="I146" s="244"/>
      <c r="J146" s="145" t="s">
        <v>192</v>
      </c>
      <c r="K146" s="146">
        <v>6.341</v>
      </c>
      <c r="L146" s="245">
        <v>0</v>
      </c>
      <c r="M146" s="244"/>
      <c r="N146" s="246">
        <f>ROUND($L$146*$K$146,2)</f>
        <v>0</v>
      </c>
      <c r="O146" s="244"/>
      <c r="P146" s="244"/>
      <c r="Q146" s="244"/>
      <c r="R146" s="25"/>
      <c r="T146" s="147"/>
      <c r="U146" s="31" t="s">
        <v>44</v>
      </c>
      <c r="V146" s="24"/>
      <c r="W146" s="148">
        <f>$V$146*$K$146</f>
        <v>0</v>
      </c>
      <c r="X146" s="148">
        <v>0</v>
      </c>
      <c r="Y146" s="148">
        <f>$X$146*$K$146</f>
        <v>0</v>
      </c>
      <c r="Z146" s="148">
        <v>0</v>
      </c>
      <c r="AA146" s="149">
        <f>$Z$146*$K$146</f>
        <v>0</v>
      </c>
      <c r="AR146" s="6" t="s">
        <v>157</v>
      </c>
      <c r="AT146" s="6" t="s">
        <v>148</v>
      </c>
      <c r="AU146" s="6" t="s">
        <v>106</v>
      </c>
      <c r="AY146" s="6" t="s">
        <v>147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157</v>
      </c>
      <c r="BM146" s="6" t="s">
        <v>218</v>
      </c>
    </row>
    <row r="147" spans="2:65" s="6" customFormat="1" ht="15.75" customHeight="1">
      <c r="B147" s="23"/>
      <c r="C147" s="143" t="s">
        <v>219</v>
      </c>
      <c r="D147" s="143" t="s">
        <v>148</v>
      </c>
      <c r="E147" s="144" t="s">
        <v>220</v>
      </c>
      <c r="F147" s="243" t="s">
        <v>221</v>
      </c>
      <c r="G147" s="244"/>
      <c r="H147" s="244"/>
      <c r="I147" s="244"/>
      <c r="J147" s="145" t="s">
        <v>192</v>
      </c>
      <c r="K147" s="146">
        <v>6.341</v>
      </c>
      <c r="L147" s="245">
        <v>0</v>
      </c>
      <c r="M147" s="244"/>
      <c r="N147" s="246">
        <f>ROUND($L$147*$K$147,2)</f>
        <v>0</v>
      </c>
      <c r="O147" s="244"/>
      <c r="P147" s="244"/>
      <c r="Q147" s="244"/>
      <c r="R147" s="25"/>
      <c r="T147" s="147"/>
      <c r="U147" s="31" t="s">
        <v>44</v>
      </c>
      <c r="V147" s="24"/>
      <c r="W147" s="148">
        <f>$V$147*$K$147</f>
        <v>0</v>
      </c>
      <c r="X147" s="148">
        <v>0</v>
      </c>
      <c r="Y147" s="148">
        <f>$X$147*$K$147</f>
        <v>0</v>
      </c>
      <c r="Z147" s="148">
        <v>0</v>
      </c>
      <c r="AA147" s="149">
        <f>$Z$147*$K$147</f>
        <v>0</v>
      </c>
      <c r="AR147" s="6" t="s">
        <v>157</v>
      </c>
      <c r="AT147" s="6" t="s">
        <v>148</v>
      </c>
      <c r="AU147" s="6" t="s">
        <v>106</v>
      </c>
      <c r="AY147" s="6" t="s">
        <v>147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22</v>
      </c>
      <c r="BK147" s="93">
        <f>ROUND($L$147*$K$147,2)</f>
        <v>0</v>
      </c>
      <c r="BL147" s="6" t="s">
        <v>157</v>
      </c>
      <c r="BM147" s="6" t="s">
        <v>222</v>
      </c>
    </row>
    <row r="148" spans="2:65" s="6" customFormat="1" ht="27" customHeight="1">
      <c r="B148" s="23"/>
      <c r="C148" s="143" t="s">
        <v>27</v>
      </c>
      <c r="D148" s="143" t="s">
        <v>148</v>
      </c>
      <c r="E148" s="144" t="s">
        <v>223</v>
      </c>
      <c r="F148" s="243" t="s">
        <v>224</v>
      </c>
      <c r="G148" s="244"/>
      <c r="H148" s="244"/>
      <c r="I148" s="244"/>
      <c r="J148" s="145" t="s">
        <v>225</v>
      </c>
      <c r="K148" s="146">
        <v>10.146</v>
      </c>
      <c r="L148" s="245">
        <v>0</v>
      </c>
      <c r="M148" s="244"/>
      <c r="N148" s="246">
        <f>ROUND($L$148*$K$148,2)</f>
        <v>0</v>
      </c>
      <c r="O148" s="244"/>
      <c r="P148" s="244"/>
      <c r="Q148" s="244"/>
      <c r="R148" s="25"/>
      <c r="T148" s="147"/>
      <c r="U148" s="31" t="s">
        <v>44</v>
      </c>
      <c r="V148" s="24"/>
      <c r="W148" s="148">
        <f>$V$148*$K$148</f>
        <v>0</v>
      </c>
      <c r="X148" s="148">
        <v>0</v>
      </c>
      <c r="Y148" s="148">
        <f>$X$148*$K$148</f>
        <v>0</v>
      </c>
      <c r="Z148" s="148">
        <v>0</v>
      </c>
      <c r="AA148" s="149">
        <f>$Z$148*$K$148</f>
        <v>0</v>
      </c>
      <c r="AR148" s="6" t="s">
        <v>157</v>
      </c>
      <c r="AT148" s="6" t="s">
        <v>148</v>
      </c>
      <c r="AU148" s="6" t="s">
        <v>106</v>
      </c>
      <c r="AY148" s="6" t="s">
        <v>147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157</v>
      </c>
      <c r="BM148" s="6" t="s">
        <v>226</v>
      </c>
    </row>
    <row r="149" spans="2:65" s="6" customFormat="1" ht="27" customHeight="1">
      <c r="B149" s="23"/>
      <c r="C149" s="143" t="s">
        <v>227</v>
      </c>
      <c r="D149" s="143" t="s">
        <v>148</v>
      </c>
      <c r="E149" s="144" t="s">
        <v>228</v>
      </c>
      <c r="F149" s="243" t="s">
        <v>229</v>
      </c>
      <c r="G149" s="244"/>
      <c r="H149" s="244"/>
      <c r="I149" s="244"/>
      <c r="J149" s="145" t="s">
        <v>192</v>
      </c>
      <c r="K149" s="146">
        <v>27.479</v>
      </c>
      <c r="L149" s="245">
        <v>0</v>
      </c>
      <c r="M149" s="244"/>
      <c r="N149" s="246">
        <f>ROUND($L$149*$K$149,2)</f>
        <v>0</v>
      </c>
      <c r="O149" s="244"/>
      <c r="P149" s="244"/>
      <c r="Q149" s="244"/>
      <c r="R149" s="25"/>
      <c r="T149" s="147"/>
      <c r="U149" s="31" t="s">
        <v>44</v>
      </c>
      <c r="V149" s="24"/>
      <c r="W149" s="148">
        <f>$V$149*$K$149</f>
        <v>0</v>
      </c>
      <c r="X149" s="148">
        <v>0</v>
      </c>
      <c r="Y149" s="148">
        <f>$X$149*$K$149</f>
        <v>0</v>
      </c>
      <c r="Z149" s="148">
        <v>0</v>
      </c>
      <c r="AA149" s="149">
        <f>$Z$149*$K$149</f>
        <v>0</v>
      </c>
      <c r="AR149" s="6" t="s">
        <v>157</v>
      </c>
      <c r="AT149" s="6" t="s">
        <v>148</v>
      </c>
      <c r="AU149" s="6" t="s">
        <v>106</v>
      </c>
      <c r="AY149" s="6" t="s">
        <v>147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22</v>
      </c>
      <c r="BK149" s="93">
        <f>ROUND($L$149*$K$149,2)</f>
        <v>0</v>
      </c>
      <c r="BL149" s="6" t="s">
        <v>157</v>
      </c>
      <c r="BM149" s="6" t="s">
        <v>230</v>
      </c>
    </row>
    <row r="150" spans="2:51" s="6" customFormat="1" ht="18.75" customHeight="1">
      <c r="B150" s="155"/>
      <c r="C150" s="156"/>
      <c r="D150" s="156"/>
      <c r="E150" s="156"/>
      <c r="F150" s="252" t="s">
        <v>231</v>
      </c>
      <c r="G150" s="253"/>
      <c r="H150" s="253"/>
      <c r="I150" s="253"/>
      <c r="J150" s="156"/>
      <c r="K150" s="157">
        <v>27.479</v>
      </c>
      <c r="L150" s="156"/>
      <c r="M150" s="156"/>
      <c r="N150" s="156"/>
      <c r="O150" s="156"/>
      <c r="P150" s="156"/>
      <c r="Q150" s="156"/>
      <c r="R150" s="158"/>
      <c r="T150" s="159"/>
      <c r="U150" s="156"/>
      <c r="V150" s="156"/>
      <c r="W150" s="156"/>
      <c r="X150" s="156"/>
      <c r="Y150" s="156"/>
      <c r="Z150" s="156"/>
      <c r="AA150" s="160"/>
      <c r="AT150" s="161" t="s">
        <v>195</v>
      </c>
      <c r="AU150" s="161" t="s">
        <v>106</v>
      </c>
      <c r="AV150" s="161" t="s">
        <v>106</v>
      </c>
      <c r="AW150" s="161" t="s">
        <v>118</v>
      </c>
      <c r="AX150" s="161" t="s">
        <v>22</v>
      </c>
      <c r="AY150" s="161" t="s">
        <v>147</v>
      </c>
    </row>
    <row r="151" spans="2:65" s="6" customFormat="1" ht="39" customHeight="1">
      <c r="B151" s="23"/>
      <c r="C151" s="143" t="s">
        <v>232</v>
      </c>
      <c r="D151" s="143" t="s">
        <v>148</v>
      </c>
      <c r="E151" s="144" t="s">
        <v>233</v>
      </c>
      <c r="F151" s="243" t="s">
        <v>234</v>
      </c>
      <c r="G151" s="244"/>
      <c r="H151" s="244"/>
      <c r="I151" s="244"/>
      <c r="J151" s="145" t="s">
        <v>192</v>
      </c>
      <c r="K151" s="146">
        <v>6.341</v>
      </c>
      <c r="L151" s="245">
        <v>0</v>
      </c>
      <c r="M151" s="244"/>
      <c r="N151" s="246">
        <f>ROUND($L$151*$K$151,2)</f>
        <v>0</v>
      </c>
      <c r="O151" s="244"/>
      <c r="P151" s="244"/>
      <c r="Q151" s="244"/>
      <c r="R151" s="25"/>
      <c r="T151" s="147"/>
      <c r="U151" s="31" t="s">
        <v>44</v>
      </c>
      <c r="V151" s="24"/>
      <c r="W151" s="148">
        <f>$V$151*$K$151</f>
        <v>0</v>
      </c>
      <c r="X151" s="148">
        <v>0</v>
      </c>
      <c r="Y151" s="148">
        <f>$X$151*$K$151</f>
        <v>0</v>
      </c>
      <c r="Z151" s="148">
        <v>0</v>
      </c>
      <c r="AA151" s="149">
        <f>$Z$151*$K$151</f>
        <v>0</v>
      </c>
      <c r="AR151" s="6" t="s">
        <v>157</v>
      </c>
      <c r="AT151" s="6" t="s">
        <v>148</v>
      </c>
      <c r="AU151" s="6" t="s">
        <v>106</v>
      </c>
      <c r="AY151" s="6" t="s">
        <v>147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157</v>
      </c>
      <c r="BM151" s="6" t="s">
        <v>235</v>
      </c>
    </row>
    <row r="152" spans="2:51" s="6" customFormat="1" ht="32.25" customHeight="1">
      <c r="B152" s="155"/>
      <c r="C152" s="156"/>
      <c r="D152" s="156"/>
      <c r="E152" s="156"/>
      <c r="F152" s="252" t="s">
        <v>236</v>
      </c>
      <c r="G152" s="253"/>
      <c r="H152" s="253"/>
      <c r="I152" s="253"/>
      <c r="J152" s="156"/>
      <c r="K152" s="157">
        <v>6.341</v>
      </c>
      <c r="L152" s="156"/>
      <c r="M152" s="156"/>
      <c r="N152" s="156"/>
      <c r="O152" s="156"/>
      <c r="P152" s="156"/>
      <c r="Q152" s="156"/>
      <c r="R152" s="158"/>
      <c r="T152" s="159"/>
      <c r="U152" s="156"/>
      <c r="V152" s="156"/>
      <c r="W152" s="156"/>
      <c r="X152" s="156"/>
      <c r="Y152" s="156"/>
      <c r="Z152" s="156"/>
      <c r="AA152" s="160"/>
      <c r="AT152" s="161" t="s">
        <v>195</v>
      </c>
      <c r="AU152" s="161" t="s">
        <v>106</v>
      </c>
      <c r="AV152" s="161" t="s">
        <v>106</v>
      </c>
      <c r="AW152" s="161" t="s">
        <v>118</v>
      </c>
      <c r="AX152" s="161" t="s">
        <v>22</v>
      </c>
      <c r="AY152" s="161" t="s">
        <v>147</v>
      </c>
    </row>
    <row r="153" spans="2:65" s="6" customFormat="1" ht="15.75" customHeight="1">
      <c r="B153" s="23"/>
      <c r="C153" s="162" t="s">
        <v>237</v>
      </c>
      <c r="D153" s="162" t="s">
        <v>238</v>
      </c>
      <c r="E153" s="163" t="s">
        <v>239</v>
      </c>
      <c r="F153" s="254" t="s">
        <v>240</v>
      </c>
      <c r="G153" s="255"/>
      <c r="H153" s="255"/>
      <c r="I153" s="255"/>
      <c r="J153" s="164" t="s">
        <v>225</v>
      </c>
      <c r="K153" s="165">
        <v>12.682</v>
      </c>
      <c r="L153" s="256">
        <v>0</v>
      </c>
      <c r="M153" s="255"/>
      <c r="N153" s="257">
        <f>ROUND($L$153*$K$153,2)</f>
        <v>0</v>
      </c>
      <c r="O153" s="244"/>
      <c r="P153" s="244"/>
      <c r="Q153" s="244"/>
      <c r="R153" s="25"/>
      <c r="T153" s="147"/>
      <c r="U153" s="31" t="s">
        <v>44</v>
      </c>
      <c r="V153" s="24"/>
      <c r="W153" s="148">
        <f>$V$153*$K$153</f>
        <v>0</v>
      </c>
      <c r="X153" s="148">
        <v>1</v>
      </c>
      <c r="Y153" s="148">
        <f>$X$153*$K$153</f>
        <v>12.682</v>
      </c>
      <c r="Z153" s="148">
        <v>0</v>
      </c>
      <c r="AA153" s="149">
        <f>$Z$153*$K$153</f>
        <v>0</v>
      </c>
      <c r="AR153" s="6" t="s">
        <v>215</v>
      </c>
      <c r="AT153" s="6" t="s">
        <v>238</v>
      </c>
      <c r="AU153" s="6" t="s">
        <v>106</v>
      </c>
      <c r="AY153" s="6" t="s">
        <v>147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22</v>
      </c>
      <c r="BK153" s="93">
        <f>ROUND($L$153*$K$153,2)</f>
        <v>0</v>
      </c>
      <c r="BL153" s="6" t="s">
        <v>157</v>
      </c>
      <c r="BM153" s="6" t="s">
        <v>241</v>
      </c>
    </row>
    <row r="154" spans="2:63" s="132" customFormat="1" ht="30.75" customHeight="1">
      <c r="B154" s="133"/>
      <c r="C154" s="134"/>
      <c r="D154" s="142" t="s">
        <v>173</v>
      </c>
      <c r="E154" s="142"/>
      <c r="F154" s="142"/>
      <c r="G154" s="142"/>
      <c r="H154" s="142"/>
      <c r="I154" s="142"/>
      <c r="J154" s="142"/>
      <c r="K154" s="142"/>
      <c r="L154" s="142"/>
      <c r="M154" s="142"/>
      <c r="N154" s="251">
        <f>$BK$154</f>
        <v>0</v>
      </c>
      <c r="O154" s="250"/>
      <c r="P154" s="250"/>
      <c r="Q154" s="250"/>
      <c r="R154" s="136"/>
      <c r="T154" s="137"/>
      <c r="U154" s="134"/>
      <c r="V154" s="134"/>
      <c r="W154" s="138">
        <f>SUM($W$155:$W$157)</f>
        <v>0</v>
      </c>
      <c r="X154" s="134"/>
      <c r="Y154" s="138">
        <f>SUM($Y$155:$Y$157)</f>
        <v>0.0090891</v>
      </c>
      <c r="Z154" s="134"/>
      <c r="AA154" s="139">
        <f>SUM($AA$155:$AA$157)</f>
        <v>0</v>
      </c>
      <c r="AR154" s="140" t="s">
        <v>22</v>
      </c>
      <c r="AT154" s="140" t="s">
        <v>78</v>
      </c>
      <c r="AU154" s="140" t="s">
        <v>22</v>
      </c>
      <c r="AY154" s="140" t="s">
        <v>147</v>
      </c>
      <c r="BK154" s="141">
        <f>SUM($BK$155:$BK$157)</f>
        <v>0</v>
      </c>
    </row>
    <row r="155" spans="2:65" s="6" customFormat="1" ht="27" customHeight="1">
      <c r="B155" s="23"/>
      <c r="C155" s="143" t="s">
        <v>242</v>
      </c>
      <c r="D155" s="143" t="s">
        <v>148</v>
      </c>
      <c r="E155" s="144" t="s">
        <v>243</v>
      </c>
      <c r="F155" s="243" t="s">
        <v>244</v>
      </c>
      <c r="G155" s="244"/>
      <c r="H155" s="244"/>
      <c r="I155" s="244"/>
      <c r="J155" s="145" t="s">
        <v>245</v>
      </c>
      <c r="K155" s="146">
        <v>42.275</v>
      </c>
      <c r="L155" s="245">
        <v>0</v>
      </c>
      <c r="M155" s="244"/>
      <c r="N155" s="246">
        <f>ROUND($L$155*$K$155,2)</f>
        <v>0</v>
      </c>
      <c r="O155" s="244"/>
      <c r="P155" s="244"/>
      <c r="Q155" s="244"/>
      <c r="R155" s="25"/>
      <c r="T155" s="147"/>
      <c r="U155" s="31" t="s">
        <v>44</v>
      </c>
      <c r="V155" s="24"/>
      <c r="W155" s="148">
        <f>$V$155*$K$155</f>
        <v>0</v>
      </c>
      <c r="X155" s="148">
        <v>0.0001</v>
      </c>
      <c r="Y155" s="148">
        <f>$X$155*$K$155</f>
        <v>0.0042275</v>
      </c>
      <c r="Z155" s="148">
        <v>0</v>
      </c>
      <c r="AA155" s="149">
        <f>$Z$155*$K$155</f>
        <v>0</v>
      </c>
      <c r="AR155" s="6" t="s">
        <v>157</v>
      </c>
      <c r="AT155" s="6" t="s">
        <v>148</v>
      </c>
      <c r="AU155" s="6" t="s">
        <v>106</v>
      </c>
      <c r="AY155" s="6" t="s">
        <v>147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22</v>
      </c>
      <c r="BK155" s="93">
        <f>ROUND($L$155*$K$155,2)</f>
        <v>0</v>
      </c>
      <c r="BL155" s="6" t="s">
        <v>157</v>
      </c>
      <c r="BM155" s="6" t="s">
        <v>246</v>
      </c>
    </row>
    <row r="156" spans="2:51" s="6" customFormat="1" ht="32.25" customHeight="1">
      <c r="B156" s="155"/>
      <c r="C156" s="156"/>
      <c r="D156" s="156"/>
      <c r="E156" s="156"/>
      <c r="F156" s="252" t="s">
        <v>247</v>
      </c>
      <c r="G156" s="253"/>
      <c r="H156" s="253"/>
      <c r="I156" s="253"/>
      <c r="J156" s="156"/>
      <c r="K156" s="157">
        <v>42.275</v>
      </c>
      <c r="L156" s="156"/>
      <c r="M156" s="156"/>
      <c r="N156" s="156"/>
      <c r="O156" s="156"/>
      <c r="P156" s="156"/>
      <c r="Q156" s="156"/>
      <c r="R156" s="158"/>
      <c r="T156" s="159"/>
      <c r="U156" s="156"/>
      <c r="V156" s="156"/>
      <c r="W156" s="156"/>
      <c r="X156" s="156"/>
      <c r="Y156" s="156"/>
      <c r="Z156" s="156"/>
      <c r="AA156" s="160"/>
      <c r="AT156" s="161" t="s">
        <v>195</v>
      </c>
      <c r="AU156" s="161" t="s">
        <v>106</v>
      </c>
      <c r="AV156" s="161" t="s">
        <v>106</v>
      </c>
      <c r="AW156" s="161" t="s">
        <v>118</v>
      </c>
      <c r="AX156" s="161" t="s">
        <v>22</v>
      </c>
      <c r="AY156" s="161" t="s">
        <v>147</v>
      </c>
    </row>
    <row r="157" spans="2:65" s="6" customFormat="1" ht="27" customHeight="1">
      <c r="B157" s="23"/>
      <c r="C157" s="162" t="s">
        <v>9</v>
      </c>
      <c r="D157" s="162" t="s">
        <v>238</v>
      </c>
      <c r="E157" s="163" t="s">
        <v>248</v>
      </c>
      <c r="F157" s="254" t="s">
        <v>249</v>
      </c>
      <c r="G157" s="255"/>
      <c r="H157" s="255"/>
      <c r="I157" s="255"/>
      <c r="J157" s="164" t="s">
        <v>245</v>
      </c>
      <c r="K157" s="165">
        <v>48.616</v>
      </c>
      <c r="L157" s="256">
        <v>0</v>
      </c>
      <c r="M157" s="255"/>
      <c r="N157" s="257">
        <f>ROUND($L$157*$K$157,2)</f>
        <v>0</v>
      </c>
      <c r="O157" s="244"/>
      <c r="P157" s="244"/>
      <c r="Q157" s="244"/>
      <c r="R157" s="25"/>
      <c r="T157" s="147"/>
      <c r="U157" s="31" t="s">
        <v>44</v>
      </c>
      <c r="V157" s="24"/>
      <c r="W157" s="148">
        <f>$V$157*$K$157</f>
        <v>0</v>
      </c>
      <c r="X157" s="148">
        <v>0.0001</v>
      </c>
      <c r="Y157" s="148">
        <f>$X$157*$K$157</f>
        <v>0.0048616</v>
      </c>
      <c r="Z157" s="148">
        <v>0</v>
      </c>
      <c r="AA157" s="149">
        <f>$Z$157*$K$157</f>
        <v>0</v>
      </c>
      <c r="AR157" s="6" t="s">
        <v>215</v>
      </c>
      <c r="AT157" s="6" t="s">
        <v>238</v>
      </c>
      <c r="AU157" s="6" t="s">
        <v>106</v>
      </c>
      <c r="AY157" s="6" t="s">
        <v>147</v>
      </c>
      <c r="BE157" s="93">
        <f>IF($U$157="základní",$N$157,0)</f>
        <v>0</v>
      </c>
      <c r="BF157" s="93">
        <f>IF($U$157="snížená",$N$157,0)</f>
        <v>0</v>
      </c>
      <c r="BG157" s="93">
        <f>IF($U$157="zákl. přenesená",$N$157,0)</f>
        <v>0</v>
      </c>
      <c r="BH157" s="93">
        <f>IF($U$157="sníž. přenesená",$N$157,0)</f>
        <v>0</v>
      </c>
      <c r="BI157" s="93">
        <f>IF($U$157="nulová",$N$157,0)</f>
        <v>0</v>
      </c>
      <c r="BJ157" s="6" t="s">
        <v>22</v>
      </c>
      <c r="BK157" s="93">
        <f>ROUND($L$157*$K$157,2)</f>
        <v>0</v>
      </c>
      <c r="BL157" s="6" t="s">
        <v>157</v>
      </c>
      <c r="BM157" s="6" t="s">
        <v>250</v>
      </c>
    </row>
    <row r="158" spans="2:63" s="132" customFormat="1" ht="30.75" customHeight="1">
      <c r="B158" s="133"/>
      <c r="C158" s="134"/>
      <c r="D158" s="142" t="s">
        <v>174</v>
      </c>
      <c r="E158" s="142"/>
      <c r="F158" s="142"/>
      <c r="G158" s="142"/>
      <c r="H158" s="142"/>
      <c r="I158" s="142"/>
      <c r="J158" s="142"/>
      <c r="K158" s="142"/>
      <c r="L158" s="142"/>
      <c r="M158" s="142"/>
      <c r="N158" s="251">
        <f>$BK$158</f>
        <v>0</v>
      </c>
      <c r="O158" s="250"/>
      <c r="P158" s="250"/>
      <c r="Q158" s="250"/>
      <c r="R158" s="136"/>
      <c r="T158" s="137"/>
      <c r="U158" s="134"/>
      <c r="V158" s="134"/>
      <c r="W158" s="138">
        <f>SUM($W$159:$W$249)</f>
        <v>0</v>
      </c>
      <c r="X158" s="134"/>
      <c r="Y158" s="138">
        <f>SUM($Y$159:$Y$249)</f>
        <v>135.3615403</v>
      </c>
      <c r="Z158" s="134"/>
      <c r="AA158" s="139">
        <f>SUM($AA$159:$AA$249)</f>
        <v>0</v>
      </c>
      <c r="AR158" s="140" t="s">
        <v>22</v>
      </c>
      <c r="AT158" s="140" t="s">
        <v>78</v>
      </c>
      <c r="AU158" s="140" t="s">
        <v>22</v>
      </c>
      <c r="AY158" s="140" t="s">
        <v>147</v>
      </c>
      <c r="BK158" s="141">
        <f>SUM($BK$159:$BK$249)</f>
        <v>0</v>
      </c>
    </row>
    <row r="159" spans="2:65" s="6" customFormat="1" ht="27" customHeight="1">
      <c r="B159" s="23"/>
      <c r="C159" s="143" t="s">
        <v>251</v>
      </c>
      <c r="D159" s="143" t="s">
        <v>148</v>
      </c>
      <c r="E159" s="144" t="s">
        <v>252</v>
      </c>
      <c r="F159" s="243" t="s">
        <v>253</v>
      </c>
      <c r="G159" s="244"/>
      <c r="H159" s="244"/>
      <c r="I159" s="244"/>
      <c r="J159" s="145" t="s">
        <v>254</v>
      </c>
      <c r="K159" s="146">
        <v>975.65</v>
      </c>
      <c r="L159" s="245">
        <v>0</v>
      </c>
      <c r="M159" s="244"/>
      <c r="N159" s="246">
        <f>ROUND($L$159*$K$159,2)</f>
        <v>0</v>
      </c>
      <c r="O159" s="244"/>
      <c r="P159" s="244"/>
      <c r="Q159" s="244"/>
      <c r="R159" s="25"/>
      <c r="T159" s="147"/>
      <c r="U159" s="31" t="s">
        <v>44</v>
      </c>
      <c r="V159" s="24"/>
      <c r="W159" s="148">
        <f>$V$159*$K$159</f>
        <v>0</v>
      </c>
      <c r="X159" s="148">
        <v>0.0015</v>
      </c>
      <c r="Y159" s="148">
        <f>$X$159*$K$159</f>
        <v>1.463475</v>
      </c>
      <c r="Z159" s="148">
        <v>0</v>
      </c>
      <c r="AA159" s="149">
        <f>$Z$159*$K$159</f>
        <v>0</v>
      </c>
      <c r="AR159" s="6" t="s">
        <v>157</v>
      </c>
      <c r="AT159" s="6" t="s">
        <v>148</v>
      </c>
      <c r="AU159" s="6" t="s">
        <v>106</v>
      </c>
      <c r="AY159" s="6" t="s">
        <v>147</v>
      </c>
      <c r="BE159" s="93">
        <f>IF($U$159="základní",$N$159,0)</f>
        <v>0</v>
      </c>
      <c r="BF159" s="93">
        <f>IF($U$159="snížená",$N$159,0)</f>
        <v>0</v>
      </c>
      <c r="BG159" s="93">
        <f>IF($U$159="zákl. přenesená",$N$159,0)</f>
        <v>0</v>
      </c>
      <c r="BH159" s="93">
        <f>IF($U$159="sníž. přenesená",$N$159,0)</f>
        <v>0</v>
      </c>
      <c r="BI159" s="93">
        <f>IF($U$159="nulová",$N$159,0)</f>
        <v>0</v>
      </c>
      <c r="BJ159" s="6" t="s">
        <v>22</v>
      </c>
      <c r="BK159" s="93">
        <f>ROUND($L$159*$K$159,2)</f>
        <v>0</v>
      </c>
      <c r="BL159" s="6" t="s">
        <v>157</v>
      </c>
      <c r="BM159" s="6" t="s">
        <v>255</v>
      </c>
    </row>
    <row r="160" spans="2:51" s="6" customFormat="1" ht="32.25" customHeight="1">
      <c r="B160" s="155"/>
      <c r="C160" s="156"/>
      <c r="D160" s="156"/>
      <c r="E160" s="156"/>
      <c r="F160" s="252" t="s">
        <v>256</v>
      </c>
      <c r="G160" s="253"/>
      <c r="H160" s="253"/>
      <c r="I160" s="253"/>
      <c r="J160" s="156"/>
      <c r="K160" s="157">
        <v>714</v>
      </c>
      <c r="L160" s="156"/>
      <c r="M160" s="156"/>
      <c r="N160" s="156"/>
      <c r="O160" s="156"/>
      <c r="P160" s="156"/>
      <c r="Q160" s="156"/>
      <c r="R160" s="158"/>
      <c r="T160" s="159"/>
      <c r="U160" s="156"/>
      <c r="V160" s="156"/>
      <c r="W160" s="156"/>
      <c r="X160" s="156"/>
      <c r="Y160" s="156"/>
      <c r="Z160" s="156"/>
      <c r="AA160" s="160"/>
      <c r="AT160" s="161" t="s">
        <v>195</v>
      </c>
      <c r="AU160" s="161" t="s">
        <v>106</v>
      </c>
      <c r="AV160" s="161" t="s">
        <v>106</v>
      </c>
      <c r="AW160" s="161" t="s">
        <v>118</v>
      </c>
      <c r="AX160" s="161" t="s">
        <v>79</v>
      </c>
      <c r="AY160" s="161" t="s">
        <v>147</v>
      </c>
    </row>
    <row r="161" spans="2:51" s="6" customFormat="1" ht="32.25" customHeight="1">
      <c r="B161" s="155"/>
      <c r="C161" s="156"/>
      <c r="D161" s="156"/>
      <c r="E161" s="156"/>
      <c r="F161" s="252" t="s">
        <v>257</v>
      </c>
      <c r="G161" s="253"/>
      <c r="H161" s="253"/>
      <c r="I161" s="253"/>
      <c r="J161" s="156"/>
      <c r="K161" s="157">
        <v>261.65</v>
      </c>
      <c r="L161" s="156"/>
      <c r="M161" s="156"/>
      <c r="N161" s="156"/>
      <c r="O161" s="156"/>
      <c r="P161" s="156"/>
      <c r="Q161" s="156"/>
      <c r="R161" s="158"/>
      <c r="T161" s="159"/>
      <c r="U161" s="156"/>
      <c r="V161" s="156"/>
      <c r="W161" s="156"/>
      <c r="X161" s="156"/>
      <c r="Y161" s="156"/>
      <c r="Z161" s="156"/>
      <c r="AA161" s="160"/>
      <c r="AT161" s="161" t="s">
        <v>195</v>
      </c>
      <c r="AU161" s="161" t="s">
        <v>106</v>
      </c>
      <c r="AV161" s="161" t="s">
        <v>106</v>
      </c>
      <c r="AW161" s="161" t="s">
        <v>118</v>
      </c>
      <c r="AX161" s="161" t="s">
        <v>79</v>
      </c>
      <c r="AY161" s="161" t="s">
        <v>147</v>
      </c>
    </row>
    <row r="162" spans="2:51" s="6" customFormat="1" ht="18.75" customHeight="1">
      <c r="B162" s="166"/>
      <c r="C162" s="167"/>
      <c r="D162" s="167"/>
      <c r="E162" s="167"/>
      <c r="F162" s="258" t="s">
        <v>258</v>
      </c>
      <c r="G162" s="259"/>
      <c r="H162" s="259"/>
      <c r="I162" s="259"/>
      <c r="J162" s="167"/>
      <c r="K162" s="168">
        <v>975.65</v>
      </c>
      <c r="L162" s="167"/>
      <c r="M162" s="167"/>
      <c r="N162" s="167"/>
      <c r="O162" s="167"/>
      <c r="P162" s="167"/>
      <c r="Q162" s="167"/>
      <c r="R162" s="169"/>
      <c r="T162" s="170"/>
      <c r="U162" s="167"/>
      <c r="V162" s="167"/>
      <c r="W162" s="167"/>
      <c r="X162" s="167"/>
      <c r="Y162" s="167"/>
      <c r="Z162" s="167"/>
      <c r="AA162" s="171"/>
      <c r="AT162" s="172" t="s">
        <v>195</v>
      </c>
      <c r="AU162" s="172" t="s">
        <v>106</v>
      </c>
      <c r="AV162" s="172" t="s">
        <v>157</v>
      </c>
      <c r="AW162" s="172" t="s">
        <v>118</v>
      </c>
      <c r="AX162" s="172" t="s">
        <v>22</v>
      </c>
      <c r="AY162" s="172" t="s">
        <v>147</v>
      </c>
    </row>
    <row r="163" spans="2:65" s="6" customFormat="1" ht="27" customHeight="1">
      <c r="B163" s="23"/>
      <c r="C163" s="143" t="s">
        <v>259</v>
      </c>
      <c r="D163" s="143" t="s">
        <v>148</v>
      </c>
      <c r="E163" s="144" t="s">
        <v>260</v>
      </c>
      <c r="F163" s="243" t="s">
        <v>261</v>
      </c>
      <c r="G163" s="244"/>
      <c r="H163" s="244"/>
      <c r="I163" s="244"/>
      <c r="J163" s="145" t="s">
        <v>245</v>
      </c>
      <c r="K163" s="146">
        <v>3426.482</v>
      </c>
      <c r="L163" s="245">
        <v>0</v>
      </c>
      <c r="M163" s="244"/>
      <c r="N163" s="246">
        <f>ROUND($L$163*$K$163,2)</f>
        <v>0</v>
      </c>
      <c r="O163" s="244"/>
      <c r="P163" s="244"/>
      <c r="Q163" s="244"/>
      <c r="R163" s="25"/>
      <c r="T163" s="147"/>
      <c r="U163" s="31" t="s">
        <v>44</v>
      </c>
      <c r="V163" s="24"/>
      <c r="W163" s="148">
        <f>$V$163*$K$163</f>
        <v>0</v>
      </c>
      <c r="X163" s="148">
        <v>0.00047</v>
      </c>
      <c r="Y163" s="148">
        <f>$X$163*$K$163</f>
        <v>1.6104465399999999</v>
      </c>
      <c r="Z163" s="148">
        <v>0</v>
      </c>
      <c r="AA163" s="149">
        <f>$Z$163*$K$163</f>
        <v>0</v>
      </c>
      <c r="AR163" s="6" t="s">
        <v>157</v>
      </c>
      <c r="AT163" s="6" t="s">
        <v>148</v>
      </c>
      <c r="AU163" s="6" t="s">
        <v>106</v>
      </c>
      <c r="AY163" s="6" t="s">
        <v>147</v>
      </c>
      <c r="BE163" s="93">
        <f>IF($U$163="základní",$N$163,0)</f>
        <v>0</v>
      </c>
      <c r="BF163" s="93">
        <f>IF($U$163="snížená",$N$163,0)</f>
        <v>0</v>
      </c>
      <c r="BG163" s="93">
        <f>IF($U$163="zákl. přenesená",$N$163,0)</f>
        <v>0</v>
      </c>
      <c r="BH163" s="93">
        <f>IF($U$163="sníž. přenesená",$N$163,0)</f>
        <v>0</v>
      </c>
      <c r="BI163" s="93">
        <f>IF($U$163="nulová",$N$163,0)</f>
        <v>0</v>
      </c>
      <c r="BJ163" s="6" t="s">
        <v>22</v>
      </c>
      <c r="BK163" s="93">
        <f>ROUND($L$163*$K$163,2)</f>
        <v>0</v>
      </c>
      <c r="BL163" s="6" t="s">
        <v>157</v>
      </c>
      <c r="BM163" s="6" t="s">
        <v>262</v>
      </c>
    </row>
    <row r="164" spans="2:51" s="6" customFormat="1" ht="32.25" customHeight="1">
      <c r="B164" s="155"/>
      <c r="C164" s="156"/>
      <c r="D164" s="156"/>
      <c r="E164" s="156"/>
      <c r="F164" s="252" t="s">
        <v>263</v>
      </c>
      <c r="G164" s="253"/>
      <c r="H164" s="253"/>
      <c r="I164" s="253"/>
      <c r="J164" s="156"/>
      <c r="K164" s="157">
        <v>1100.016</v>
      </c>
      <c r="L164" s="156"/>
      <c r="M164" s="156"/>
      <c r="N164" s="156"/>
      <c r="O164" s="156"/>
      <c r="P164" s="156"/>
      <c r="Q164" s="156"/>
      <c r="R164" s="158"/>
      <c r="T164" s="159"/>
      <c r="U164" s="156"/>
      <c r="V164" s="156"/>
      <c r="W164" s="156"/>
      <c r="X164" s="156"/>
      <c r="Y164" s="156"/>
      <c r="Z164" s="156"/>
      <c r="AA164" s="160"/>
      <c r="AT164" s="161" t="s">
        <v>195</v>
      </c>
      <c r="AU164" s="161" t="s">
        <v>106</v>
      </c>
      <c r="AV164" s="161" t="s">
        <v>106</v>
      </c>
      <c r="AW164" s="161" t="s">
        <v>118</v>
      </c>
      <c r="AX164" s="161" t="s">
        <v>79</v>
      </c>
      <c r="AY164" s="161" t="s">
        <v>147</v>
      </c>
    </row>
    <row r="165" spans="2:51" s="6" customFormat="1" ht="18.75" customHeight="1">
      <c r="B165" s="173"/>
      <c r="C165" s="174"/>
      <c r="D165" s="174"/>
      <c r="E165" s="174"/>
      <c r="F165" s="260" t="s">
        <v>264</v>
      </c>
      <c r="G165" s="261"/>
      <c r="H165" s="261"/>
      <c r="I165" s="261"/>
      <c r="J165" s="174"/>
      <c r="K165" s="174"/>
      <c r="L165" s="174"/>
      <c r="M165" s="174"/>
      <c r="N165" s="174"/>
      <c r="O165" s="174"/>
      <c r="P165" s="174"/>
      <c r="Q165" s="174"/>
      <c r="R165" s="175"/>
      <c r="T165" s="176"/>
      <c r="U165" s="174"/>
      <c r="V165" s="174"/>
      <c r="W165" s="174"/>
      <c r="X165" s="174"/>
      <c r="Y165" s="174"/>
      <c r="Z165" s="174"/>
      <c r="AA165" s="177"/>
      <c r="AT165" s="178" t="s">
        <v>195</v>
      </c>
      <c r="AU165" s="178" t="s">
        <v>106</v>
      </c>
      <c r="AV165" s="178" t="s">
        <v>22</v>
      </c>
      <c r="AW165" s="178" t="s">
        <v>118</v>
      </c>
      <c r="AX165" s="178" t="s">
        <v>79</v>
      </c>
      <c r="AY165" s="178" t="s">
        <v>147</v>
      </c>
    </row>
    <row r="166" spans="2:51" s="6" customFormat="1" ht="32.25" customHeight="1">
      <c r="B166" s="155"/>
      <c r="C166" s="156"/>
      <c r="D166" s="156"/>
      <c r="E166" s="156"/>
      <c r="F166" s="252" t="s">
        <v>265</v>
      </c>
      <c r="G166" s="253"/>
      <c r="H166" s="253"/>
      <c r="I166" s="253"/>
      <c r="J166" s="156"/>
      <c r="K166" s="157">
        <v>-153.065</v>
      </c>
      <c r="L166" s="156"/>
      <c r="M166" s="156"/>
      <c r="N166" s="156"/>
      <c r="O166" s="156"/>
      <c r="P166" s="156"/>
      <c r="Q166" s="156"/>
      <c r="R166" s="158"/>
      <c r="T166" s="159"/>
      <c r="U166" s="156"/>
      <c r="V166" s="156"/>
      <c r="W166" s="156"/>
      <c r="X166" s="156"/>
      <c r="Y166" s="156"/>
      <c r="Z166" s="156"/>
      <c r="AA166" s="160"/>
      <c r="AT166" s="161" t="s">
        <v>195</v>
      </c>
      <c r="AU166" s="161" t="s">
        <v>106</v>
      </c>
      <c r="AV166" s="161" t="s">
        <v>106</v>
      </c>
      <c r="AW166" s="161" t="s">
        <v>118</v>
      </c>
      <c r="AX166" s="161" t="s">
        <v>79</v>
      </c>
      <c r="AY166" s="161" t="s">
        <v>147</v>
      </c>
    </row>
    <row r="167" spans="2:51" s="6" customFormat="1" ht="32.25" customHeight="1">
      <c r="B167" s="155"/>
      <c r="C167" s="156"/>
      <c r="D167" s="156"/>
      <c r="E167" s="156"/>
      <c r="F167" s="252" t="s">
        <v>266</v>
      </c>
      <c r="G167" s="253"/>
      <c r="H167" s="253"/>
      <c r="I167" s="253"/>
      <c r="J167" s="156"/>
      <c r="K167" s="157">
        <v>838.448</v>
      </c>
      <c r="L167" s="156"/>
      <c r="M167" s="156"/>
      <c r="N167" s="156"/>
      <c r="O167" s="156"/>
      <c r="P167" s="156"/>
      <c r="Q167" s="156"/>
      <c r="R167" s="158"/>
      <c r="T167" s="159"/>
      <c r="U167" s="156"/>
      <c r="V167" s="156"/>
      <c r="W167" s="156"/>
      <c r="X167" s="156"/>
      <c r="Y167" s="156"/>
      <c r="Z167" s="156"/>
      <c r="AA167" s="160"/>
      <c r="AT167" s="161" t="s">
        <v>195</v>
      </c>
      <c r="AU167" s="161" t="s">
        <v>106</v>
      </c>
      <c r="AV167" s="161" t="s">
        <v>106</v>
      </c>
      <c r="AW167" s="161" t="s">
        <v>118</v>
      </c>
      <c r="AX167" s="161" t="s">
        <v>79</v>
      </c>
      <c r="AY167" s="161" t="s">
        <v>147</v>
      </c>
    </row>
    <row r="168" spans="2:51" s="6" customFormat="1" ht="18.75" customHeight="1">
      <c r="B168" s="155"/>
      <c r="C168" s="156"/>
      <c r="D168" s="156"/>
      <c r="E168" s="156"/>
      <c r="F168" s="252" t="s">
        <v>267</v>
      </c>
      <c r="G168" s="253"/>
      <c r="H168" s="253"/>
      <c r="I168" s="253"/>
      <c r="J168" s="156"/>
      <c r="K168" s="157">
        <v>714</v>
      </c>
      <c r="L168" s="156"/>
      <c r="M168" s="156"/>
      <c r="N168" s="156"/>
      <c r="O168" s="156"/>
      <c r="P168" s="156"/>
      <c r="Q168" s="156"/>
      <c r="R168" s="158"/>
      <c r="T168" s="159"/>
      <c r="U168" s="156"/>
      <c r="V168" s="156"/>
      <c r="W168" s="156"/>
      <c r="X168" s="156"/>
      <c r="Y168" s="156"/>
      <c r="Z168" s="156"/>
      <c r="AA168" s="160"/>
      <c r="AT168" s="161" t="s">
        <v>195</v>
      </c>
      <c r="AU168" s="161" t="s">
        <v>106</v>
      </c>
      <c r="AV168" s="161" t="s">
        <v>106</v>
      </c>
      <c r="AW168" s="161" t="s">
        <v>118</v>
      </c>
      <c r="AX168" s="161" t="s">
        <v>79</v>
      </c>
      <c r="AY168" s="161" t="s">
        <v>147</v>
      </c>
    </row>
    <row r="169" spans="2:51" s="6" customFormat="1" ht="18.75" customHeight="1">
      <c r="B169" s="173"/>
      <c r="C169" s="174"/>
      <c r="D169" s="174"/>
      <c r="E169" s="174"/>
      <c r="F169" s="260" t="s">
        <v>268</v>
      </c>
      <c r="G169" s="261"/>
      <c r="H169" s="261"/>
      <c r="I169" s="261"/>
      <c r="J169" s="174"/>
      <c r="K169" s="174"/>
      <c r="L169" s="174"/>
      <c r="M169" s="174"/>
      <c r="N169" s="174"/>
      <c r="O169" s="174"/>
      <c r="P169" s="174"/>
      <c r="Q169" s="174"/>
      <c r="R169" s="175"/>
      <c r="T169" s="176"/>
      <c r="U169" s="174"/>
      <c r="V169" s="174"/>
      <c r="W169" s="174"/>
      <c r="X169" s="174"/>
      <c r="Y169" s="174"/>
      <c r="Z169" s="174"/>
      <c r="AA169" s="177"/>
      <c r="AT169" s="178" t="s">
        <v>195</v>
      </c>
      <c r="AU169" s="178" t="s">
        <v>106</v>
      </c>
      <c r="AV169" s="178" t="s">
        <v>22</v>
      </c>
      <c r="AW169" s="178" t="s">
        <v>118</v>
      </c>
      <c r="AX169" s="178" t="s">
        <v>79</v>
      </c>
      <c r="AY169" s="178" t="s">
        <v>147</v>
      </c>
    </row>
    <row r="170" spans="2:51" s="6" customFormat="1" ht="18.75" customHeight="1">
      <c r="B170" s="155"/>
      <c r="C170" s="156"/>
      <c r="D170" s="156"/>
      <c r="E170" s="156"/>
      <c r="F170" s="252" t="s">
        <v>269</v>
      </c>
      <c r="G170" s="253"/>
      <c r="H170" s="253"/>
      <c r="I170" s="253"/>
      <c r="J170" s="156"/>
      <c r="K170" s="157">
        <v>-434.7</v>
      </c>
      <c r="L170" s="156"/>
      <c r="M170" s="156"/>
      <c r="N170" s="156"/>
      <c r="O170" s="156"/>
      <c r="P170" s="156"/>
      <c r="Q170" s="156"/>
      <c r="R170" s="158"/>
      <c r="T170" s="159"/>
      <c r="U170" s="156"/>
      <c r="V170" s="156"/>
      <c r="W170" s="156"/>
      <c r="X170" s="156"/>
      <c r="Y170" s="156"/>
      <c r="Z170" s="156"/>
      <c r="AA170" s="160"/>
      <c r="AT170" s="161" t="s">
        <v>195</v>
      </c>
      <c r="AU170" s="161" t="s">
        <v>106</v>
      </c>
      <c r="AV170" s="161" t="s">
        <v>106</v>
      </c>
      <c r="AW170" s="161" t="s">
        <v>118</v>
      </c>
      <c r="AX170" s="161" t="s">
        <v>79</v>
      </c>
      <c r="AY170" s="161" t="s">
        <v>147</v>
      </c>
    </row>
    <row r="171" spans="2:51" s="6" customFormat="1" ht="18.75" customHeight="1">
      <c r="B171" s="155"/>
      <c r="C171" s="156"/>
      <c r="D171" s="156"/>
      <c r="E171" s="156"/>
      <c r="F171" s="252" t="s">
        <v>270</v>
      </c>
      <c r="G171" s="253"/>
      <c r="H171" s="253"/>
      <c r="I171" s="253"/>
      <c r="J171" s="156"/>
      <c r="K171" s="157">
        <v>104.85</v>
      </c>
      <c r="L171" s="156"/>
      <c r="M171" s="156"/>
      <c r="N171" s="156"/>
      <c r="O171" s="156"/>
      <c r="P171" s="156"/>
      <c r="Q171" s="156"/>
      <c r="R171" s="158"/>
      <c r="T171" s="159"/>
      <c r="U171" s="156"/>
      <c r="V171" s="156"/>
      <c r="W171" s="156"/>
      <c r="X171" s="156"/>
      <c r="Y171" s="156"/>
      <c r="Z171" s="156"/>
      <c r="AA171" s="160"/>
      <c r="AT171" s="161" t="s">
        <v>195</v>
      </c>
      <c r="AU171" s="161" t="s">
        <v>106</v>
      </c>
      <c r="AV171" s="161" t="s">
        <v>106</v>
      </c>
      <c r="AW171" s="161" t="s">
        <v>118</v>
      </c>
      <c r="AX171" s="161" t="s">
        <v>79</v>
      </c>
      <c r="AY171" s="161" t="s">
        <v>147</v>
      </c>
    </row>
    <row r="172" spans="2:51" s="6" customFormat="1" ht="18.75" customHeight="1">
      <c r="B172" s="155"/>
      <c r="C172" s="156"/>
      <c r="D172" s="156"/>
      <c r="E172" s="156"/>
      <c r="F172" s="252" t="s">
        <v>271</v>
      </c>
      <c r="G172" s="253"/>
      <c r="H172" s="253"/>
      <c r="I172" s="253"/>
      <c r="J172" s="156"/>
      <c r="K172" s="157">
        <v>163.1</v>
      </c>
      <c r="L172" s="156"/>
      <c r="M172" s="156"/>
      <c r="N172" s="156"/>
      <c r="O172" s="156"/>
      <c r="P172" s="156"/>
      <c r="Q172" s="156"/>
      <c r="R172" s="158"/>
      <c r="T172" s="159"/>
      <c r="U172" s="156"/>
      <c r="V172" s="156"/>
      <c r="W172" s="156"/>
      <c r="X172" s="156"/>
      <c r="Y172" s="156"/>
      <c r="Z172" s="156"/>
      <c r="AA172" s="160"/>
      <c r="AT172" s="161" t="s">
        <v>195</v>
      </c>
      <c r="AU172" s="161" t="s">
        <v>106</v>
      </c>
      <c r="AV172" s="161" t="s">
        <v>106</v>
      </c>
      <c r="AW172" s="161" t="s">
        <v>118</v>
      </c>
      <c r="AX172" s="161" t="s">
        <v>79</v>
      </c>
      <c r="AY172" s="161" t="s">
        <v>147</v>
      </c>
    </row>
    <row r="173" spans="2:51" s="6" customFormat="1" ht="18.75" customHeight="1">
      <c r="B173" s="155"/>
      <c r="C173" s="156"/>
      <c r="D173" s="156"/>
      <c r="E173" s="156"/>
      <c r="F173" s="252" t="s">
        <v>272</v>
      </c>
      <c r="G173" s="253"/>
      <c r="H173" s="253"/>
      <c r="I173" s="253"/>
      <c r="J173" s="156"/>
      <c r="K173" s="157">
        <v>39.92</v>
      </c>
      <c r="L173" s="156"/>
      <c r="M173" s="156"/>
      <c r="N173" s="156"/>
      <c r="O173" s="156"/>
      <c r="P173" s="156"/>
      <c r="Q173" s="156"/>
      <c r="R173" s="158"/>
      <c r="T173" s="159"/>
      <c r="U173" s="156"/>
      <c r="V173" s="156"/>
      <c r="W173" s="156"/>
      <c r="X173" s="156"/>
      <c r="Y173" s="156"/>
      <c r="Z173" s="156"/>
      <c r="AA173" s="160"/>
      <c r="AT173" s="161" t="s">
        <v>195</v>
      </c>
      <c r="AU173" s="161" t="s">
        <v>106</v>
      </c>
      <c r="AV173" s="161" t="s">
        <v>106</v>
      </c>
      <c r="AW173" s="161" t="s">
        <v>118</v>
      </c>
      <c r="AX173" s="161" t="s">
        <v>79</v>
      </c>
      <c r="AY173" s="161" t="s">
        <v>147</v>
      </c>
    </row>
    <row r="174" spans="2:51" s="6" customFormat="1" ht="32.25" customHeight="1">
      <c r="B174" s="155"/>
      <c r="C174" s="156"/>
      <c r="D174" s="156"/>
      <c r="E174" s="156"/>
      <c r="F174" s="252" t="s">
        <v>273</v>
      </c>
      <c r="G174" s="253"/>
      <c r="H174" s="253"/>
      <c r="I174" s="253"/>
      <c r="J174" s="156"/>
      <c r="K174" s="157">
        <v>64.8</v>
      </c>
      <c r="L174" s="156"/>
      <c r="M174" s="156"/>
      <c r="N174" s="156"/>
      <c r="O174" s="156"/>
      <c r="P174" s="156"/>
      <c r="Q174" s="156"/>
      <c r="R174" s="158"/>
      <c r="T174" s="159"/>
      <c r="U174" s="156"/>
      <c r="V174" s="156"/>
      <c r="W174" s="156"/>
      <c r="X174" s="156"/>
      <c r="Y174" s="156"/>
      <c r="Z174" s="156"/>
      <c r="AA174" s="160"/>
      <c r="AT174" s="161" t="s">
        <v>195</v>
      </c>
      <c r="AU174" s="161" t="s">
        <v>106</v>
      </c>
      <c r="AV174" s="161" t="s">
        <v>106</v>
      </c>
      <c r="AW174" s="161" t="s">
        <v>118</v>
      </c>
      <c r="AX174" s="161" t="s">
        <v>79</v>
      </c>
      <c r="AY174" s="161" t="s">
        <v>147</v>
      </c>
    </row>
    <row r="175" spans="2:51" s="6" customFormat="1" ht="32.25" customHeight="1">
      <c r="B175" s="155"/>
      <c r="C175" s="156"/>
      <c r="D175" s="156"/>
      <c r="E175" s="156"/>
      <c r="F175" s="252" t="s">
        <v>274</v>
      </c>
      <c r="G175" s="253"/>
      <c r="H175" s="253"/>
      <c r="I175" s="253"/>
      <c r="J175" s="156"/>
      <c r="K175" s="157">
        <v>165.48</v>
      </c>
      <c r="L175" s="156"/>
      <c r="M175" s="156"/>
      <c r="N175" s="156"/>
      <c r="O175" s="156"/>
      <c r="P175" s="156"/>
      <c r="Q175" s="156"/>
      <c r="R175" s="158"/>
      <c r="T175" s="159"/>
      <c r="U175" s="156"/>
      <c r="V175" s="156"/>
      <c r="W175" s="156"/>
      <c r="X175" s="156"/>
      <c r="Y175" s="156"/>
      <c r="Z175" s="156"/>
      <c r="AA175" s="160"/>
      <c r="AT175" s="161" t="s">
        <v>195</v>
      </c>
      <c r="AU175" s="161" t="s">
        <v>106</v>
      </c>
      <c r="AV175" s="161" t="s">
        <v>106</v>
      </c>
      <c r="AW175" s="161" t="s">
        <v>118</v>
      </c>
      <c r="AX175" s="161" t="s">
        <v>79</v>
      </c>
      <c r="AY175" s="161" t="s">
        <v>147</v>
      </c>
    </row>
    <row r="176" spans="2:51" s="6" customFormat="1" ht="32.25" customHeight="1">
      <c r="B176" s="155"/>
      <c r="C176" s="156"/>
      <c r="D176" s="156"/>
      <c r="E176" s="156"/>
      <c r="F176" s="252" t="s">
        <v>275</v>
      </c>
      <c r="G176" s="253"/>
      <c r="H176" s="253"/>
      <c r="I176" s="253"/>
      <c r="J176" s="156"/>
      <c r="K176" s="157">
        <v>52.33</v>
      </c>
      <c r="L176" s="156"/>
      <c r="M176" s="156"/>
      <c r="N176" s="156"/>
      <c r="O176" s="156"/>
      <c r="P176" s="156"/>
      <c r="Q176" s="156"/>
      <c r="R176" s="158"/>
      <c r="T176" s="159"/>
      <c r="U176" s="156"/>
      <c r="V176" s="156"/>
      <c r="W176" s="156"/>
      <c r="X176" s="156"/>
      <c r="Y176" s="156"/>
      <c r="Z176" s="156"/>
      <c r="AA176" s="160"/>
      <c r="AT176" s="161" t="s">
        <v>195</v>
      </c>
      <c r="AU176" s="161" t="s">
        <v>106</v>
      </c>
      <c r="AV176" s="161" t="s">
        <v>106</v>
      </c>
      <c r="AW176" s="161" t="s">
        <v>118</v>
      </c>
      <c r="AX176" s="161" t="s">
        <v>79</v>
      </c>
      <c r="AY176" s="161" t="s">
        <v>147</v>
      </c>
    </row>
    <row r="177" spans="2:51" s="6" customFormat="1" ht="60.75" customHeight="1">
      <c r="B177" s="155"/>
      <c r="C177" s="156"/>
      <c r="D177" s="156"/>
      <c r="E177" s="156"/>
      <c r="F177" s="252" t="s">
        <v>276</v>
      </c>
      <c r="G177" s="253"/>
      <c r="H177" s="253"/>
      <c r="I177" s="253"/>
      <c r="J177" s="156"/>
      <c r="K177" s="157">
        <v>771.303</v>
      </c>
      <c r="L177" s="156"/>
      <c r="M177" s="156"/>
      <c r="N177" s="156"/>
      <c r="O177" s="156"/>
      <c r="P177" s="156"/>
      <c r="Q177" s="156"/>
      <c r="R177" s="158"/>
      <c r="T177" s="159"/>
      <c r="U177" s="156"/>
      <c r="V177" s="156"/>
      <c r="W177" s="156"/>
      <c r="X177" s="156"/>
      <c r="Y177" s="156"/>
      <c r="Z177" s="156"/>
      <c r="AA177" s="160"/>
      <c r="AT177" s="161" t="s">
        <v>195</v>
      </c>
      <c r="AU177" s="161" t="s">
        <v>106</v>
      </c>
      <c r="AV177" s="161" t="s">
        <v>106</v>
      </c>
      <c r="AW177" s="161" t="s">
        <v>118</v>
      </c>
      <c r="AX177" s="161" t="s">
        <v>79</v>
      </c>
      <c r="AY177" s="161" t="s">
        <v>147</v>
      </c>
    </row>
    <row r="178" spans="2:51" s="6" customFormat="1" ht="18.75" customHeight="1">
      <c r="B178" s="166"/>
      <c r="C178" s="167"/>
      <c r="D178" s="167"/>
      <c r="E178" s="167"/>
      <c r="F178" s="258" t="s">
        <v>258</v>
      </c>
      <c r="G178" s="259"/>
      <c r="H178" s="259"/>
      <c r="I178" s="259"/>
      <c r="J178" s="167"/>
      <c r="K178" s="168">
        <v>3426.482</v>
      </c>
      <c r="L178" s="167"/>
      <c r="M178" s="167"/>
      <c r="N178" s="167"/>
      <c r="O178" s="167"/>
      <c r="P178" s="167"/>
      <c r="Q178" s="167"/>
      <c r="R178" s="169"/>
      <c r="T178" s="170"/>
      <c r="U178" s="167"/>
      <c r="V178" s="167"/>
      <c r="W178" s="167"/>
      <c r="X178" s="167"/>
      <c r="Y178" s="167"/>
      <c r="Z178" s="167"/>
      <c r="AA178" s="171"/>
      <c r="AT178" s="172" t="s">
        <v>195</v>
      </c>
      <c r="AU178" s="172" t="s">
        <v>106</v>
      </c>
      <c r="AV178" s="172" t="s">
        <v>157</v>
      </c>
      <c r="AW178" s="172" t="s">
        <v>118</v>
      </c>
      <c r="AX178" s="172" t="s">
        <v>22</v>
      </c>
      <c r="AY178" s="172" t="s">
        <v>147</v>
      </c>
    </row>
    <row r="179" spans="2:65" s="6" customFormat="1" ht="27" customHeight="1">
      <c r="B179" s="23"/>
      <c r="C179" s="143" t="s">
        <v>277</v>
      </c>
      <c r="D179" s="143" t="s">
        <v>148</v>
      </c>
      <c r="E179" s="144" t="s">
        <v>278</v>
      </c>
      <c r="F179" s="243" t="s">
        <v>279</v>
      </c>
      <c r="G179" s="244"/>
      <c r="H179" s="244"/>
      <c r="I179" s="244"/>
      <c r="J179" s="145" t="s">
        <v>245</v>
      </c>
      <c r="K179" s="146">
        <v>3426.482</v>
      </c>
      <c r="L179" s="245">
        <v>0</v>
      </c>
      <c r="M179" s="244"/>
      <c r="N179" s="246">
        <f>ROUND($L$179*$K$179,2)</f>
        <v>0</v>
      </c>
      <c r="O179" s="244"/>
      <c r="P179" s="244"/>
      <c r="Q179" s="244"/>
      <c r="R179" s="25"/>
      <c r="T179" s="147"/>
      <c r="U179" s="31" t="s">
        <v>44</v>
      </c>
      <c r="V179" s="24"/>
      <c r="W179" s="148">
        <f>$V$179*$K$179</f>
        <v>0</v>
      </c>
      <c r="X179" s="148">
        <v>0.00489</v>
      </c>
      <c r="Y179" s="148">
        <f>$X$179*$K$179</f>
        <v>16.75549698</v>
      </c>
      <c r="Z179" s="148">
        <v>0</v>
      </c>
      <c r="AA179" s="149">
        <f>$Z$179*$K$179</f>
        <v>0</v>
      </c>
      <c r="AR179" s="6" t="s">
        <v>157</v>
      </c>
      <c r="AT179" s="6" t="s">
        <v>148</v>
      </c>
      <c r="AU179" s="6" t="s">
        <v>106</v>
      </c>
      <c r="AY179" s="6" t="s">
        <v>147</v>
      </c>
      <c r="BE179" s="93">
        <f>IF($U$179="základní",$N$179,0)</f>
        <v>0</v>
      </c>
      <c r="BF179" s="93">
        <f>IF($U$179="snížená",$N$179,0)</f>
        <v>0</v>
      </c>
      <c r="BG179" s="93">
        <f>IF($U$179="zákl. přenesená",$N$179,0)</f>
        <v>0</v>
      </c>
      <c r="BH179" s="93">
        <f>IF($U$179="sníž. přenesená",$N$179,0)</f>
        <v>0</v>
      </c>
      <c r="BI179" s="93">
        <f>IF($U$179="nulová",$N$179,0)</f>
        <v>0</v>
      </c>
      <c r="BJ179" s="6" t="s">
        <v>22</v>
      </c>
      <c r="BK179" s="93">
        <f>ROUND($L$179*$K$179,2)</f>
        <v>0</v>
      </c>
      <c r="BL179" s="6" t="s">
        <v>157</v>
      </c>
      <c r="BM179" s="6" t="s">
        <v>280</v>
      </c>
    </row>
    <row r="180" spans="2:65" s="6" customFormat="1" ht="27" customHeight="1">
      <c r="B180" s="23"/>
      <c r="C180" s="143" t="s">
        <v>281</v>
      </c>
      <c r="D180" s="143" t="s">
        <v>148</v>
      </c>
      <c r="E180" s="144" t="s">
        <v>282</v>
      </c>
      <c r="F180" s="243" t="s">
        <v>283</v>
      </c>
      <c r="G180" s="244"/>
      <c r="H180" s="244"/>
      <c r="I180" s="244"/>
      <c r="J180" s="145" t="s">
        <v>254</v>
      </c>
      <c r="K180" s="146">
        <v>1224.77</v>
      </c>
      <c r="L180" s="245">
        <v>0</v>
      </c>
      <c r="M180" s="244"/>
      <c r="N180" s="246">
        <f>ROUND($L$180*$K$180,2)</f>
        <v>0</v>
      </c>
      <c r="O180" s="244"/>
      <c r="P180" s="244"/>
      <c r="Q180" s="244"/>
      <c r="R180" s="25"/>
      <c r="T180" s="147"/>
      <c r="U180" s="31" t="s">
        <v>44</v>
      </c>
      <c r="V180" s="24"/>
      <c r="W180" s="148">
        <f>$V$180*$K$180</f>
        <v>0</v>
      </c>
      <c r="X180" s="148">
        <v>0</v>
      </c>
      <c r="Y180" s="148">
        <f>$X$180*$K$180</f>
        <v>0</v>
      </c>
      <c r="Z180" s="148">
        <v>0</v>
      </c>
      <c r="AA180" s="149">
        <f>$Z$180*$K$180</f>
        <v>0</v>
      </c>
      <c r="AR180" s="6" t="s">
        <v>157</v>
      </c>
      <c r="AT180" s="6" t="s">
        <v>148</v>
      </c>
      <c r="AU180" s="6" t="s">
        <v>106</v>
      </c>
      <c r="AY180" s="6" t="s">
        <v>147</v>
      </c>
      <c r="BE180" s="93">
        <f>IF($U$180="základní",$N$180,0)</f>
        <v>0</v>
      </c>
      <c r="BF180" s="93">
        <f>IF($U$180="snížená",$N$180,0)</f>
        <v>0</v>
      </c>
      <c r="BG180" s="93">
        <f>IF($U$180="zákl. přenesená",$N$180,0)</f>
        <v>0</v>
      </c>
      <c r="BH180" s="93">
        <f>IF($U$180="sníž. přenesená",$N$180,0)</f>
        <v>0</v>
      </c>
      <c r="BI180" s="93">
        <f>IF($U$180="nulová",$N$180,0)</f>
        <v>0</v>
      </c>
      <c r="BJ180" s="6" t="s">
        <v>22</v>
      </c>
      <c r="BK180" s="93">
        <f>ROUND($L$180*$K$180,2)</f>
        <v>0</v>
      </c>
      <c r="BL180" s="6" t="s">
        <v>157</v>
      </c>
      <c r="BM180" s="6" t="s">
        <v>284</v>
      </c>
    </row>
    <row r="181" spans="2:51" s="6" customFormat="1" ht="46.5" customHeight="1">
      <c r="B181" s="155"/>
      <c r="C181" s="156"/>
      <c r="D181" s="156"/>
      <c r="E181" s="156"/>
      <c r="F181" s="252" t="s">
        <v>285</v>
      </c>
      <c r="G181" s="253"/>
      <c r="H181" s="253"/>
      <c r="I181" s="253"/>
      <c r="J181" s="156"/>
      <c r="K181" s="157">
        <v>1224.77</v>
      </c>
      <c r="L181" s="156"/>
      <c r="M181" s="156"/>
      <c r="N181" s="156"/>
      <c r="O181" s="156"/>
      <c r="P181" s="156"/>
      <c r="Q181" s="156"/>
      <c r="R181" s="158"/>
      <c r="T181" s="159"/>
      <c r="U181" s="156"/>
      <c r="V181" s="156"/>
      <c r="W181" s="156"/>
      <c r="X181" s="156"/>
      <c r="Y181" s="156"/>
      <c r="Z181" s="156"/>
      <c r="AA181" s="160"/>
      <c r="AT181" s="161" t="s">
        <v>195</v>
      </c>
      <c r="AU181" s="161" t="s">
        <v>106</v>
      </c>
      <c r="AV181" s="161" t="s">
        <v>106</v>
      </c>
      <c r="AW181" s="161" t="s">
        <v>118</v>
      </c>
      <c r="AX181" s="161" t="s">
        <v>22</v>
      </c>
      <c r="AY181" s="161" t="s">
        <v>147</v>
      </c>
    </row>
    <row r="182" spans="2:65" s="6" customFormat="1" ht="27" customHeight="1">
      <c r="B182" s="23"/>
      <c r="C182" s="162" t="s">
        <v>286</v>
      </c>
      <c r="D182" s="162" t="s">
        <v>238</v>
      </c>
      <c r="E182" s="163" t="s">
        <v>287</v>
      </c>
      <c r="F182" s="254" t="s">
        <v>288</v>
      </c>
      <c r="G182" s="255"/>
      <c r="H182" s="255"/>
      <c r="I182" s="255"/>
      <c r="J182" s="164" t="s">
        <v>254</v>
      </c>
      <c r="K182" s="165">
        <v>1286.009</v>
      </c>
      <c r="L182" s="256">
        <v>0</v>
      </c>
      <c r="M182" s="255"/>
      <c r="N182" s="257">
        <f>ROUND($L$182*$K$182,2)</f>
        <v>0</v>
      </c>
      <c r="O182" s="244"/>
      <c r="P182" s="244"/>
      <c r="Q182" s="244"/>
      <c r="R182" s="25"/>
      <c r="T182" s="147"/>
      <c r="U182" s="31" t="s">
        <v>44</v>
      </c>
      <c r="V182" s="24"/>
      <c r="W182" s="148">
        <f>$V$182*$K$182</f>
        <v>0</v>
      </c>
      <c r="X182" s="148">
        <v>4E-05</v>
      </c>
      <c r="Y182" s="148">
        <f>$X$182*$K$182</f>
        <v>0.051440360000000004</v>
      </c>
      <c r="Z182" s="148">
        <v>0</v>
      </c>
      <c r="AA182" s="149">
        <f>$Z$182*$K$182</f>
        <v>0</v>
      </c>
      <c r="AR182" s="6" t="s">
        <v>215</v>
      </c>
      <c r="AT182" s="6" t="s">
        <v>238</v>
      </c>
      <c r="AU182" s="6" t="s">
        <v>106</v>
      </c>
      <c r="AY182" s="6" t="s">
        <v>147</v>
      </c>
      <c r="BE182" s="93">
        <f>IF($U$182="základní",$N$182,0)</f>
        <v>0</v>
      </c>
      <c r="BF182" s="93">
        <f>IF($U$182="snížená",$N$182,0)</f>
        <v>0</v>
      </c>
      <c r="BG182" s="93">
        <f>IF($U$182="zákl. přenesená",$N$182,0)</f>
        <v>0</v>
      </c>
      <c r="BH182" s="93">
        <f>IF($U$182="sníž. přenesená",$N$182,0)</f>
        <v>0</v>
      </c>
      <c r="BI182" s="93">
        <f>IF($U$182="nulová",$N$182,0)</f>
        <v>0</v>
      </c>
      <c r="BJ182" s="6" t="s">
        <v>22</v>
      </c>
      <c r="BK182" s="93">
        <f>ROUND($L$182*$K$182,2)</f>
        <v>0</v>
      </c>
      <c r="BL182" s="6" t="s">
        <v>157</v>
      </c>
      <c r="BM182" s="6" t="s">
        <v>289</v>
      </c>
    </row>
    <row r="183" spans="2:47" s="6" customFormat="1" ht="18.75" customHeight="1">
      <c r="B183" s="23"/>
      <c r="C183" s="24"/>
      <c r="D183" s="24"/>
      <c r="E183" s="24"/>
      <c r="F183" s="262" t="s">
        <v>290</v>
      </c>
      <c r="G183" s="207"/>
      <c r="H183" s="207"/>
      <c r="I183" s="207"/>
      <c r="J183" s="24"/>
      <c r="K183" s="24"/>
      <c r="L183" s="24"/>
      <c r="M183" s="24"/>
      <c r="N183" s="24"/>
      <c r="O183" s="24"/>
      <c r="P183" s="24"/>
      <c r="Q183" s="24"/>
      <c r="R183" s="25"/>
      <c r="T183" s="64"/>
      <c r="U183" s="24"/>
      <c r="V183" s="24"/>
      <c r="W183" s="24"/>
      <c r="X183" s="24"/>
      <c r="Y183" s="24"/>
      <c r="Z183" s="24"/>
      <c r="AA183" s="65"/>
      <c r="AT183" s="6" t="s">
        <v>291</v>
      </c>
      <c r="AU183" s="6" t="s">
        <v>106</v>
      </c>
    </row>
    <row r="184" spans="2:65" s="6" customFormat="1" ht="27" customHeight="1">
      <c r="B184" s="23"/>
      <c r="C184" s="143" t="s">
        <v>8</v>
      </c>
      <c r="D184" s="143" t="s">
        <v>148</v>
      </c>
      <c r="E184" s="144" t="s">
        <v>292</v>
      </c>
      <c r="F184" s="243" t="s">
        <v>293</v>
      </c>
      <c r="G184" s="244"/>
      <c r="H184" s="244"/>
      <c r="I184" s="244"/>
      <c r="J184" s="145" t="s">
        <v>245</v>
      </c>
      <c r="K184" s="146">
        <v>267.95</v>
      </c>
      <c r="L184" s="245">
        <v>0</v>
      </c>
      <c r="M184" s="244"/>
      <c r="N184" s="246">
        <f>ROUND($L$184*$K$184,2)</f>
        <v>0</v>
      </c>
      <c r="O184" s="244"/>
      <c r="P184" s="244"/>
      <c r="Q184" s="244"/>
      <c r="R184" s="25"/>
      <c r="T184" s="147"/>
      <c r="U184" s="31" t="s">
        <v>44</v>
      </c>
      <c r="V184" s="24"/>
      <c r="W184" s="148">
        <f>$V$184*$K$184</f>
        <v>0</v>
      </c>
      <c r="X184" s="148">
        <v>0.00832</v>
      </c>
      <c r="Y184" s="148">
        <f>$X$184*$K$184</f>
        <v>2.2293439999999998</v>
      </c>
      <c r="Z184" s="148">
        <v>0</v>
      </c>
      <c r="AA184" s="149">
        <f>$Z$184*$K$184</f>
        <v>0</v>
      </c>
      <c r="AR184" s="6" t="s">
        <v>157</v>
      </c>
      <c r="AT184" s="6" t="s">
        <v>148</v>
      </c>
      <c r="AU184" s="6" t="s">
        <v>106</v>
      </c>
      <c r="AY184" s="6" t="s">
        <v>147</v>
      </c>
      <c r="BE184" s="93">
        <f>IF($U$184="základní",$N$184,0)</f>
        <v>0</v>
      </c>
      <c r="BF184" s="93">
        <f>IF($U$184="snížená",$N$184,0)</f>
        <v>0</v>
      </c>
      <c r="BG184" s="93">
        <f>IF($U$184="zákl. přenesená",$N$184,0)</f>
        <v>0</v>
      </c>
      <c r="BH184" s="93">
        <f>IF($U$184="sníž. přenesená",$N$184,0)</f>
        <v>0</v>
      </c>
      <c r="BI184" s="93">
        <f>IF($U$184="nulová",$N$184,0)</f>
        <v>0</v>
      </c>
      <c r="BJ184" s="6" t="s">
        <v>22</v>
      </c>
      <c r="BK184" s="93">
        <f>ROUND($L$184*$K$184,2)</f>
        <v>0</v>
      </c>
      <c r="BL184" s="6" t="s">
        <v>157</v>
      </c>
      <c r="BM184" s="6" t="s">
        <v>294</v>
      </c>
    </row>
    <row r="185" spans="2:51" s="6" customFormat="1" ht="18.75" customHeight="1">
      <c r="B185" s="155"/>
      <c r="C185" s="156"/>
      <c r="D185" s="156"/>
      <c r="E185" s="156"/>
      <c r="F185" s="252" t="s">
        <v>295</v>
      </c>
      <c r="G185" s="253"/>
      <c r="H185" s="253"/>
      <c r="I185" s="253"/>
      <c r="J185" s="156"/>
      <c r="K185" s="157">
        <v>104.85</v>
      </c>
      <c r="L185" s="156"/>
      <c r="M185" s="156"/>
      <c r="N185" s="156"/>
      <c r="O185" s="156"/>
      <c r="P185" s="156"/>
      <c r="Q185" s="156"/>
      <c r="R185" s="158"/>
      <c r="T185" s="159"/>
      <c r="U185" s="156"/>
      <c r="V185" s="156"/>
      <c r="W185" s="156"/>
      <c r="X185" s="156"/>
      <c r="Y185" s="156"/>
      <c r="Z185" s="156"/>
      <c r="AA185" s="160"/>
      <c r="AT185" s="161" t="s">
        <v>195</v>
      </c>
      <c r="AU185" s="161" t="s">
        <v>106</v>
      </c>
      <c r="AV185" s="161" t="s">
        <v>106</v>
      </c>
      <c r="AW185" s="161" t="s">
        <v>118</v>
      </c>
      <c r="AX185" s="161" t="s">
        <v>79</v>
      </c>
      <c r="AY185" s="161" t="s">
        <v>147</v>
      </c>
    </row>
    <row r="186" spans="2:51" s="6" customFormat="1" ht="18.75" customHeight="1">
      <c r="B186" s="155"/>
      <c r="C186" s="156"/>
      <c r="D186" s="156"/>
      <c r="E186" s="156"/>
      <c r="F186" s="252" t="s">
        <v>296</v>
      </c>
      <c r="G186" s="253"/>
      <c r="H186" s="253"/>
      <c r="I186" s="253"/>
      <c r="J186" s="156"/>
      <c r="K186" s="157">
        <v>163.1</v>
      </c>
      <c r="L186" s="156"/>
      <c r="M186" s="156"/>
      <c r="N186" s="156"/>
      <c r="O186" s="156"/>
      <c r="P186" s="156"/>
      <c r="Q186" s="156"/>
      <c r="R186" s="158"/>
      <c r="T186" s="159"/>
      <c r="U186" s="156"/>
      <c r="V186" s="156"/>
      <c r="W186" s="156"/>
      <c r="X186" s="156"/>
      <c r="Y186" s="156"/>
      <c r="Z186" s="156"/>
      <c r="AA186" s="160"/>
      <c r="AT186" s="161" t="s">
        <v>195</v>
      </c>
      <c r="AU186" s="161" t="s">
        <v>106</v>
      </c>
      <c r="AV186" s="161" t="s">
        <v>106</v>
      </c>
      <c r="AW186" s="161" t="s">
        <v>118</v>
      </c>
      <c r="AX186" s="161" t="s">
        <v>79</v>
      </c>
      <c r="AY186" s="161" t="s">
        <v>147</v>
      </c>
    </row>
    <row r="187" spans="2:51" s="6" customFormat="1" ht="18.75" customHeight="1">
      <c r="B187" s="166"/>
      <c r="C187" s="167"/>
      <c r="D187" s="167"/>
      <c r="E187" s="167"/>
      <c r="F187" s="258" t="s">
        <v>258</v>
      </c>
      <c r="G187" s="259"/>
      <c r="H187" s="259"/>
      <c r="I187" s="259"/>
      <c r="J187" s="167"/>
      <c r="K187" s="168">
        <v>267.95</v>
      </c>
      <c r="L187" s="167"/>
      <c r="M187" s="167"/>
      <c r="N187" s="167"/>
      <c r="O187" s="167"/>
      <c r="P187" s="167"/>
      <c r="Q187" s="167"/>
      <c r="R187" s="169"/>
      <c r="T187" s="170"/>
      <c r="U187" s="167"/>
      <c r="V187" s="167"/>
      <c r="W187" s="167"/>
      <c r="X187" s="167"/>
      <c r="Y187" s="167"/>
      <c r="Z187" s="167"/>
      <c r="AA187" s="171"/>
      <c r="AT187" s="172" t="s">
        <v>195</v>
      </c>
      <c r="AU187" s="172" t="s">
        <v>106</v>
      </c>
      <c r="AV187" s="172" t="s">
        <v>157</v>
      </c>
      <c r="AW187" s="172" t="s">
        <v>118</v>
      </c>
      <c r="AX187" s="172" t="s">
        <v>22</v>
      </c>
      <c r="AY187" s="172" t="s">
        <v>147</v>
      </c>
    </row>
    <row r="188" spans="2:65" s="6" customFormat="1" ht="27" customHeight="1">
      <c r="B188" s="23"/>
      <c r="C188" s="162" t="s">
        <v>297</v>
      </c>
      <c r="D188" s="162" t="s">
        <v>238</v>
      </c>
      <c r="E188" s="163" t="s">
        <v>298</v>
      </c>
      <c r="F188" s="254" t="s">
        <v>299</v>
      </c>
      <c r="G188" s="255"/>
      <c r="H188" s="255"/>
      <c r="I188" s="255"/>
      <c r="J188" s="164" t="s">
        <v>245</v>
      </c>
      <c r="K188" s="165">
        <v>171.255</v>
      </c>
      <c r="L188" s="256">
        <v>0</v>
      </c>
      <c r="M188" s="255"/>
      <c r="N188" s="257">
        <f>ROUND($L$188*$K$188,2)</f>
        <v>0</v>
      </c>
      <c r="O188" s="244"/>
      <c r="P188" s="244"/>
      <c r="Q188" s="244"/>
      <c r="R188" s="25"/>
      <c r="T188" s="147"/>
      <c r="U188" s="31" t="s">
        <v>44</v>
      </c>
      <c r="V188" s="24"/>
      <c r="W188" s="148">
        <f>$V$188*$K$188</f>
        <v>0</v>
      </c>
      <c r="X188" s="148">
        <v>0.003</v>
      </c>
      <c r="Y188" s="148">
        <f>$X$188*$K$188</f>
        <v>0.513765</v>
      </c>
      <c r="Z188" s="148">
        <v>0</v>
      </c>
      <c r="AA188" s="149">
        <f>$Z$188*$K$188</f>
        <v>0</v>
      </c>
      <c r="AR188" s="6" t="s">
        <v>215</v>
      </c>
      <c r="AT188" s="6" t="s">
        <v>238</v>
      </c>
      <c r="AU188" s="6" t="s">
        <v>106</v>
      </c>
      <c r="AY188" s="6" t="s">
        <v>147</v>
      </c>
      <c r="BE188" s="93">
        <f>IF($U$188="základní",$N$188,0)</f>
        <v>0</v>
      </c>
      <c r="BF188" s="93">
        <f>IF($U$188="snížená",$N$188,0)</f>
        <v>0</v>
      </c>
      <c r="BG188" s="93">
        <f>IF($U$188="zákl. přenesená",$N$188,0)</f>
        <v>0</v>
      </c>
      <c r="BH188" s="93">
        <f>IF($U$188="sníž. přenesená",$N$188,0)</f>
        <v>0</v>
      </c>
      <c r="BI188" s="93">
        <f>IF($U$188="nulová",$N$188,0)</f>
        <v>0</v>
      </c>
      <c r="BJ188" s="6" t="s">
        <v>22</v>
      </c>
      <c r="BK188" s="93">
        <f>ROUND($L$188*$K$188,2)</f>
        <v>0</v>
      </c>
      <c r="BL188" s="6" t="s">
        <v>157</v>
      </c>
      <c r="BM188" s="6" t="s">
        <v>300</v>
      </c>
    </row>
    <row r="189" spans="2:51" s="6" customFormat="1" ht="18.75" customHeight="1">
      <c r="B189" s="155"/>
      <c r="C189" s="156"/>
      <c r="D189" s="156"/>
      <c r="E189" s="156"/>
      <c r="F189" s="252" t="s">
        <v>301</v>
      </c>
      <c r="G189" s="253"/>
      <c r="H189" s="253"/>
      <c r="I189" s="253"/>
      <c r="J189" s="156"/>
      <c r="K189" s="157">
        <v>163.1</v>
      </c>
      <c r="L189" s="156"/>
      <c r="M189" s="156"/>
      <c r="N189" s="156"/>
      <c r="O189" s="156"/>
      <c r="P189" s="156"/>
      <c r="Q189" s="156"/>
      <c r="R189" s="158"/>
      <c r="T189" s="159"/>
      <c r="U189" s="156"/>
      <c r="V189" s="156"/>
      <c r="W189" s="156"/>
      <c r="X189" s="156"/>
      <c r="Y189" s="156"/>
      <c r="Z189" s="156"/>
      <c r="AA189" s="160"/>
      <c r="AT189" s="161" t="s">
        <v>195</v>
      </c>
      <c r="AU189" s="161" t="s">
        <v>106</v>
      </c>
      <c r="AV189" s="161" t="s">
        <v>106</v>
      </c>
      <c r="AW189" s="161" t="s">
        <v>118</v>
      </c>
      <c r="AX189" s="161" t="s">
        <v>22</v>
      </c>
      <c r="AY189" s="161" t="s">
        <v>147</v>
      </c>
    </row>
    <row r="190" spans="2:65" s="6" customFormat="1" ht="27" customHeight="1">
      <c r="B190" s="23"/>
      <c r="C190" s="162" t="s">
        <v>302</v>
      </c>
      <c r="D190" s="162" t="s">
        <v>238</v>
      </c>
      <c r="E190" s="163" t="s">
        <v>303</v>
      </c>
      <c r="F190" s="254" t="s">
        <v>304</v>
      </c>
      <c r="G190" s="255"/>
      <c r="H190" s="255"/>
      <c r="I190" s="255"/>
      <c r="J190" s="164" t="s">
        <v>245</v>
      </c>
      <c r="K190" s="165">
        <v>106.947</v>
      </c>
      <c r="L190" s="256">
        <v>0</v>
      </c>
      <c r="M190" s="255"/>
      <c r="N190" s="257">
        <f>ROUND($L$190*$K$190,2)</f>
        <v>0</v>
      </c>
      <c r="O190" s="244"/>
      <c r="P190" s="244"/>
      <c r="Q190" s="244"/>
      <c r="R190" s="25"/>
      <c r="T190" s="147"/>
      <c r="U190" s="31" t="s">
        <v>44</v>
      </c>
      <c r="V190" s="24"/>
      <c r="W190" s="148">
        <f>$V$190*$K$190</f>
        <v>0</v>
      </c>
      <c r="X190" s="148">
        <v>0.0048</v>
      </c>
      <c r="Y190" s="148">
        <f>$X$190*$K$190</f>
        <v>0.5133456</v>
      </c>
      <c r="Z190" s="148">
        <v>0</v>
      </c>
      <c r="AA190" s="149">
        <f>$Z$190*$K$190</f>
        <v>0</v>
      </c>
      <c r="AR190" s="6" t="s">
        <v>215</v>
      </c>
      <c r="AT190" s="6" t="s">
        <v>238</v>
      </c>
      <c r="AU190" s="6" t="s">
        <v>106</v>
      </c>
      <c r="AY190" s="6" t="s">
        <v>147</v>
      </c>
      <c r="BE190" s="93">
        <f>IF($U$190="základní",$N$190,0)</f>
        <v>0</v>
      </c>
      <c r="BF190" s="93">
        <f>IF($U$190="snížená",$N$190,0)</f>
        <v>0</v>
      </c>
      <c r="BG190" s="93">
        <f>IF($U$190="zákl. přenesená",$N$190,0)</f>
        <v>0</v>
      </c>
      <c r="BH190" s="93">
        <f>IF($U$190="sníž. přenesená",$N$190,0)</f>
        <v>0</v>
      </c>
      <c r="BI190" s="93">
        <f>IF($U$190="nulová",$N$190,0)</f>
        <v>0</v>
      </c>
      <c r="BJ190" s="6" t="s">
        <v>22</v>
      </c>
      <c r="BK190" s="93">
        <f>ROUND($L$190*$K$190,2)</f>
        <v>0</v>
      </c>
      <c r="BL190" s="6" t="s">
        <v>157</v>
      </c>
      <c r="BM190" s="6" t="s">
        <v>305</v>
      </c>
    </row>
    <row r="191" spans="2:65" s="6" customFormat="1" ht="27" customHeight="1">
      <c r="B191" s="23"/>
      <c r="C191" s="143" t="s">
        <v>306</v>
      </c>
      <c r="D191" s="143" t="s">
        <v>148</v>
      </c>
      <c r="E191" s="144" t="s">
        <v>307</v>
      </c>
      <c r="F191" s="243" t="s">
        <v>308</v>
      </c>
      <c r="G191" s="244"/>
      <c r="H191" s="244"/>
      <c r="I191" s="244"/>
      <c r="J191" s="145" t="s">
        <v>245</v>
      </c>
      <c r="K191" s="146">
        <v>2064.699</v>
      </c>
      <c r="L191" s="245">
        <v>0</v>
      </c>
      <c r="M191" s="244"/>
      <c r="N191" s="246">
        <f>ROUND($L$191*$K$191,2)</f>
        <v>0</v>
      </c>
      <c r="O191" s="244"/>
      <c r="P191" s="244"/>
      <c r="Q191" s="244"/>
      <c r="R191" s="25"/>
      <c r="T191" s="147"/>
      <c r="U191" s="31" t="s">
        <v>44</v>
      </c>
      <c r="V191" s="24"/>
      <c r="W191" s="148">
        <f>$V$191*$K$191</f>
        <v>0</v>
      </c>
      <c r="X191" s="148">
        <v>0.00938</v>
      </c>
      <c r="Y191" s="148">
        <f>$X$191*$K$191</f>
        <v>19.36687662</v>
      </c>
      <c r="Z191" s="148">
        <v>0</v>
      </c>
      <c r="AA191" s="149">
        <f>$Z$191*$K$191</f>
        <v>0</v>
      </c>
      <c r="AR191" s="6" t="s">
        <v>157</v>
      </c>
      <c r="AT191" s="6" t="s">
        <v>148</v>
      </c>
      <c r="AU191" s="6" t="s">
        <v>106</v>
      </c>
      <c r="AY191" s="6" t="s">
        <v>147</v>
      </c>
      <c r="BE191" s="93">
        <f>IF($U$191="základní",$N$191,0)</f>
        <v>0</v>
      </c>
      <c r="BF191" s="93">
        <f>IF($U$191="snížená",$N$191,0)</f>
        <v>0</v>
      </c>
      <c r="BG191" s="93">
        <f>IF($U$191="zákl. přenesená",$N$191,0)</f>
        <v>0</v>
      </c>
      <c r="BH191" s="93">
        <f>IF($U$191="sníž. přenesená",$N$191,0)</f>
        <v>0</v>
      </c>
      <c r="BI191" s="93">
        <f>IF($U$191="nulová",$N$191,0)</f>
        <v>0</v>
      </c>
      <c r="BJ191" s="6" t="s">
        <v>22</v>
      </c>
      <c r="BK191" s="93">
        <f>ROUND($L$191*$K$191,2)</f>
        <v>0</v>
      </c>
      <c r="BL191" s="6" t="s">
        <v>157</v>
      </c>
      <c r="BM191" s="6" t="s">
        <v>309</v>
      </c>
    </row>
    <row r="192" spans="2:51" s="6" customFormat="1" ht="32.25" customHeight="1">
      <c r="B192" s="155"/>
      <c r="C192" s="156"/>
      <c r="D192" s="156"/>
      <c r="E192" s="156"/>
      <c r="F192" s="252" t="s">
        <v>263</v>
      </c>
      <c r="G192" s="253"/>
      <c r="H192" s="253"/>
      <c r="I192" s="253"/>
      <c r="J192" s="156"/>
      <c r="K192" s="157">
        <v>1100.016</v>
      </c>
      <c r="L192" s="156"/>
      <c r="M192" s="156"/>
      <c r="N192" s="156"/>
      <c r="O192" s="156"/>
      <c r="P192" s="156"/>
      <c r="Q192" s="156"/>
      <c r="R192" s="158"/>
      <c r="T192" s="159"/>
      <c r="U192" s="156"/>
      <c r="V192" s="156"/>
      <c r="W192" s="156"/>
      <c r="X192" s="156"/>
      <c r="Y192" s="156"/>
      <c r="Z192" s="156"/>
      <c r="AA192" s="160"/>
      <c r="AT192" s="161" t="s">
        <v>195</v>
      </c>
      <c r="AU192" s="161" t="s">
        <v>106</v>
      </c>
      <c r="AV192" s="161" t="s">
        <v>106</v>
      </c>
      <c r="AW192" s="161" t="s">
        <v>118</v>
      </c>
      <c r="AX192" s="161" t="s">
        <v>79</v>
      </c>
      <c r="AY192" s="161" t="s">
        <v>147</v>
      </c>
    </row>
    <row r="193" spans="2:51" s="6" customFormat="1" ht="18.75" customHeight="1">
      <c r="B193" s="173"/>
      <c r="C193" s="174"/>
      <c r="D193" s="174"/>
      <c r="E193" s="174"/>
      <c r="F193" s="260" t="s">
        <v>264</v>
      </c>
      <c r="G193" s="261"/>
      <c r="H193" s="261"/>
      <c r="I193" s="261"/>
      <c r="J193" s="174"/>
      <c r="K193" s="174"/>
      <c r="L193" s="174"/>
      <c r="M193" s="174"/>
      <c r="N193" s="174"/>
      <c r="O193" s="174"/>
      <c r="P193" s="174"/>
      <c r="Q193" s="174"/>
      <c r="R193" s="175"/>
      <c r="T193" s="176"/>
      <c r="U193" s="174"/>
      <c r="V193" s="174"/>
      <c r="W193" s="174"/>
      <c r="X193" s="174"/>
      <c r="Y193" s="174"/>
      <c r="Z193" s="174"/>
      <c r="AA193" s="177"/>
      <c r="AT193" s="178" t="s">
        <v>195</v>
      </c>
      <c r="AU193" s="178" t="s">
        <v>106</v>
      </c>
      <c r="AV193" s="178" t="s">
        <v>22</v>
      </c>
      <c r="AW193" s="178" t="s">
        <v>118</v>
      </c>
      <c r="AX193" s="178" t="s">
        <v>79</v>
      </c>
      <c r="AY193" s="178" t="s">
        <v>147</v>
      </c>
    </row>
    <row r="194" spans="2:51" s="6" customFormat="1" ht="32.25" customHeight="1">
      <c r="B194" s="155"/>
      <c r="C194" s="156"/>
      <c r="D194" s="156"/>
      <c r="E194" s="156"/>
      <c r="F194" s="252" t="s">
        <v>265</v>
      </c>
      <c r="G194" s="253"/>
      <c r="H194" s="253"/>
      <c r="I194" s="253"/>
      <c r="J194" s="156"/>
      <c r="K194" s="157">
        <v>-153.065</v>
      </c>
      <c r="L194" s="156"/>
      <c r="M194" s="156"/>
      <c r="N194" s="156"/>
      <c r="O194" s="156"/>
      <c r="P194" s="156"/>
      <c r="Q194" s="156"/>
      <c r="R194" s="158"/>
      <c r="T194" s="159"/>
      <c r="U194" s="156"/>
      <c r="V194" s="156"/>
      <c r="W194" s="156"/>
      <c r="X194" s="156"/>
      <c r="Y194" s="156"/>
      <c r="Z194" s="156"/>
      <c r="AA194" s="160"/>
      <c r="AT194" s="161" t="s">
        <v>195</v>
      </c>
      <c r="AU194" s="161" t="s">
        <v>106</v>
      </c>
      <c r="AV194" s="161" t="s">
        <v>106</v>
      </c>
      <c r="AW194" s="161" t="s">
        <v>118</v>
      </c>
      <c r="AX194" s="161" t="s">
        <v>79</v>
      </c>
      <c r="AY194" s="161" t="s">
        <v>147</v>
      </c>
    </row>
    <row r="195" spans="2:51" s="6" customFormat="1" ht="18.75" customHeight="1">
      <c r="B195" s="179"/>
      <c r="C195" s="180"/>
      <c r="D195" s="180"/>
      <c r="E195" s="180"/>
      <c r="F195" s="263" t="s">
        <v>310</v>
      </c>
      <c r="G195" s="264"/>
      <c r="H195" s="264"/>
      <c r="I195" s="264"/>
      <c r="J195" s="180"/>
      <c r="K195" s="181">
        <v>946.951</v>
      </c>
      <c r="L195" s="180"/>
      <c r="M195" s="180"/>
      <c r="N195" s="180"/>
      <c r="O195" s="180"/>
      <c r="P195" s="180"/>
      <c r="Q195" s="180"/>
      <c r="R195" s="182"/>
      <c r="T195" s="183"/>
      <c r="U195" s="180"/>
      <c r="V195" s="180"/>
      <c r="W195" s="180"/>
      <c r="X195" s="180"/>
      <c r="Y195" s="180"/>
      <c r="Z195" s="180"/>
      <c r="AA195" s="184"/>
      <c r="AT195" s="185" t="s">
        <v>195</v>
      </c>
      <c r="AU195" s="185" t="s">
        <v>106</v>
      </c>
      <c r="AV195" s="185" t="s">
        <v>153</v>
      </c>
      <c r="AW195" s="185" t="s">
        <v>118</v>
      </c>
      <c r="AX195" s="185" t="s">
        <v>79</v>
      </c>
      <c r="AY195" s="185" t="s">
        <v>147</v>
      </c>
    </row>
    <row r="196" spans="2:51" s="6" customFormat="1" ht="32.25" customHeight="1">
      <c r="B196" s="155"/>
      <c r="C196" s="156"/>
      <c r="D196" s="156"/>
      <c r="E196" s="156"/>
      <c r="F196" s="252" t="s">
        <v>266</v>
      </c>
      <c r="G196" s="253"/>
      <c r="H196" s="253"/>
      <c r="I196" s="253"/>
      <c r="J196" s="156"/>
      <c r="K196" s="157">
        <v>838.448</v>
      </c>
      <c r="L196" s="156"/>
      <c r="M196" s="156"/>
      <c r="N196" s="156"/>
      <c r="O196" s="156"/>
      <c r="P196" s="156"/>
      <c r="Q196" s="156"/>
      <c r="R196" s="158"/>
      <c r="T196" s="159"/>
      <c r="U196" s="156"/>
      <c r="V196" s="156"/>
      <c r="W196" s="156"/>
      <c r="X196" s="156"/>
      <c r="Y196" s="156"/>
      <c r="Z196" s="156"/>
      <c r="AA196" s="160"/>
      <c r="AT196" s="161" t="s">
        <v>195</v>
      </c>
      <c r="AU196" s="161" t="s">
        <v>106</v>
      </c>
      <c r="AV196" s="161" t="s">
        <v>106</v>
      </c>
      <c r="AW196" s="161" t="s">
        <v>118</v>
      </c>
      <c r="AX196" s="161" t="s">
        <v>79</v>
      </c>
      <c r="AY196" s="161" t="s">
        <v>147</v>
      </c>
    </row>
    <row r="197" spans="2:51" s="6" customFormat="1" ht="18.75" customHeight="1">
      <c r="B197" s="179"/>
      <c r="C197" s="180"/>
      <c r="D197" s="180"/>
      <c r="E197" s="180"/>
      <c r="F197" s="263" t="s">
        <v>310</v>
      </c>
      <c r="G197" s="264"/>
      <c r="H197" s="264"/>
      <c r="I197" s="264"/>
      <c r="J197" s="180"/>
      <c r="K197" s="181">
        <v>838.448</v>
      </c>
      <c r="L197" s="180"/>
      <c r="M197" s="180"/>
      <c r="N197" s="180"/>
      <c r="O197" s="180"/>
      <c r="P197" s="180"/>
      <c r="Q197" s="180"/>
      <c r="R197" s="182"/>
      <c r="T197" s="183"/>
      <c r="U197" s="180"/>
      <c r="V197" s="180"/>
      <c r="W197" s="180"/>
      <c r="X197" s="180"/>
      <c r="Y197" s="180"/>
      <c r="Z197" s="180"/>
      <c r="AA197" s="184"/>
      <c r="AT197" s="185" t="s">
        <v>195</v>
      </c>
      <c r="AU197" s="185" t="s">
        <v>106</v>
      </c>
      <c r="AV197" s="185" t="s">
        <v>153</v>
      </c>
      <c r="AW197" s="185" t="s">
        <v>118</v>
      </c>
      <c r="AX197" s="185" t="s">
        <v>79</v>
      </c>
      <c r="AY197" s="185" t="s">
        <v>147</v>
      </c>
    </row>
    <row r="198" spans="2:51" s="6" customFormat="1" ht="18.75" customHeight="1">
      <c r="B198" s="155"/>
      <c r="C198" s="156"/>
      <c r="D198" s="156"/>
      <c r="E198" s="156"/>
      <c r="F198" s="252" t="s">
        <v>267</v>
      </c>
      <c r="G198" s="253"/>
      <c r="H198" s="253"/>
      <c r="I198" s="253"/>
      <c r="J198" s="156"/>
      <c r="K198" s="157">
        <v>714</v>
      </c>
      <c r="L198" s="156"/>
      <c r="M198" s="156"/>
      <c r="N198" s="156"/>
      <c r="O198" s="156"/>
      <c r="P198" s="156"/>
      <c r="Q198" s="156"/>
      <c r="R198" s="158"/>
      <c r="T198" s="159"/>
      <c r="U198" s="156"/>
      <c r="V198" s="156"/>
      <c r="W198" s="156"/>
      <c r="X198" s="156"/>
      <c r="Y198" s="156"/>
      <c r="Z198" s="156"/>
      <c r="AA198" s="160"/>
      <c r="AT198" s="161" t="s">
        <v>195</v>
      </c>
      <c r="AU198" s="161" t="s">
        <v>106</v>
      </c>
      <c r="AV198" s="161" t="s">
        <v>106</v>
      </c>
      <c r="AW198" s="161" t="s">
        <v>118</v>
      </c>
      <c r="AX198" s="161" t="s">
        <v>79</v>
      </c>
      <c r="AY198" s="161" t="s">
        <v>147</v>
      </c>
    </row>
    <row r="199" spans="2:51" s="6" customFormat="1" ht="18.75" customHeight="1">
      <c r="B199" s="173"/>
      <c r="C199" s="174"/>
      <c r="D199" s="174"/>
      <c r="E199" s="174"/>
      <c r="F199" s="260" t="s">
        <v>268</v>
      </c>
      <c r="G199" s="261"/>
      <c r="H199" s="261"/>
      <c r="I199" s="261"/>
      <c r="J199" s="174"/>
      <c r="K199" s="174"/>
      <c r="L199" s="174"/>
      <c r="M199" s="174"/>
      <c r="N199" s="174"/>
      <c r="O199" s="174"/>
      <c r="P199" s="174"/>
      <c r="Q199" s="174"/>
      <c r="R199" s="175"/>
      <c r="T199" s="176"/>
      <c r="U199" s="174"/>
      <c r="V199" s="174"/>
      <c r="W199" s="174"/>
      <c r="X199" s="174"/>
      <c r="Y199" s="174"/>
      <c r="Z199" s="174"/>
      <c r="AA199" s="177"/>
      <c r="AT199" s="178" t="s">
        <v>195</v>
      </c>
      <c r="AU199" s="178" t="s">
        <v>106</v>
      </c>
      <c r="AV199" s="178" t="s">
        <v>22</v>
      </c>
      <c r="AW199" s="178" t="s">
        <v>118</v>
      </c>
      <c r="AX199" s="178" t="s">
        <v>79</v>
      </c>
      <c r="AY199" s="178" t="s">
        <v>147</v>
      </c>
    </row>
    <row r="200" spans="2:51" s="6" customFormat="1" ht="18.75" customHeight="1">
      <c r="B200" s="155"/>
      <c r="C200" s="156"/>
      <c r="D200" s="156"/>
      <c r="E200" s="156"/>
      <c r="F200" s="252" t="s">
        <v>269</v>
      </c>
      <c r="G200" s="253"/>
      <c r="H200" s="253"/>
      <c r="I200" s="253"/>
      <c r="J200" s="156"/>
      <c r="K200" s="157">
        <v>-434.7</v>
      </c>
      <c r="L200" s="156"/>
      <c r="M200" s="156"/>
      <c r="N200" s="156"/>
      <c r="O200" s="156"/>
      <c r="P200" s="156"/>
      <c r="Q200" s="156"/>
      <c r="R200" s="158"/>
      <c r="T200" s="159"/>
      <c r="U200" s="156"/>
      <c r="V200" s="156"/>
      <c r="W200" s="156"/>
      <c r="X200" s="156"/>
      <c r="Y200" s="156"/>
      <c r="Z200" s="156"/>
      <c r="AA200" s="160"/>
      <c r="AT200" s="161" t="s">
        <v>195</v>
      </c>
      <c r="AU200" s="161" t="s">
        <v>106</v>
      </c>
      <c r="AV200" s="161" t="s">
        <v>106</v>
      </c>
      <c r="AW200" s="161" t="s">
        <v>118</v>
      </c>
      <c r="AX200" s="161" t="s">
        <v>79</v>
      </c>
      <c r="AY200" s="161" t="s">
        <v>147</v>
      </c>
    </row>
    <row r="201" spans="2:51" s="6" customFormat="1" ht="18.75" customHeight="1">
      <c r="B201" s="179"/>
      <c r="C201" s="180"/>
      <c r="D201" s="180"/>
      <c r="E201" s="180"/>
      <c r="F201" s="263" t="s">
        <v>310</v>
      </c>
      <c r="G201" s="264"/>
      <c r="H201" s="264"/>
      <c r="I201" s="264"/>
      <c r="J201" s="180"/>
      <c r="K201" s="181">
        <v>279.3</v>
      </c>
      <c r="L201" s="180"/>
      <c r="M201" s="180"/>
      <c r="N201" s="180"/>
      <c r="O201" s="180"/>
      <c r="P201" s="180"/>
      <c r="Q201" s="180"/>
      <c r="R201" s="182"/>
      <c r="T201" s="183"/>
      <c r="U201" s="180"/>
      <c r="V201" s="180"/>
      <c r="W201" s="180"/>
      <c r="X201" s="180"/>
      <c r="Y201" s="180"/>
      <c r="Z201" s="180"/>
      <c r="AA201" s="184"/>
      <c r="AT201" s="185" t="s">
        <v>195</v>
      </c>
      <c r="AU201" s="185" t="s">
        <v>106</v>
      </c>
      <c r="AV201" s="185" t="s">
        <v>153</v>
      </c>
      <c r="AW201" s="185" t="s">
        <v>118</v>
      </c>
      <c r="AX201" s="185" t="s">
        <v>79</v>
      </c>
      <c r="AY201" s="185" t="s">
        <v>147</v>
      </c>
    </row>
    <row r="202" spans="2:51" s="6" customFormat="1" ht="18.75" customHeight="1">
      <c r="B202" s="166"/>
      <c r="C202" s="167"/>
      <c r="D202" s="167"/>
      <c r="E202" s="167"/>
      <c r="F202" s="258" t="s">
        <v>258</v>
      </c>
      <c r="G202" s="259"/>
      <c r="H202" s="259"/>
      <c r="I202" s="259"/>
      <c r="J202" s="167"/>
      <c r="K202" s="168">
        <v>2064.699</v>
      </c>
      <c r="L202" s="167"/>
      <c r="M202" s="167"/>
      <c r="N202" s="167"/>
      <c r="O202" s="167"/>
      <c r="P202" s="167"/>
      <c r="Q202" s="167"/>
      <c r="R202" s="169"/>
      <c r="T202" s="170"/>
      <c r="U202" s="167"/>
      <c r="V202" s="167"/>
      <c r="W202" s="167"/>
      <c r="X202" s="167"/>
      <c r="Y202" s="167"/>
      <c r="Z202" s="167"/>
      <c r="AA202" s="171"/>
      <c r="AT202" s="172" t="s">
        <v>195</v>
      </c>
      <c r="AU202" s="172" t="s">
        <v>106</v>
      </c>
      <c r="AV202" s="172" t="s">
        <v>157</v>
      </c>
      <c r="AW202" s="172" t="s">
        <v>118</v>
      </c>
      <c r="AX202" s="172" t="s">
        <v>22</v>
      </c>
      <c r="AY202" s="172" t="s">
        <v>147</v>
      </c>
    </row>
    <row r="203" spans="2:65" s="6" customFormat="1" ht="15.75" customHeight="1">
      <c r="B203" s="23"/>
      <c r="C203" s="162" t="s">
        <v>311</v>
      </c>
      <c r="D203" s="162" t="s">
        <v>238</v>
      </c>
      <c r="E203" s="163" t="s">
        <v>312</v>
      </c>
      <c r="F203" s="254" t="s">
        <v>313</v>
      </c>
      <c r="G203" s="255"/>
      <c r="H203" s="255"/>
      <c r="I203" s="255"/>
      <c r="J203" s="164" t="s">
        <v>245</v>
      </c>
      <c r="K203" s="165">
        <v>855.25</v>
      </c>
      <c r="L203" s="256">
        <v>0</v>
      </c>
      <c r="M203" s="255"/>
      <c r="N203" s="257">
        <f>ROUND($L$203*$K$203,2)</f>
        <v>0</v>
      </c>
      <c r="O203" s="244"/>
      <c r="P203" s="244"/>
      <c r="Q203" s="244"/>
      <c r="R203" s="25"/>
      <c r="T203" s="147"/>
      <c r="U203" s="31" t="s">
        <v>44</v>
      </c>
      <c r="V203" s="24"/>
      <c r="W203" s="148">
        <f>$V$203*$K$203</f>
        <v>0</v>
      </c>
      <c r="X203" s="148">
        <v>0.0135</v>
      </c>
      <c r="Y203" s="148">
        <f>$X$203*$K$203</f>
        <v>11.545875</v>
      </c>
      <c r="Z203" s="148">
        <v>0</v>
      </c>
      <c r="AA203" s="149">
        <f>$Z$203*$K$203</f>
        <v>0</v>
      </c>
      <c r="AR203" s="6" t="s">
        <v>215</v>
      </c>
      <c r="AT203" s="6" t="s">
        <v>238</v>
      </c>
      <c r="AU203" s="6" t="s">
        <v>106</v>
      </c>
      <c r="AY203" s="6" t="s">
        <v>147</v>
      </c>
      <c r="BE203" s="93">
        <f>IF($U$203="základní",$N$203,0)</f>
        <v>0</v>
      </c>
      <c r="BF203" s="93">
        <f>IF($U$203="snížená",$N$203,0)</f>
        <v>0</v>
      </c>
      <c r="BG203" s="93">
        <f>IF($U$203="zákl. přenesená",$N$203,0)</f>
        <v>0</v>
      </c>
      <c r="BH203" s="93">
        <f>IF($U$203="sníž. přenesená",$N$203,0)</f>
        <v>0</v>
      </c>
      <c r="BI203" s="93">
        <f>IF($U$203="nulová",$N$203,0)</f>
        <v>0</v>
      </c>
      <c r="BJ203" s="6" t="s">
        <v>22</v>
      </c>
      <c r="BK203" s="93">
        <f>ROUND($L$203*$K$203,2)</f>
        <v>0</v>
      </c>
      <c r="BL203" s="6" t="s">
        <v>157</v>
      </c>
      <c r="BM203" s="6" t="s">
        <v>314</v>
      </c>
    </row>
    <row r="204" spans="2:65" s="6" customFormat="1" ht="15.75" customHeight="1">
      <c r="B204" s="23"/>
      <c r="C204" s="162" t="s">
        <v>315</v>
      </c>
      <c r="D204" s="162" t="s">
        <v>238</v>
      </c>
      <c r="E204" s="163" t="s">
        <v>316</v>
      </c>
      <c r="F204" s="254" t="s">
        <v>317</v>
      </c>
      <c r="G204" s="255"/>
      <c r="H204" s="255"/>
      <c r="I204" s="255"/>
      <c r="J204" s="164" t="s">
        <v>245</v>
      </c>
      <c r="K204" s="165">
        <v>279.3</v>
      </c>
      <c r="L204" s="256">
        <v>0</v>
      </c>
      <c r="M204" s="255"/>
      <c r="N204" s="257">
        <f>ROUND($L$204*$K$204,2)</f>
        <v>0</v>
      </c>
      <c r="O204" s="244"/>
      <c r="P204" s="244"/>
      <c r="Q204" s="244"/>
      <c r="R204" s="25"/>
      <c r="T204" s="147"/>
      <c r="U204" s="31" t="s">
        <v>44</v>
      </c>
      <c r="V204" s="24"/>
      <c r="W204" s="148">
        <f>$V$204*$K$204</f>
        <v>0</v>
      </c>
      <c r="X204" s="148">
        <v>0.015</v>
      </c>
      <c r="Y204" s="148">
        <f>$X$204*$K$204</f>
        <v>4.1895</v>
      </c>
      <c r="Z204" s="148">
        <v>0</v>
      </c>
      <c r="AA204" s="149">
        <f>$Z$204*$K$204</f>
        <v>0</v>
      </c>
      <c r="AR204" s="6" t="s">
        <v>215</v>
      </c>
      <c r="AT204" s="6" t="s">
        <v>238</v>
      </c>
      <c r="AU204" s="6" t="s">
        <v>106</v>
      </c>
      <c r="AY204" s="6" t="s">
        <v>147</v>
      </c>
      <c r="BE204" s="93">
        <f>IF($U$204="základní",$N$204,0)</f>
        <v>0</v>
      </c>
      <c r="BF204" s="93">
        <f>IF($U$204="snížená",$N$204,0)</f>
        <v>0</v>
      </c>
      <c r="BG204" s="93">
        <f>IF($U$204="zákl. přenesená",$N$204,0)</f>
        <v>0</v>
      </c>
      <c r="BH204" s="93">
        <f>IF($U$204="sníž. přenesená",$N$204,0)</f>
        <v>0</v>
      </c>
      <c r="BI204" s="93">
        <f>IF($U$204="nulová",$N$204,0)</f>
        <v>0</v>
      </c>
      <c r="BJ204" s="6" t="s">
        <v>22</v>
      </c>
      <c r="BK204" s="93">
        <f>ROUND($L$204*$K$204,2)</f>
        <v>0</v>
      </c>
      <c r="BL204" s="6" t="s">
        <v>157</v>
      </c>
      <c r="BM204" s="6" t="s">
        <v>318</v>
      </c>
    </row>
    <row r="205" spans="2:65" s="6" customFormat="1" ht="15.75" customHeight="1">
      <c r="B205" s="23"/>
      <c r="C205" s="162" t="s">
        <v>319</v>
      </c>
      <c r="D205" s="162" t="s">
        <v>238</v>
      </c>
      <c r="E205" s="163" t="s">
        <v>320</v>
      </c>
      <c r="F205" s="254" t="s">
        <v>321</v>
      </c>
      <c r="G205" s="255"/>
      <c r="H205" s="255"/>
      <c r="I205" s="255"/>
      <c r="J205" s="164" t="s">
        <v>245</v>
      </c>
      <c r="K205" s="165">
        <v>965.89</v>
      </c>
      <c r="L205" s="256">
        <v>0</v>
      </c>
      <c r="M205" s="255"/>
      <c r="N205" s="257">
        <f>ROUND($L$205*$K$205,2)</f>
        <v>0</v>
      </c>
      <c r="O205" s="244"/>
      <c r="P205" s="244"/>
      <c r="Q205" s="244"/>
      <c r="R205" s="25"/>
      <c r="T205" s="147"/>
      <c r="U205" s="31" t="s">
        <v>44</v>
      </c>
      <c r="V205" s="24"/>
      <c r="W205" s="148">
        <f>$V$205*$K$205</f>
        <v>0</v>
      </c>
      <c r="X205" s="148">
        <v>0.018</v>
      </c>
      <c r="Y205" s="148">
        <f>$X$205*$K$205</f>
        <v>17.38602</v>
      </c>
      <c r="Z205" s="148">
        <v>0</v>
      </c>
      <c r="AA205" s="149">
        <f>$Z$205*$K$205</f>
        <v>0</v>
      </c>
      <c r="AR205" s="6" t="s">
        <v>215</v>
      </c>
      <c r="AT205" s="6" t="s">
        <v>238</v>
      </c>
      <c r="AU205" s="6" t="s">
        <v>106</v>
      </c>
      <c r="AY205" s="6" t="s">
        <v>147</v>
      </c>
      <c r="BE205" s="93">
        <f>IF($U$205="základní",$N$205,0)</f>
        <v>0</v>
      </c>
      <c r="BF205" s="93">
        <f>IF($U$205="snížená",$N$205,0)</f>
        <v>0</v>
      </c>
      <c r="BG205" s="93">
        <f>IF($U$205="zákl. přenesená",$N$205,0)</f>
        <v>0</v>
      </c>
      <c r="BH205" s="93">
        <f>IF($U$205="sníž. přenesená",$N$205,0)</f>
        <v>0</v>
      </c>
      <c r="BI205" s="93">
        <f>IF($U$205="nulová",$N$205,0)</f>
        <v>0</v>
      </c>
      <c r="BJ205" s="6" t="s">
        <v>22</v>
      </c>
      <c r="BK205" s="93">
        <f>ROUND($L$205*$K$205,2)</f>
        <v>0</v>
      </c>
      <c r="BL205" s="6" t="s">
        <v>157</v>
      </c>
      <c r="BM205" s="6" t="s">
        <v>322</v>
      </c>
    </row>
    <row r="206" spans="2:65" s="6" customFormat="1" ht="39" customHeight="1">
      <c r="B206" s="23"/>
      <c r="C206" s="143" t="s">
        <v>323</v>
      </c>
      <c r="D206" s="143" t="s">
        <v>148</v>
      </c>
      <c r="E206" s="144" t="s">
        <v>324</v>
      </c>
      <c r="F206" s="243" t="s">
        <v>325</v>
      </c>
      <c r="G206" s="244"/>
      <c r="H206" s="244"/>
      <c r="I206" s="244"/>
      <c r="J206" s="145" t="s">
        <v>254</v>
      </c>
      <c r="K206" s="146">
        <v>1053.913</v>
      </c>
      <c r="L206" s="245">
        <v>0</v>
      </c>
      <c r="M206" s="244"/>
      <c r="N206" s="246">
        <f>ROUND($L$206*$K$206,2)</f>
        <v>0</v>
      </c>
      <c r="O206" s="244"/>
      <c r="P206" s="244"/>
      <c r="Q206" s="244"/>
      <c r="R206" s="25"/>
      <c r="T206" s="147"/>
      <c r="U206" s="31" t="s">
        <v>44</v>
      </c>
      <c r="V206" s="24"/>
      <c r="W206" s="148">
        <f>$V$206*$K$206</f>
        <v>0</v>
      </c>
      <c r="X206" s="148">
        <v>0.00168</v>
      </c>
      <c r="Y206" s="148">
        <f>$X$206*$K$206</f>
        <v>1.7705738400000002</v>
      </c>
      <c r="Z206" s="148">
        <v>0</v>
      </c>
      <c r="AA206" s="149">
        <f>$Z$206*$K$206</f>
        <v>0</v>
      </c>
      <c r="AR206" s="6" t="s">
        <v>157</v>
      </c>
      <c r="AT206" s="6" t="s">
        <v>148</v>
      </c>
      <c r="AU206" s="6" t="s">
        <v>106</v>
      </c>
      <c r="AY206" s="6" t="s">
        <v>147</v>
      </c>
      <c r="BE206" s="93">
        <f>IF($U$206="základní",$N$206,0)</f>
        <v>0</v>
      </c>
      <c r="BF206" s="93">
        <f>IF($U$206="snížená",$N$206,0)</f>
        <v>0</v>
      </c>
      <c r="BG206" s="93">
        <f>IF($U$206="zákl. přenesená",$N$206,0)</f>
        <v>0</v>
      </c>
      <c r="BH206" s="93">
        <f>IF($U$206="sníž. přenesená",$N$206,0)</f>
        <v>0</v>
      </c>
      <c r="BI206" s="93">
        <f>IF($U$206="nulová",$N$206,0)</f>
        <v>0</v>
      </c>
      <c r="BJ206" s="6" t="s">
        <v>22</v>
      </c>
      <c r="BK206" s="93">
        <f>ROUND($L$206*$K$206,2)</f>
        <v>0</v>
      </c>
      <c r="BL206" s="6" t="s">
        <v>157</v>
      </c>
      <c r="BM206" s="6" t="s">
        <v>326</v>
      </c>
    </row>
    <row r="207" spans="2:51" s="6" customFormat="1" ht="32.25" customHeight="1">
      <c r="B207" s="155"/>
      <c r="C207" s="156"/>
      <c r="D207" s="156"/>
      <c r="E207" s="156"/>
      <c r="F207" s="252" t="s">
        <v>273</v>
      </c>
      <c r="G207" s="253"/>
      <c r="H207" s="253"/>
      <c r="I207" s="253"/>
      <c r="J207" s="156"/>
      <c r="K207" s="157">
        <v>64.8</v>
      </c>
      <c r="L207" s="156"/>
      <c r="M207" s="156"/>
      <c r="N207" s="156"/>
      <c r="O207" s="156"/>
      <c r="P207" s="156"/>
      <c r="Q207" s="156"/>
      <c r="R207" s="158"/>
      <c r="T207" s="159"/>
      <c r="U207" s="156"/>
      <c r="V207" s="156"/>
      <c r="W207" s="156"/>
      <c r="X207" s="156"/>
      <c r="Y207" s="156"/>
      <c r="Z207" s="156"/>
      <c r="AA207" s="160"/>
      <c r="AT207" s="161" t="s">
        <v>195</v>
      </c>
      <c r="AU207" s="161" t="s">
        <v>106</v>
      </c>
      <c r="AV207" s="161" t="s">
        <v>106</v>
      </c>
      <c r="AW207" s="161" t="s">
        <v>118</v>
      </c>
      <c r="AX207" s="161" t="s">
        <v>79</v>
      </c>
      <c r="AY207" s="161" t="s">
        <v>147</v>
      </c>
    </row>
    <row r="208" spans="2:51" s="6" customFormat="1" ht="32.25" customHeight="1">
      <c r="B208" s="155"/>
      <c r="C208" s="156"/>
      <c r="D208" s="156"/>
      <c r="E208" s="156"/>
      <c r="F208" s="252" t="s">
        <v>274</v>
      </c>
      <c r="G208" s="253"/>
      <c r="H208" s="253"/>
      <c r="I208" s="253"/>
      <c r="J208" s="156"/>
      <c r="K208" s="157">
        <v>165.48</v>
      </c>
      <c r="L208" s="156"/>
      <c r="M208" s="156"/>
      <c r="N208" s="156"/>
      <c r="O208" s="156"/>
      <c r="P208" s="156"/>
      <c r="Q208" s="156"/>
      <c r="R208" s="158"/>
      <c r="T208" s="159"/>
      <c r="U208" s="156"/>
      <c r="V208" s="156"/>
      <c r="W208" s="156"/>
      <c r="X208" s="156"/>
      <c r="Y208" s="156"/>
      <c r="Z208" s="156"/>
      <c r="AA208" s="160"/>
      <c r="AT208" s="161" t="s">
        <v>195</v>
      </c>
      <c r="AU208" s="161" t="s">
        <v>106</v>
      </c>
      <c r="AV208" s="161" t="s">
        <v>106</v>
      </c>
      <c r="AW208" s="161" t="s">
        <v>118</v>
      </c>
      <c r="AX208" s="161" t="s">
        <v>79</v>
      </c>
      <c r="AY208" s="161" t="s">
        <v>147</v>
      </c>
    </row>
    <row r="209" spans="2:51" s="6" customFormat="1" ht="32.25" customHeight="1">
      <c r="B209" s="155"/>
      <c r="C209" s="156"/>
      <c r="D209" s="156"/>
      <c r="E209" s="156"/>
      <c r="F209" s="252" t="s">
        <v>275</v>
      </c>
      <c r="G209" s="253"/>
      <c r="H209" s="253"/>
      <c r="I209" s="253"/>
      <c r="J209" s="156"/>
      <c r="K209" s="157">
        <v>52.33</v>
      </c>
      <c r="L209" s="156"/>
      <c r="M209" s="156"/>
      <c r="N209" s="156"/>
      <c r="O209" s="156"/>
      <c r="P209" s="156"/>
      <c r="Q209" s="156"/>
      <c r="R209" s="158"/>
      <c r="T209" s="159"/>
      <c r="U209" s="156"/>
      <c r="V209" s="156"/>
      <c r="W209" s="156"/>
      <c r="X209" s="156"/>
      <c r="Y209" s="156"/>
      <c r="Z209" s="156"/>
      <c r="AA209" s="160"/>
      <c r="AT209" s="161" t="s">
        <v>195</v>
      </c>
      <c r="AU209" s="161" t="s">
        <v>106</v>
      </c>
      <c r="AV209" s="161" t="s">
        <v>106</v>
      </c>
      <c r="AW209" s="161" t="s">
        <v>118</v>
      </c>
      <c r="AX209" s="161" t="s">
        <v>79</v>
      </c>
      <c r="AY209" s="161" t="s">
        <v>147</v>
      </c>
    </row>
    <row r="210" spans="2:51" s="6" customFormat="1" ht="60.75" customHeight="1">
      <c r="B210" s="155"/>
      <c r="C210" s="156"/>
      <c r="D210" s="156"/>
      <c r="E210" s="156"/>
      <c r="F210" s="252" t="s">
        <v>276</v>
      </c>
      <c r="G210" s="253"/>
      <c r="H210" s="253"/>
      <c r="I210" s="253"/>
      <c r="J210" s="156"/>
      <c r="K210" s="157">
        <v>771.303</v>
      </c>
      <c r="L210" s="156"/>
      <c r="M210" s="156"/>
      <c r="N210" s="156"/>
      <c r="O210" s="156"/>
      <c r="P210" s="156"/>
      <c r="Q210" s="156"/>
      <c r="R210" s="158"/>
      <c r="T210" s="159"/>
      <c r="U210" s="156"/>
      <c r="V210" s="156"/>
      <c r="W210" s="156"/>
      <c r="X210" s="156"/>
      <c r="Y210" s="156"/>
      <c r="Z210" s="156"/>
      <c r="AA210" s="160"/>
      <c r="AT210" s="161" t="s">
        <v>195</v>
      </c>
      <c r="AU210" s="161" t="s">
        <v>106</v>
      </c>
      <c r="AV210" s="161" t="s">
        <v>106</v>
      </c>
      <c r="AW210" s="161" t="s">
        <v>118</v>
      </c>
      <c r="AX210" s="161" t="s">
        <v>79</v>
      </c>
      <c r="AY210" s="161" t="s">
        <v>147</v>
      </c>
    </row>
    <row r="211" spans="2:51" s="6" customFormat="1" ht="18.75" customHeight="1">
      <c r="B211" s="166"/>
      <c r="C211" s="167"/>
      <c r="D211" s="167"/>
      <c r="E211" s="167"/>
      <c r="F211" s="258" t="s">
        <v>258</v>
      </c>
      <c r="G211" s="259"/>
      <c r="H211" s="259"/>
      <c r="I211" s="259"/>
      <c r="J211" s="167"/>
      <c r="K211" s="168">
        <v>1053.913</v>
      </c>
      <c r="L211" s="167"/>
      <c r="M211" s="167"/>
      <c r="N211" s="167"/>
      <c r="O211" s="167"/>
      <c r="P211" s="167"/>
      <c r="Q211" s="167"/>
      <c r="R211" s="169"/>
      <c r="T211" s="170"/>
      <c r="U211" s="167"/>
      <c r="V211" s="167"/>
      <c r="W211" s="167"/>
      <c r="X211" s="167"/>
      <c r="Y211" s="167"/>
      <c r="Z211" s="167"/>
      <c r="AA211" s="171"/>
      <c r="AT211" s="172" t="s">
        <v>195</v>
      </c>
      <c r="AU211" s="172" t="s">
        <v>106</v>
      </c>
      <c r="AV211" s="172" t="s">
        <v>157</v>
      </c>
      <c r="AW211" s="172" t="s">
        <v>118</v>
      </c>
      <c r="AX211" s="172" t="s">
        <v>22</v>
      </c>
      <c r="AY211" s="172" t="s">
        <v>147</v>
      </c>
    </row>
    <row r="212" spans="2:65" s="6" customFormat="1" ht="27" customHeight="1">
      <c r="B212" s="23"/>
      <c r="C212" s="162" t="s">
        <v>327</v>
      </c>
      <c r="D212" s="162" t="s">
        <v>238</v>
      </c>
      <c r="E212" s="163" t="s">
        <v>328</v>
      </c>
      <c r="F212" s="254" t="s">
        <v>329</v>
      </c>
      <c r="G212" s="255"/>
      <c r="H212" s="255"/>
      <c r="I212" s="255"/>
      <c r="J212" s="164" t="s">
        <v>245</v>
      </c>
      <c r="K212" s="165">
        <v>1053.913</v>
      </c>
      <c r="L212" s="256">
        <v>0</v>
      </c>
      <c r="M212" s="255"/>
      <c r="N212" s="257">
        <f>ROUND($L$212*$K$212,2)</f>
        <v>0</v>
      </c>
      <c r="O212" s="244"/>
      <c r="P212" s="244"/>
      <c r="Q212" s="244"/>
      <c r="R212" s="25"/>
      <c r="T212" s="147"/>
      <c r="U212" s="31" t="s">
        <v>44</v>
      </c>
      <c r="V212" s="24"/>
      <c r="W212" s="148">
        <f>$V$212*$K$212</f>
        <v>0</v>
      </c>
      <c r="X212" s="148">
        <v>0.006</v>
      </c>
      <c r="Y212" s="148">
        <f>$X$212*$K$212</f>
        <v>6.323478000000001</v>
      </c>
      <c r="Z212" s="148">
        <v>0</v>
      </c>
      <c r="AA212" s="149">
        <f>$Z$212*$K$212</f>
        <v>0</v>
      </c>
      <c r="AR212" s="6" t="s">
        <v>215</v>
      </c>
      <c r="AT212" s="6" t="s">
        <v>238</v>
      </c>
      <c r="AU212" s="6" t="s">
        <v>106</v>
      </c>
      <c r="AY212" s="6" t="s">
        <v>147</v>
      </c>
      <c r="BE212" s="93">
        <f>IF($U$212="základní",$N$212,0)</f>
        <v>0</v>
      </c>
      <c r="BF212" s="93">
        <f>IF($U$212="snížená",$N$212,0)</f>
        <v>0</v>
      </c>
      <c r="BG212" s="93">
        <f>IF($U$212="zákl. přenesená",$N$212,0)</f>
        <v>0</v>
      </c>
      <c r="BH212" s="93">
        <f>IF($U$212="sníž. přenesená",$N$212,0)</f>
        <v>0</v>
      </c>
      <c r="BI212" s="93">
        <f>IF($U$212="nulová",$N$212,0)</f>
        <v>0</v>
      </c>
      <c r="BJ212" s="6" t="s">
        <v>22</v>
      </c>
      <c r="BK212" s="93">
        <f>ROUND($L$212*$K$212,2)</f>
        <v>0</v>
      </c>
      <c r="BL212" s="6" t="s">
        <v>157</v>
      </c>
      <c r="BM212" s="6" t="s">
        <v>330</v>
      </c>
    </row>
    <row r="213" spans="2:65" s="6" customFormat="1" ht="27" customHeight="1">
      <c r="B213" s="23"/>
      <c r="C213" s="143" t="s">
        <v>331</v>
      </c>
      <c r="D213" s="143" t="s">
        <v>148</v>
      </c>
      <c r="E213" s="144" t="s">
        <v>332</v>
      </c>
      <c r="F213" s="243" t="s">
        <v>333</v>
      </c>
      <c r="G213" s="244"/>
      <c r="H213" s="244"/>
      <c r="I213" s="244"/>
      <c r="J213" s="145" t="s">
        <v>245</v>
      </c>
      <c r="K213" s="146">
        <v>2739.723</v>
      </c>
      <c r="L213" s="245">
        <v>0</v>
      </c>
      <c r="M213" s="244"/>
      <c r="N213" s="246">
        <f>ROUND($L$213*$K$213,2)</f>
        <v>0</v>
      </c>
      <c r="O213" s="244"/>
      <c r="P213" s="244"/>
      <c r="Q213" s="244"/>
      <c r="R213" s="25"/>
      <c r="T213" s="147"/>
      <c r="U213" s="31" t="s">
        <v>44</v>
      </c>
      <c r="V213" s="24"/>
      <c r="W213" s="148">
        <f>$V$213*$K$213</f>
        <v>0</v>
      </c>
      <c r="X213" s="148">
        <v>6E-05</v>
      </c>
      <c r="Y213" s="148">
        <f>$X$213*$K$213</f>
        <v>0.16438338</v>
      </c>
      <c r="Z213" s="148">
        <v>0</v>
      </c>
      <c r="AA213" s="149">
        <f>$Z$213*$K$213</f>
        <v>0</v>
      </c>
      <c r="AR213" s="6" t="s">
        <v>157</v>
      </c>
      <c r="AT213" s="6" t="s">
        <v>148</v>
      </c>
      <c r="AU213" s="6" t="s">
        <v>106</v>
      </c>
      <c r="AY213" s="6" t="s">
        <v>147</v>
      </c>
      <c r="BE213" s="93">
        <f>IF($U$213="základní",$N$213,0)</f>
        <v>0</v>
      </c>
      <c r="BF213" s="93">
        <f>IF($U$213="snížená",$N$213,0)</f>
        <v>0</v>
      </c>
      <c r="BG213" s="93">
        <f>IF($U$213="zákl. přenesená",$N$213,0)</f>
        <v>0</v>
      </c>
      <c r="BH213" s="93">
        <f>IF($U$213="sníž. přenesená",$N$213,0)</f>
        <v>0</v>
      </c>
      <c r="BI213" s="93">
        <f>IF($U$213="nulová",$N$213,0)</f>
        <v>0</v>
      </c>
      <c r="BJ213" s="6" t="s">
        <v>22</v>
      </c>
      <c r="BK213" s="93">
        <f>ROUND($L$213*$K$213,2)</f>
        <v>0</v>
      </c>
      <c r="BL213" s="6" t="s">
        <v>157</v>
      </c>
      <c r="BM213" s="6" t="s">
        <v>334</v>
      </c>
    </row>
    <row r="214" spans="2:51" s="6" customFormat="1" ht="18.75" customHeight="1">
      <c r="B214" s="155"/>
      <c r="C214" s="156"/>
      <c r="D214" s="156"/>
      <c r="E214" s="156"/>
      <c r="F214" s="252" t="s">
        <v>335</v>
      </c>
      <c r="G214" s="253"/>
      <c r="H214" s="253"/>
      <c r="I214" s="253"/>
      <c r="J214" s="156"/>
      <c r="K214" s="157">
        <v>2739.723</v>
      </c>
      <c r="L214" s="156"/>
      <c r="M214" s="156"/>
      <c r="N214" s="156"/>
      <c r="O214" s="156"/>
      <c r="P214" s="156"/>
      <c r="Q214" s="156"/>
      <c r="R214" s="158"/>
      <c r="T214" s="159"/>
      <c r="U214" s="156"/>
      <c r="V214" s="156"/>
      <c r="W214" s="156"/>
      <c r="X214" s="156"/>
      <c r="Y214" s="156"/>
      <c r="Z214" s="156"/>
      <c r="AA214" s="160"/>
      <c r="AT214" s="161" t="s">
        <v>195</v>
      </c>
      <c r="AU214" s="161" t="s">
        <v>106</v>
      </c>
      <c r="AV214" s="161" t="s">
        <v>106</v>
      </c>
      <c r="AW214" s="161" t="s">
        <v>118</v>
      </c>
      <c r="AX214" s="161" t="s">
        <v>22</v>
      </c>
      <c r="AY214" s="161" t="s">
        <v>147</v>
      </c>
    </row>
    <row r="215" spans="2:65" s="6" customFormat="1" ht="15.75" customHeight="1">
      <c r="B215" s="23"/>
      <c r="C215" s="143" t="s">
        <v>336</v>
      </c>
      <c r="D215" s="143" t="s">
        <v>148</v>
      </c>
      <c r="E215" s="144" t="s">
        <v>337</v>
      </c>
      <c r="F215" s="243" t="s">
        <v>338</v>
      </c>
      <c r="G215" s="244"/>
      <c r="H215" s="244"/>
      <c r="I215" s="244"/>
      <c r="J215" s="145" t="s">
        <v>254</v>
      </c>
      <c r="K215" s="146">
        <v>3462</v>
      </c>
      <c r="L215" s="245">
        <v>0</v>
      </c>
      <c r="M215" s="244"/>
      <c r="N215" s="246">
        <f>ROUND($L$215*$K$215,2)</f>
        <v>0</v>
      </c>
      <c r="O215" s="244"/>
      <c r="P215" s="244"/>
      <c r="Q215" s="244"/>
      <c r="R215" s="25"/>
      <c r="T215" s="147"/>
      <c r="U215" s="31" t="s">
        <v>44</v>
      </c>
      <c r="V215" s="24"/>
      <c r="W215" s="148">
        <f>$V$215*$K$215</f>
        <v>0</v>
      </c>
      <c r="X215" s="148">
        <v>0.00025</v>
      </c>
      <c r="Y215" s="148">
        <f>$X$215*$K$215</f>
        <v>0.8655</v>
      </c>
      <c r="Z215" s="148">
        <v>0</v>
      </c>
      <c r="AA215" s="149">
        <f>$Z$215*$K$215</f>
        <v>0</v>
      </c>
      <c r="AR215" s="6" t="s">
        <v>157</v>
      </c>
      <c r="AT215" s="6" t="s">
        <v>148</v>
      </c>
      <c r="AU215" s="6" t="s">
        <v>106</v>
      </c>
      <c r="AY215" s="6" t="s">
        <v>147</v>
      </c>
      <c r="BE215" s="93">
        <f>IF($U$215="základní",$N$215,0)</f>
        <v>0</v>
      </c>
      <c r="BF215" s="93">
        <f>IF($U$215="snížená",$N$215,0)</f>
        <v>0</v>
      </c>
      <c r="BG215" s="93">
        <f>IF($U$215="zákl. přenesená",$N$215,0)</f>
        <v>0</v>
      </c>
      <c r="BH215" s="93">
        <f>IF($U$215="sníž. přenesená",$N$215,0)</f>
        <v>0</v>
      </c>
      <c r="BI215" s="93">
        <f>IF($U$215="nulová",$N$215,0)</f>
        <v>0</v>
      </c>
      <c r="BJ215" s="6" t="s">
        <v>22</v>
      </c>
      <c r="BK215" s="93">
        <f>ROUND($L$215*$K$215,2)</f>
        <v>0</v>
      </c>
      <c r="BL215" s="6" t="s">
        <v>157</v>
      </c>
      <c r="BM215" s="6" t="s">
        <v>339</v>
      </c>
    </row>
    <row r="216" spans="2:51" s="6" customFormat="1" ht="18.75" customHeight="1">
      <c r="B216" s="173"/>
      <c r="C216" s="174"/>
      <c r="D216" s="174"/>
      <c r="E216" s="174"/>
      <c r="F216" s="260" t="s">
        <v>340</v>
      </c>
      <c r="G216" s="261"/>
      <c r="H216" s="261"/>
      <c r="I216" s="261"/>
      <c r="J216" s="174"/>
      <c r="K216" s="174"/>
      <c r="L216" s="174"/>
      <c r="M216" s="174"/>
      <c r="N216" s="174"/>
      <c r="O216" s="174"/>
      <c r="P216" s="174"/>
      <c r="Q216" s="174"/>
      <c r="R216" s="175"/>
      <c r="T216" s="176"/>
      <c r="U216" s="174"/>
      <c r="V216" s="174"/>
      <c r="W216" s="174"/>
      <c r="X216" s="174"/>
      <c r="Y216" s="174"/>
      <c r="Z216" s="174"/>
      <c r="AA216" s="177"/>
      <c r="AT216" s="178" t="s">
        <v>195</v>
      </c>
      <c r="AU216" s="178" t="s">
        <v>106</v>
      </c>
      <c r="AV216" s="178" t="s">
        <v>22</v>
      </c>
      <c r="AW216" s="178" t="s">
        <v>118</v>
      </c>
      <c r="AX216" s="178" t="s">
        <v>79</v>
      </c>
      <c r="AY216" s="178" t="s">
        <v>147</v>
      </c>
    </row>
    <row r="217" spans="2:51" s="6" customFormat="1" ht="18.75" customHeight="1">
      <c r="B217" s="155"/>
      <c r="C217" s="156"/>
      <c r="D217" s="156"/>
      <c r="E217" s="156"/>
      <c r="F217" s="252" t="s">
        <v>341</v>
      </c>
      <c r="G217" s="253"/>
      <c r="H217" s="253"/>
      <c r="I217" s="253"/>
      <c r="J217" s="156"/>
      <c r="K217" s="157">
        <v>1939.88</v>
      </c>
      <c r="L217" s="156"/>
      <c r="M217" s="156"/>
      <c r="N217" s="156"/>
      <c r="O217" s="156"/>
      <c r="P217" s="156"/>
      <c r="Q217" s="156"/>
      <c r="R217" s="158"/>
      <c r="T217" s="159"/>
      <c r="U217" s="156"/>
      <c r="V217" s="156"/>
      <c r="W217" s="156"/>
      <c r="X217" s="156"/>
      <c r="Y217" s="156"/>
      <c r="Z217" s="156"/>
      <c r="AA217" s="160"/>
      <c r="AT217" s="161" t="s">
        <v>195</v>
      </c>
      <c r="AU217" s="161" t="s">
        <v>106</v>
      </c>
      <c r="AV217" s="161" t="s">
        <v>106</v>
      </c>
      <c r="AW217" s="161" t="s">
        <v>118</v>
      </c>
      <c r="AX217" s="161" t="s">
        <v>79</v>
      </c>
      <c r="AY217" s="161" t="s">
        <v>147</v>
      </c>
    </row>
    <row r="218" spans="2:51" s="6" customFormat="1" ht="18.75" customHeight="1">
      <c r="B218" s="173"/>
      <c r="C218" s="174"/>
      <c r="D218" s="174"/>
      <c r="E218" s="174"/>
      <c r="F218" s="260" t="s">
        <v>342</v>
      </c>
      <c r="G218" s="261"/>
      <c r="H218" s="261"/>
      <c r="I218" s="261"/>
      <c r="J218" s="174"/>
      <c r="K218" s="174"/>
      <c r="L218" s="174"/>
      <c r="M218" s="174"/>
      <c r="N218" s="174"/>
      <c r="O218" s="174"/>
      <c r="P218" s="174"/>
      <c r="Q218" s="174"/>
      <c r="R218" s="175"/>
      <c r="T218" s="176"/>
      <c r="U218" s="174"/>
      <c r="V218" s="174"/>
      <c r="W218" s="174"/>
      <c r="X218" s="174"/>
      <c r="Y218" s="174"/>
      <c r="Z218" s="174"/>
      <c r="AA218" s="177"/>
      <c r="AT218" s="178" t="s">
        <v>195</v>
      </c>
      <c r="AU218" s="178" t="s">
        <v>106</v>
      </c>
      <c r="AV218" s="178" t="s">
        <v>22</v>
      </c>
      <c r="AW218" s="178" t="s">
        <v>118</v>
      </c>
      <c r="AX218" s="178" t="s">
        <v>79</v>
      </c>
      <c r="AY218" s="178" t="s">
        <v>147</v>
      </c>
    </row>
    <row r="219" spans="2:51" s="6" customFormat="1" ht="18.75" customHeight="1">
      <c r="B219" s="155"/>
      <c r="C219" s="156"/>
      <c r="D219" s="156"/>
      <c r="E219" s="156"/>
      <c r="F219" s="252" t="s">
        <v>343</v>
      </c>
      <c r="G219" s="253"/>
      <c r="H219" s="253"/>
      <c r="I219" s="253"/>
      <c r="J219" s="156"/>
      <c r="K219" s="157">
        <v>297.35</v>
      </c>
      <c r="L219" s="156"/>
      <c r="M219" s="156"/>
      <c r="N219" s="156"/>
      <c r="O219" s="156"/>
      <c r="P219" s="156"/>
      <c r="Q219" s="156"/>
      <c r="R219" s="158"/>
      <c r="T219" s="159"/>
      <c r="U219" s="156"/>
      <c r="V219" s="156"/>
      <c r="W219" s="156"/>
      <c r="X219" s="156"/>
      <c r="Y219" s="156"/>
      <c r="Z219" s="156"/>
      <c r="AA219" s="160"/>
      <c r="AT219" s="161" t="s">
        <v>195</v>
      </c>
      <c r="AU219" s="161" t="s">
        <v>106</v>
      </c>
      <c r="AV219" s="161" t="s">
        <v>106</v>
      </c>
      <c r="AW219" s="161" t="s">
        <v>118</v>
      </c>
      <c r="AX219" s="161" t="s">
        <v>79</v>
      </c>
      <c r="AY219" s="161" t="s">
        <v>147</v>
      </c>
    </row>
    <row r="220" spans="2:51" s="6" customFormat="1" ht="18.75" customHeight="1">
      <c r="B220" s="173"/>
      <c r="C220" s="174"/>
      <c r="D220" s="174"/>
      <c r="E220" s="174"/>
      <c r="F220" s="260" t="s">
        <v>344</v>
      </c>
      <c r="G220" s="261"/>
      <c r="H220" s="261"/>
      <c r="I220" s="261"/>
      <c r="J220" s="174"/>
      <c r="K220" s="174"/>
      <c r="L220" s="174"/>
      <c r="M220" s="174"/>
      <c r="N220" s="174"/>
      <c r="O220" s="174"/>
      <c r="P220" s="174"/>
      <c r="Q220" s="174"/>
      <c r="R220" s="175"/>
      <c r="T220" s="176"/>
      <c r="U220" s="174"/>
      <c r="V220" s="174"/>
      <c r="W220" s="174"/>
      <c r="X220" s="174"/>
      <c r="Y220" s="174"/>
      <c r="Z220" s="174"/>
      <c r="AA220" s="177"/>
      <c r="AT220" s="178" t="s">
        <v>195</v>
      </c>
      <c r="AU220" s="178" t="s">
        <v>106</v>
      </c>
      <c r="AV220" s="178" t="s">
        <v>22</v>
      </c>
      <c r="AW220" s="178" t="s">
        <v>118</v>
      </c>
      <c r="AX220" s="178" t="s">
        <v>79</v>
      </c>
      <c r="AY220" s="178" t="s">
        <v>147</v>
      </c>
    </row>
    <row r="221" spans="2:51" s="6" customFormat="1" ht="46.5" customHeight="1">
      <c r="B221" s="155"/>
      <c r="C221" s="156"/>
      <c r="D221" s="156"/>
      <c r="E221" s="156"/>
      <c r="F221" s="252" t="s">
        <v>285</v>
      </c>
      <c r="G221" s="253"/>
      <c r="H221" s="253"/>
      <c r="I221" s="253"/>
      <c r="J221" s="156"/>
      <c r="K221" s="157">
        <v>1224.77</v>
      </c>
      <c r="L221" s="156"/>
      <c r="M221" s="156"/>
      <c r="N221" s="156"/>
      <c r="O221" s="156"/>
      <c r="P221" s="156"/>
      <c r="Q221" s="156"/>
      <c r="R221" s="158"/>
      <c r="T221" s="159"/>
      <c r="U221" s="156"/>
      <c r="V221" s="156"/>
      <c r="W221" s="156"/>
      <c r="X221" s="156"/>
      <c r="Y221" s="156"/>
      <c r="Z221" s="156"/>
      <c r="AA221" s="160"/>
      <c r="AT221" s="161" t="s">
        <v>195</v>
      </c>
      <c r="AU221" s="161" t="s">
        <v>106</v>
      </c>
      <c r="AV221" s="161" t="s">
        <v>106</v>
      </c>
      <c r="AW221" s="161" t="s">
        <v>118</v>
      </c>
      <c r="AX221" s="161" t="s">
        <v>79</v>
      </c>
      <c r="AY221" s="161" t="s">
        <v>147</v>
      </c>
    </row>
    <row r="222" spans="2:51" s="6" customFormat="1" ht="18.75" customHeight="1">
      <c r="B222" s="166"/>
      <c r="C222" s="167"/>
      <c r="D222" s="167"/>
      <c r="E222" s="167"/>
      <c r="F222" s="258" t="s">
        <v>258</v>
      </c>
      <c r="G222" s="259"/>
      <c r="H222" s="259"/>
      <c r="I222" s="259"/>
      <c r="J222" s="167"/>
      <c r="K222" s="168">
        <v>3462</v>
      </c>
      <c r="L222" s="167"/>
      <c r="M222" s="167"/>
      <c r="N222" s="167"/>
      <c r="O222" s="167"/>
      <c r="P222" s="167"/>
      <c r="Q222" s="167"/>
      <c r="R222" s="169"/>
      <c r="T222" s="170"/>
      <c r="U222" s="167"/>
      <c r="V222" s="167"/>
      <c r="W222" s="167"/>
      <c r="X222" s="167"/>
      <c r="Y222" s="167"/>
      <c r="Z222" s="167"/>
      <c r="AA222" s="171"/>
      <c r="AT222" s="172" t="s">
        <v>195</v>
      </c>
      <c r="AU222" s="172" t="s">
        <v>106</v>
      </c>
      <c r="AV222" s="172" t="s">
        <v>157</v>
      </c>
      <c r="AW222" s="172" t="s">
        <v>118</v>
      </c>
      <c r="AX222" s="172" t="s">
        <v>22</v>
      </c>
      <c r="AY222" s="172" t="s">
        <v>147</v>
      </c>
    </row>
    <row r="223" spans="2:65" s="6" customFormat="1" ht="15.75" customHeight="1">
      <c r="B223" s="23"/>
      <c r="C223" s="162" t="s">
        <v>345</v>
      </c>
      <c r="D223" s="162" t="s">
        <v>238</v>
      </c>
      <c r="E223" s="163" t="s">
        <v>346</v>
      </c>
      <c r="F223" s="254" t="s">
        <v>347</v>
      </c>
      <c r="G223" s="255"/>
      <c r="H223" s="255"/>
      <c r="I223" s="255"/>
      <c r="J223" s="164" t="s">
        <v>254</v>
      </c>
      <c r="K223" s="165">
        <v>1939.88</v>
      </c>
      <c r="L223" s="256">
        <v>0</v>
      </c>
      <c r="M223" s="255"/>
      <c r="N223" s="257">
        <f>ROUND($L$223*$K$223,2)</f>
        <v>0</v>
      </c>
      <c r="O223" s="244"/>
      <c r="P223" s="244"/>
      <c r="Q223" s="244"/>
      <c r="R223" s="25"/>
      <c r="T223" s="147"/>
      <c r="U223" s="31" t="s">
        <v>44</v>
      </c>
      <c r="V223" s="24"/>
      <c r="W223" s="148">
        <f>$V$223*$K$223</f>
        <v>0</v>
      </c>
      <c r="X223" s="148">
        <v>3E-05</v>
      </c>
      <c r="Y223" s="148">
        <f>$X$223*$K$223</f>
        <v>0.0581964</v>
      </c>
      <c r="Z223" s="148">
        <v>0</v>
      </c>
      <c r="AA223" s="149">
        <f>$Z$223*$K$223</f>
        <v>0</v>
      </c>
      <c r="AR223" s="6" t="s">
        <v>215</v>
      </c>
      <c r="AT223" s="6" t="s">
        <v>238</v>
      </c>
      <c r="AU223" s="6" t="s">
        <v>106</v>
      </c>
      <c r="AY223" s="6" t="s">
        <v>147</v>
      </c>
      <c r="BE223" s="93">
        <f>IF($U$223="základní",$N$223,0)</f>
        <v>0</v>
      </c>
      <c r="BF223" s="93">
        <f>IF($U$223="snížená",$N$223,0)</f>
        <v>0</v>
      </c>
      <c r="BG223" s="93">
        <f>IF($U$223="zákl. přenesená",$N$223,0)</f>
        <v>0</v>
      </c>
      <c r="BH223" s="93">
        <f>IF($U$223="sníž. přenesená",$N$223,0)</f>
        <v>0</v>
      </c>
      <c r="BI223" s="93">
        <f>IF($U$223="nulová",$N$223,0)</f>
        <v>0</v>
      </c>
      <c r="BJ223" s="6" t="s">
        <v>22</v>
      </c>
      <c r="BK223" s="93">
        <f>ROUND($L$223*$K$223,2)</f>
        <v>0</v>
      </c>
      <c r="BL223" s="6" t="s">
        <v>157</v>
      </c>
      <c r="BM223" s="6" t="s">
        <v>348</v>
      </c>
    </row>
    <row r="224" spans="2:65" s="6" customFormat="1" ht="15.75" customHeight="1">
      <c r="B224" s="23"/>
      <c r="C224" s="162" t="s">
        <v>349</v>
      </c>
      <c r="D224" s="162" t="s">
        <v>238</v>
      </c>
      <c r="E224" s="163" t="s">
        <v>350</v>
      </c>
      <c r="F224" s="254" t="s">
        <v>351</v>
      </c>
      <c r="G224" s="255"/>
      <c r="H224" s="255"/>
      <c r="I224" s="255"/>
      <c r="J224" s="164" t="s">
        <v>254</v>
      </c>
      <c r="K224" s="165">
        <v>297.35</v>
      </c>
      <c r="L224" s="256">
        <v>0</v>
      </c>
      <c r="M224" s="255"/>
      <c r="N224" s="257">
        <f>ROUND($L$224*$K$224,2)</f>
        <v>0</v>
      </c>
      <c r="O224" s="244"/>
      <c r="P224" s="244"/>
      <c r="Q224" s="244"/>
      <c r="R224" s="25"/>
      <c r="T224" s="147"/>
      <c r="U224" s="31" t="s">
        <v>44</v>
      </c>
      <c r="V224" s="24"/>
      <c r="W224" s="148">
        <f>$V$224*$K$224</f>
        <v>0</v>
      </c>
      <c r="X224" s="148">
        <v>0.0002</v>
      </c>
      <c r="Y224" s="148">
        <f>$X$224*$K$224</f>
        <v>0.05947000000000001</v>
      </c>
      <c r="Z224" s="148">
        <v>0</v>
      </c>
      <c r="AA224" s="149">
        <f>$Z$224*$K$224</f>
        <v>0</v>
      </c>
      <c r="AR224" s="6" t="s">
        <v>215</v>
      </c>
      <c r="AT224" s="6" t="s">
        <v>238</v>
      </c>
      <c r="AU224" s="6" t="s">
        <v>106</v>
      </c>
      <c r="AY224" s="6" t="s">
        <v>147</v>
      </c>
      <c r="BE224" s="93">
        <f>IF($U$224="základní",$N$224,0)</f>
        <v>0</v>
      </c>
      <c r="BF224" s="93">
        <f>IF($U$224="snížená",$N$224,0)</f>
        <v>0</v>
      </c>
      <c r="BG224" s="93">
        <f>IF($U$224="zákl. přenesená",$N$224,0)</f>
        <v>0</v>
      </c>
      <c r="BH224" s="93">
        <f>IF($U$224="sníž. přenesená",$N$224,0)</f>
        <v>0</v>
      </c>
      <c r="BI224" s="93">
        <f>IF($U$224="nulová",$N$224,0)</f>
        <v>0</v>
      </c>
      <c r="BJ224" s="6" t="s">
        <v>22</v>
      </c>
      <c r="BK224" s="93">
        <f>ROUND($L$224*$K$224,2)</f>
        <v>0</v>
      </c>
      <c r="BL224" s="6" t="s">
        <v>157</v>
      </c>
      <c r="BM224" s="6" t="s">
        <v>352</v>
      </c>
    </row>
    <row r="225" spans="2:65" s="6" customFormat="1" ht="27" customHeight="1">
      <c r="B225" s="23"/>
      <c r="C225" s="162" t="s">
        <v>353</v>
      </c>
      <c r="D225" s="162" t="s">
        <v>238</v>
      </c>
      <c r="E225" s="163" t="s">
        <v>354</v>
      </c>
      <c r="F225" s="254" t="s">
        <v>355</v>
      </c>
      <c r="G225" s="255"/>
      <c r="H225" s="255"/>
      <c r="I225" s="255"/>
      <c r="J225" s="164" t="s">
        <v>254</v>
      </c>
      <c r="K225" s="165">
        <v>1224.77</v>
      </c>
      <c r="L225" s="256">
        <v>0</v>
      </c>
      <c r="M225" s="255"/>
      <c r="N225" s="257">
        <f>ROUND($L$225*$K$225,2)</f>
        <v>0</v>
      </c>
      <c r="O225" s="244"/>
      <c r="P225" s="244"/>
      <c r="Q225" s="244"/>
      <c r="R225" s="25"/>
      <c r="T225" s="147"/>
      <c r="U225" s="31" t="s">
        <v>44</v>
      </c>
      <c r="V225" s="24"/>
      <c r="W225" s="148">
        <f>$V$225*$K$225</f>
        <v>0</v>
      </c>
      <c r="X225" s="148">
        <v>0.0003</v>
      </c>
      <c r="Y225" s="148">
        <f>$X$225*$K$225</f>
        <v>0.36743099999999995</v>
      </c>
      <c r="Z225" s="148">
        <v>0</v>
      </c>
      <c r="AA225" s="149">
        <f>$Z$225*$K$225</f>
        <v>0</v>
      </c>
      <c r="AR225" s="6" t="s">
        <v>215</v>
      </c>
      <c r="AT225" s="6" t="s">
        <v>238</v>
      </c>
      <c r="AU225" s="6" t="s">
        <v>106</v>
      </c>
      <c r="AY225" s="6" t="s">
        <v>147</v>
      </c>
      <c r="BE225" s="93">
        <f>IF($U$225="základní",$N$225,0)</f>
        <v>0</v>
      </c>
      <c r="BF225" s="93">
        <f>IF($U$225="snížená",$N$225,0)</f>
        <v>0</v>
      </c>
      <c r="BG225" s="93">
        <f>IF($U$225="zákl. přenesená",$N$225,0)</f>
        <v>0</v>
      </c>
      <c r="BH225" s="93">
        <f>IF($U$225="sníž. přenesená",$N$225,0)</f>
        <v>0</v>
      </c>
      <c r="BI225" s="93">
        <f>IF($U$225="nulová",$N$225,0)</f>
        <v>0</v>
      </c>
      <c r="BJ225" s="6" t="s">
        <v>22</v>
      </c>
      <c r="BK225" s="93">
        <f>ROUND($L$225*$K$225,2)</f>
        <v>0</v>
      </c>
      <c r="BL225" s="6" t="s">
        <v>157</v>
      </c>
      <c r="BM225" s="6" t="s">
        <v>356</v>
      </c>
    </row>
    <row r="226" spans="2:65" s="6" customFormat="1" ht="27" customHeight="1">
      <c r="B226" s="23"/>
      <c r="C226" s="143" t="s">
        <v>357</v>
      </c>
      <c r="D226" s="143" t="s">
        <v>148</v>
      </c>
      <c r="E226" s="144" t="s">
        <v>358</v>
      </c>
      <c r="F226" s="243" t="s">
        <v>359</v>
      </c>
      <c r="G226" s="244"/>
      <c r="H226" s="244"/>
      <c r="I226" s="244"/>
      <c r="J226" s="145" t="s">
        <v>245</v>
      </c>
      <c r="K226" s="146">
        <v>2209.469</v>
      </c>
      <c r="L226" s="245">
        <v>0</v>
      </c>
      <c r="M226" s="244"/>
      <c r="N226" s="246">
        <f>ROUND($L$226*$K$226,2)</f>
        <v>0</v>
      </c>
      <c r="O226" s="244"/>
      <c r="P226" s="244"/>
      <c r="Q226" s="244"/>
      <c r="R226" s="25"/>
      <c r="T226" s="147"/>
      <c r="U226" s="31" t="s">
        <v>44</v>
      </c>
      <c r="V226" s="24"/>
      <c r="W226" s="148">
        <f>$V$226*$K$226</f>
        <v>0</v>
      </c>
      <c r="X226" s="148">
        <v>0.00348</v>
      </c>
      <c r="Y226" s="148">
        <f>$X$226*$K$226</f>
        <v>7.688952120000001</v>
      </c>
      <c r="Z226" s="148">
        <v>0</v>
      </c>
      <c r="AA226" s="149">
        <f>$Z$226*$K$226</f>
        <v>0</v>
      </c>
      <c r="AR226" s="6" t="s">
        <v>157</v>
      </c>
      <c r="AT226" s="6" t="s">
        <v>148</v>
      </c>
      <c r="AU226" s="6" t="s">
        <v>106</v>
      </c>
      <c r="AY226" s="6" t="s">
        <v>147</v>
      </c>
      <c r="BE226" s="93">
        <f>IF($U$226="základní",$N$226,0)</f>
        <v>0</v>
      </c>
      <c r="BF226" s="93">
        <f>IF($U$226="snížená",$N$226,0)</f>
        <v>0</v>
      </c>
      <c r="BG226" s="93">
        <f>IF($U$226="zákl. přenesená",$N$226,0)</f>
        <v>0</v>
      </c>
      <c r="BH226" s="93">
        <f>IF($U$226="sníž. přenesená",$N$226,0)</f>
        <v>0</v>
      </c>
      <c r="BI226" s="93">
        <f>IF($U$226="nulová",$N$226,0)</f>
        <v>0</v>
      </c>
      <c r="BJ226" s="6" t="s">
        <v>22</v>
      </c>
      <c r="BK226" s="93">
        <f>ROUND($L$226*$K$226,2)</f>
        <v>0</v>
      </c>
      <c r="BL226" s="6" t="s">
        <v>157</v>
      </c>
      <c r="BM226" s="6" t="s">
        <v>360</v>
      </c>
    </row>
    <row r="227" spans="2:51" s="6" customFormat="1" ht="32.25" customHeight="1">
      <c r="B227" s="155"/>
      <c r="C227" s="156"/>
      <c r="D227" s="156"/>
      <c r="E227" s="156"/>
      <c r="F227" s="252" t="s">
        <v>263</v>
      </c>
      <c r="G227" s="253"/>
      <c r="H227" s="253"/>
      <c r="I227" s="253"/>
      <c r="J227" s="156"/>
      <c r="K227" s="157">
        <v>1100.016</v>
      </c>
      <c r="L227" s="156"/>
      <c r="M227" s="156"/>
      <c r="N227" s="156"/>
      <c r="O227" s="156"/>
      <c r="P227" s="156"/>
      <c r="Q227" s="156"/>
      <c r="R227" s="158"/>
      <c r="T227" s="159"/>
      <c r="U227" s="156"/>
      <c r="V227" s="156"/>
      <c r="W227" s="156"/>
      <c r="X227" s="156"/>
      <c r="Y227" s="156"/>
      <c r="Z227" s="156"/>
      <c r="AA227" s="160"/>
      <c r="AT227" s="161" t="s">
        <v>195</v>
      </c>
      <c r="AU227" s="161" t="s">
        <v>106</v>
      </c>
      <c r="AV227" s="161" t="s">
        <v>106</v>
      </c>
      <c r="AW227" s="161" t="s">
        <v>118</v>
      </c>
      <c r="AX227" s="161" t="s">
        <v>79</v>
      </c>
      <c r="AY227" s="161" t="s">
        <v>147</v>
      </c>
    </row>
    <row r="228" spans="2:51" s="6" customFormat="1" ht="18.75" customHeight="1">
      <c r="B228" s="173"/>
      <c r="C228" s="174"/>
      <c r="D228" s="174"/>
      <c r="E228" s="174"/>
      <c r="F228" s="260" t="s">
        <v>264</v>
      </c>
      <c r="G228" s="261"/>
      <c r="H228" s="261"/>
      <c r="I228" s="261"/>
      <c r="J228" s="174"/>
      <c r="K228" s="174"/>
      <c r="L228" s="174"/>
      <c r="M228" s="174"/>
      <c r="N228" s="174"/>
      <c r="O228" s="174"/>
      <c r="P228" s="174"/>
      <c r="Q228" s="174"/>
      <c r="R228" s="175"/>
      <c r="T228" s="176"/>
      <c r="U228" s="174"/>
      <c r="V228" s="174"/>
      <c r="W228" s="174"/>
      <c r="X228" s="174"/>
      <c r="Y228" s="174"/>
      <c r="Z228" s="174"/>
      <c r="AA228" s="177"/>
      <c r="AT228" s="178" t="s">
        <v>195</v>
      </c>
      <c r="AU228" s="178" t="s">
        <v>106</v>
      </c>
      <c r="AV228" s="178" t="s">
        <v>22</v>
      </c>
      <c r="AW228" s="178" t="s">
        <v>118</v>
      </c>
      <c r="AX228" s="178" t="s">
        <v>79</v>
      </c>
      <c r="AY228" s="178" t="s">
        <v>147</v>
      </c>
    </row>
    <row r="229" spans="2:51" s="6" customFormat="1" ht="32.25" customHeight="1">
      <c r="B229" s="155"/>
      <c r="C229" s="156"/>
      <c r="D229" s="156"/>
      <c r="E229" s="156"/>
      <c r="F229" s="252" t="s">
        <v>265</v>
      </c>
      <c r="G229" s="253"/>
      <c r="H229" s="253"/>
      <c r="I229" s="253"/>
      <c r="J229" s="156"/>
      <c r="K229" s="157">
        <v>-153.065</v>
      </c>
      <c r="L229" s="156"/>
      <c r="M229" s="156"/>
      <c r="N229" s="156"/>
      <c r="O229" s="156"/>
      <c r="P229" s="156"/>
      <c r="Q229" s="156"/>
      <c r="R229" s="158"/>
      <c r="T229" s="159"/>
      <c r="U229" s="156"/>
      <c r="V229" s="156"/>
      <c r="W229" s="156"/>
      <c r="X229" s="156"/>
      <c r="Y229" s="156"/>
      <c r="Z229" s="156"/>
      <c r="AA229" s="160"/>
      <c r="AT229" s="161" t="s">
        <v>195</v>
      </c>
      <c r="AU229" s="161" t="s">
        <v>106</v>
      </c>
      <c r="AV229" s="161" t="s">
        <v>106</v>
      </c>
      <c r="AW229" s="161" t="s">
        <v>118</v>
      </c>
      <c r="AX229" s="161" t="s">
        <v>79</v>
      </c>
      <c r="AY229" s="161" t="s">
        <v>147</v>
      </c>
    </row>
    <row r="230" spans="2:51" s="6" customFormat="1" ht="32.25" customHeight="1">
      <c r="B230" s="155"/>
      <c r="C230" s="156"/>
      <c r="D230" s="156"/>
      <c r="E230" s="156"/>
      <c r="F230" s="252" t="s">
        <v>266</v>
      </c>
      <c r="G230" s="253"/>
      <c r="H230" s="253"/>
      <c r="I230" s="253"/>
      <c r="J230" s="156"/>
      <c r="K230" s="157">
        <v>838.448</v>
      </c>
      <c r="L230" s="156"/>
      <c r="M230" s="156"/>
      <c r="N230" s="156"/>
      <c r="O230" s="156"/>
      <c r="P230" s="156"/>
      <c r="Q230" s="156"/>
      <c r="R230" s="158"/>
      <c r="T230" s="159"/>
      <c r="U230" s="156"/>
      <c r="V230" s="156"/>
      <c r="W230" s="156"/>
      <c r="X230" s="156"/>
      <c r="Y230" s="156"/>
      <c r="Z230" s="156"/>
      <c r="AA230" s="160"/>
      <c r="AT230" s="161" t="s">
        <v>195</v>
      </c>
      <c r="AU230" s="161" t="s">
        <v>106</v>
      </c>
      <c r="AV230" s="161" t="s">
        <v>106</v>
      </c>
      <c r="AW230" s="161" t="s">
        <v>118</v>
      </c>
      <c r="AX230" s="161" t="s">
        <v>79</v>
      </c>
      <c r="AY230" s="161" t="s">
        <v>147</v>
      </c>
    </row>
    <row r="231" spans="2:51" s="6" customFormat="1" ht="18.75" customHeight="1">
      <c r="B231" s="155"/>
      <c r="C231" s="156"/>
      <c r="D231" s="156"/>
      <c r="E231" s="156"/>
      <c r="F231" s="252" t="s">
        <v>267</v>
      </c>
      <c r="G231" s="253"/>
      <c r="H231" s="253"/>
      <c r="I231" s="253"/>
      <c r="J231" s="156"/>
      <c r="K231" s="157">
        <v>714</v>
      </c>
      <c r="L231" s="156"/>
      <c r="M231" s="156"/>
      <c r="N231" s="156"/>
      <c r="O231" s="156"/>
      <c r="P231" s="156"/>
      <c r="Q231" s="156"/>
      <c r="R231" s="158"/>
      <c r="T231" s="159"/>
      <c r="U231" s="156"/>
      <c r="V231" s="156"/>
      <c r="W231" s="156"/>
      <c r="X231" s="156"/>
      <c r="Y231" s="156"/>
      <c r="Z231" s="156"/>
      <c r="AA231" s="160"/>
      <c r="AT231" s="161" t="s">
        <v>195</v>
      </c>
      <c r="AU231" s="161" t="s">
        <v>106</v>
      </c>
      <c r="AV231" s="161" t="s">
        <v>106</v>
      </c>
      <c r="AW231" s="161" t="s">
        <v>118</v>
      </c>
      <c r="AX231" s="161" t="s">
        <v>79</v>
      </c>
      <c r="AY231" s="161" t="s">
        <v>147</v>
      </c>
    </row>
    <row r="232" spans="2:51" s="6" customFormat="1" ht="18.75" customHeight="1">
      <c r="B232" s="173"/>
      <c r="C232" s="174"/>
      <c r="D232" s="174"/>
      <c r="E232" s="174"/>
      <c r="F232" s="260" t="s">
        <v>268</v>
      </c>
      <c r="G232" s="261"/>
      <c r="H232" s="261"/>
      <c r="I232" s="261"/>
      <c r="J232" s="174"/>
      <c r="K232" s="174"/>
      <c r="L232" s="174"/>
      <c r="M232" s="174"/>
      <c r="N232" s="174"/>
      <c r="O232" s="174"/>
      <c r="P232" s="174"/>
      <c r="Q232" s="174"/>
      <c r="R232" s="175"/>
      <c r="T232" s="176"/>
      <c r="U232" s="174"/>
      <c r="V232" s="174"/>
      <c r="W232" s="174"/>
      <c r="X232" s="174"/>
      <c r="Y232" s="174"/>
      <c r="Z232" s="174"/>
      <c r="AA232" s="177"/>
      <c r="AT232" s="178" t="s">
        <v>195</v>
      </c>
      <c r="AU232" s="178" t="s">
        <v>106</v>
      </c>
      <c r="AV232" s="178" t="s">
        <v>22</v>
      </c>
      <c r="AW232" s="178" t="s">
        <v>118</v>
      </c>
      <c r="AX232" s="178" t="s">
        <v>79</v>
      </c>
      <c r="AY232" s="178" t="s">
        <v>147</v>
      </c>
    </row>
    <row r="233" spans="2:51" s="6" customFormat="1" ht="18.75" customHeight="1">
      <c r="B233" s="155"/>
      <c r="C233" s="156"/>
      <c r="D233" s="156"/>
      <c r="E233" s="156"/>
      <c r="F233" s="252" t="s">
        <v>269</v>
      </c>
      <c r="G233" s="253"/>
      <c r="H233" s="253"/>
      <c r="I233" s="253"/>
      <c r="J233" s="156"/>
      <c r="K233" s="157">
        <v>-434.7</v>
      </c>
      <c r="L233" s="156"/>
      <c r="M233" s="156"/>
      <c r="N233" s="156"/>
      <c r="O233" s="156"/>
      <c r="P233" s="156"/>
      <c r="Q233" s="156"/>
      <c r="R233" s="158"/>
      <c r="T233" s="159"/>
      <c r="U233" s="156"/>
      <c r="V233" s="156"/>
      <c r="W233" s="156"/>
      <c r="X233" s="156"/>
      <c r="Y233" s="156"/>
      <c r="Z233" s="156"/>
      <c r="AA233" s="160"/>
      <c r="AT233" s="161" t="s">
        <v>195</v>
      </c>
      <c r="AU233" s="161" t="s">
        <v>106</v>
      </c>
      <c r="AV233" s="161" t="s">
        <v>106</v>
      </c>
      <c r="AW233" s="161" t="s">
        <v>118</v>
      </c>
      <c r="AX233" s="161" t="s">
        <v>79</v>
      </c>
      <c r="AY233" s="161" t="s">
        <v>147</v>
      </c>
    </row>
    <row r="234" spans="2:51" s="6" customFormat="1" ht="18.75" customHeight="1">
      <c r="B234" s="155"/>
      <c r="C234" s="156"/>
      <c r="D234" s="156"/>
      <c r="E234" s="156"/>
      <c r="F234" s="252" t="s">
        <v>270</v>
      </c>
      <c r="G234" s="253"/>
      <c r="H234" s="253"/>
      <c r="I234" s="253"/>
      <c r="J234" s="156"/>
      <c r="K234" s="157">
        <v>104.85</v>
      </c>
      <c r="L234" s="156"/>
      <c r="M234" s="156"/>
      <c r="N234" s="156"/>
      <c r="O234" s="156"/>
      <c r="P234" s="156"/>
      <c r="Q234" s="156"/>
      <c r="R234" s="158"/>
      <c r="T234" s="159"/>
      <c r="U234" s="156"/>
      <c r="V234" s="156"/>
      <c r="W234" s="156"/>
      <c r="X234" s="156"/>
      <c r="Y234" s="156"/>
      <c r="Z234" s="156"/>
      <c r="AA234" s="160"/>
      <c r="AT234" s="161" t="s">
        <v>195</v>
      </c>
      <c r="AU234" s="161" t="s">
        <v>106</v>
      </c>
      <c r="AV234" s="161" t="s">
        <v>106</v>
      </c>
      <c r="AW234" s="161" t="s">
        <v>118</v>
      </c>
      <c r="AX234" s="161" t="s">
        <v>79</v>
      </c>
      <c r="AY234" s="161" t="s">
        <v>147</v>
      </c>
    </row>
    <row r="235" spans="2:51" s="6" customFormat="1" ht="18.75" customHeight="1">
      <c r="B235" s="155"/>
      <c r="C235" s="156"/>
      <c r="D235" s="156"/>
      <c r="E235" s="156"/>
      <c r="F235" s="252" t="s">
        <v>272</v>
      </c>
      <c r="G235" s="253"/>
      <c r="H235" s="253"/>
      <c r="I235" s="253"/>
      <c r="J235" s="156"/>
      <c r="K235" s="157">
        <v>39.92</v>
      </c>
      <c r="L235" s="156"/>
      <c r="M235" s="156"/>
      <c r="N235" s="156"/>
      <c r="O235" s="156"/>
      <c r="P235" s="156"/>
      <c r="Q235" s="156"/>
      <c r="R235" s="158"/>
      <c r="T235" s="159"/>
      <c r="U235" s="156"/>
      <c r="V235" s="156"/>
      <c r="W235" s="156"/>
      <c r="X235" s="156"/>
      <c r="Y235" s="156"/>
      <c r="Z235" s="156"/>
      <c r="AA235" s="160"/>
      <c r="AT235" s="161" t="s">
        <v>195</v>
      </c>
      <c r="AU235" s="161" t="s">
        <v>106</v>
      </c>
      <c r="AV235" s="161" t="s">
        <v>106</v>
      </c>
      <c r="AW235" s="161" t="s">
        <v>118</v>
      </c>
      <c r="AX235" s="161" t="s">
        <v>79</v>
      </c>
      <c r="AY235" s="161" t="s">
        <v>147</v>
      </c>
    </row>
    <row r="236" spans="2:51" s="6" customFormat="1" ht="18.75" customHeight="1">
      <c r="B236" s="166"/>
      <c r="C236" s="167"/>
      <c r="D236" s="167"/>
      <c r="E236" s="167"/>
      <c r="F236" s="258" t="s">
        <v>258</v>
      </c>
      <c r="G236" s="259"/>
      <c r="H236" s="259"/>
      <c r="I236" s="259"/>
      <c r="J236" s="167"/>
      <c r="K236" s="168">
        <v>2209.469</v>
      </c>
      <c r="L236" s="167"/>
      <c r="M236" s="167"/>
      <c r="N236" s="167"/>
      <c r="O236" s="167"/>
      <c r="P236" s="167"/>
      <c r="Q236" s="167"/>
      <c r="R236" s="169"/>
      <c r="T236" s="170"/>
      <c r="U236" s="167"/>
      <c r="V236" s="167"/>
      <c r="W236" s="167"/>
      <c r="X236" s="167"/>
      <c r="Y236" s="167"/>
      <c r="Z236" s="167"/>
      <c r="AA236" s="171"/>
      <c r="AT236" s="172" t="s">
        <v>195</v>
      </c>
      <c r="AU236" s="172" t="s">
        <v>106</v>
      </c>
      <c r="AV236" s="172" t="s">
        <v>157</v>
      </c>
      <c r="AW236" s="172" t="s">
        <v>118</v>
      </c>
      <c r="AX236" s="172" t="s">
        <v>22</v>
      </c>
      <c r="AY236" s="172" t="s">
        <v>147</v>
      </c>
    </row>
    <row r="237" spans="2:65" s="6" customFormat="1" ht="27" customHeight="1">
      <c r="B237" s="23"/>
      <c r="C237" s="143" t="s">
        <v>361</v>
      </c>
      <c r="D237" s="143" t="s">
        <v>148</v>
      </c>
      <c r="E237" s="144" t="s">
        <v>362</v>
      </c>
      <c r="F237" s="243" t="s">
        <v>363</v>
      </c>
      <c r="G237" s="244"/>
      <c r="H237" s="244"/>
      <c r="I237" s="244"/>
      <c r="J237" s="145" t="s">
        <v>245</v>
      </c>
      <c r="K237" s="146">
        <v>989.113</v>
      </c>
      <c r="L237" s="245">
        <v>0</v>
      </c>
      <c r="M237" s="244"/>
      <c r="N237" s="246">
        <f>ROUND($L$237*$K$237,2)</f>
        <v>0</v>
      </c>
      <c r="O237" s="244"/>
      <c r="P237" s="244"/>
      <c r="Q237" s="244"/>
      <c r="R237" s="25"/>
      <c r="T237" s="147"/>
      <c r="U237" s="31" t="s">
        <v>44</v>
      </c>
      <c r="V237" s="24"/>
      <c r="W237" s="148">
        <f>$V$237*$K$237</f>
        <v>0</v>
      </c>
      <c r="X237" s="148">
        <v>0.00268</v>
      </c>
      <c r="Y237" s="148">
        <f>$X$237*$K$237</f>
        <v>2.6508228400000005</v>
      </c>
      <c r="Z237" s="148">
        <v>0</v>
      </c>
      <c r="AA237" s="149">
        <f>$Z$237*$K$237</f>
        <v>0</v>
      </c>
      <c r="AR237" s="6" t="s">
        <v>157</v>
      </c>
      <c r="AT237" s="6" t="s">
        <v>148</v>
      </c>
      <c r="AU237" s="6" t="s">
        <v>106</v>
      </c>
      <c r="AY237" s="6" t="s">
        <v>147</v>
      </c>
      <c r="BE237" s="93">
        <f>IF($U$237="základní",$N$237,0)</f>
        <v>0</v>
      </c>
      <c r="BF237" s="93">
        <f>IF($U$237="snížená",$N$237,0)</f>
        <v>0</v>
      </c>
      <c r="BG237" s="93">
        <f>IF($U$237="zákl. přenesená",$N$237,0)</f>
        <v>0</v>
      </c>
      <c r="BH237" s="93">
        <f>IF($U$237="sníž. přenesená",$N$237,0)</f>
        <v>0</v>
      </c>
      <c r="BI237" s="93">
        <f>IF($U$237="nulová",$N$237,0)</f>
        <v>0</v>
      </c>
      <c r="BJ237" s="6" t="s">
        <v>22</v>
      </c>
      <c r="BK237" s="93">
        <f>ROUND($L$237*$K$237,2)</f>
        <v>0</v>
      </c>
      <c r="BL237" s="6" t="s">
        <v>157</v>
      </c>
      <c r="BM237" s="6" t="s">
        <v>364</v>
      </c>
    </row>
    <row r="238" spans="2:51" s="6" customFormat="1" ht="32.25" customHeight="1">
      <c r="B238" s="155"/>
      <c r="C238" s="156"/>
      <c r="D238" s="156"/>
      <c r="E238" s="156"/>
      <c r="F238" s="252" t="s">
        <v>274</v>
      </c>
      <c r="G238" s="253"/>
      <c r="H238" s="253"/>
      <c r="I238" s="253"/>
      <c r="J238" s="156"/>
      <c r="K238" s="157">
        <v>165.48</v>
      </c>
      <c r="L238" s="156"/>
      <c r="M238" s="156"/>
      <c r="N238" s="156"/>
      <c r="O238" s="156"/>
      <c r="P238" s="156"/>
      <c r="Q238" s="156"/>
      <c r="R238" s="158"/>
      <c r="T238" s="159"/>
      <c r="U238" s="156"/>
      <c r="V238" s="156"/>
      <c r="W238" s="156"/>
      <c r="X238" s="156"/>
      <c r="Y238" s="156"/>
      <c r="Z238" s="156"/>
      <c r="AA238" s="160"/>
      <c r="AT238" s="161" t="s">
        <v>195</v>
      </c>
      <c r="AU238" s="161" t="s">
        <v>106</v>
      </c>
      <c r="AV238" s="161" t="s">
        <v>106</v>
      </c>
      <c r="AW238" s="161" t="s">
        <v>118</v>
      </c>
      <c r="AX238" s="161" t="s">
        <v>79</v>
      </c>
      <c r="AY238" s="161" t="s">
        <v>147</v>
      </c>
    </row>
    <row r="239" spans="2:51" s="6" customFormat="1" ht="32.25" customHeight="1">
      <c r="B239" s="155"/>
      <c r="C239" s="156"/>
      <c r="D239" s="156"/>
      <c r="E239" s="156"/>
      <c r="F239" s="252" t="s">
        <v>275</v>
      </c>
      <c r="G239" s="253"/>
      <c r="H239" s="253"/>
      <c r="I239" s="253"/>
      <c r="J239" s="156"/>
      <c r="K239" s="157">
        <v>52.33</v>
      </c>
      <c r="L239" s="156"/>
      <c r="M239" s="156"/>
      <c r="N239" s="156"/>
      <c r="O239" s="156"/>
      <c r="P239" s="156"/>
      <c r="Q239" s="156"/>
      <c r="R239" s="158"/>
      <c r="T239" s="159"/>
      <c r="U239" s="156"/>
      <c r="V239" s="156"/>
      <c r="W239" s="156"/>
      <c r="X239" s="156"/>
      <c r="Y239" s="156"/>
      <c r="Z239" s="156"/>
      <c r="AA239" s="160"/>
      <c r="AT239" s="161" t="s">
        <v>195</v>
      </c>
      <c r="AU239" s="161" t="s">
        <v>106</v>
      </c>
      <c r="AV239" s="161" t="s">
        <v>106</v>
      </c>
      <c r="AW239" s="161" t="s">
        <v>118</v>
      </c>
      <c r="AX239" s="161" t="s">
        <v>79</v>
      </c>
      <c r="AY239" s="161" t="s">
        <v>147</v>
      </c>
    </row>
    <row r="240" spans="2:51" s="6" customFormat="1" ht="60.75" customHeight="1">
      <c r="B240" s="155"/>
      <c r="C240" s="156"/>
      <c r="D240" s="156"/>
      <c r="E240" s="156"/>
      <c r="F240" s="252" t="s">
        <v>276</v>
      </c>
      <c r="G240" s="253"/>
      <c r="H240" s="253"/>
      <c r="I240" s="253"/>
      <c r="J240" s="156"/>
      <c r="K240" s="157">
        <v>771.303</v>
      </c>
      <c r="L240" s="156"/>
      <c r="M240" s="156"/>
      <c r="N240" s="156"/>
      <c r="O240" s="156"/>
      <c r="P240" s="156"/>
      <c r="Q240" s="156"/>
      <c r="R240" s="158"/>
      <c r="T240" s="159"/>
      <c r="U240" s="156"/>
      <c r="V240" s="156"/>
      <c r="W240" s="156"/>
      <c r="X240" s="156"/>
      <c r="Y240" s="156"/>
      <c r="Z240" s="156"/>
      <c r="AA240" s="160"/>
      <c r="AT240" s="161" t="s">
        <v>195</v>
      </c>
      <c r="AU240" s="161" t="s">
        <v>106</v>
      </c>
      <c r="AV240" s="161" t="s">
        <v>106</v>
      </c>
      <c r="AW240" s="161" t="s">
        <v>118</v>
      </c>
      <c r="AX240" s="161" t="s">
        <v>79</v>
      </c>
      <c r="AY240" s="161" t="s">
        <v>147</v>
      </c>
    </row>
    <row r="241" spans="2:51" s="6" customFormat="1" ht="18.75" customHeight="1">
      <c r="B241" s="166"/>
      <c r="C241" s="167"/>
      <c r="D241" s="167"/>
      <c r="E241" s="167"/>
      <c r="F241" s="258" t="s">
        <v>258</v>
      </c>
      <c r="G241" s="259"/>
      <c r="H241" s="259"/>
      <c r="I241" s="259"/>
      <c r="J241" s="167"/>
      <c r="K241" s="168">
        <v>989.113</v>
      </c>
      <c r="L241" s="167"/>
      <c r="M241" s="167"/>
      <c r="N241" s="167"/>
      <c r="O241" s="167"/>
      <c r="P241" s="167"/>
      <c r="Q241" s="167"/>
      <c r="R241" s="169"/>
      <c r="T241" s="170"/>
      <c r="U241" s="167"/>
      <c r="V241" s="167"/>
      <c r="W241" s="167"/>
      <c r="X241" s="167"/>
      <c r="Y241" s="167"/>
      <c r="Z241" s="167"/>
      <c r="AA241" s="171"/>
      <c r="AT241" s="172" t="s">
        <v>195</v>
      </c>
      <c r="AU241" s="172" t="s">
        <v>106</v>
      </c>
      <c r="AV241" s="172" t="s">
        <v>157</v>
      </c>
      <c r="AW241" s="172" t="s">
        <v>118</v>
      </c>
      <c r="AX241" s="172" t="s">
        <v>22</v>
      </c>
      <c r="AY241" s="172" t="s">
        <v>147</v>
      </c>
    </row>
    <row r="242" spans="2:65" s="6" customFormat="1" ht="27" customHeight="1">
      <c r="B242" s="23"/>
      <c r="C242" s="143" t="s">
        <v>365</v>
      </c>
      <c r="D242" s="143" t="s">
        <v>148</v>
      </c>
      <c r="E242" s="144" t="s">
        <v>366</v>
      </c>
      <c r="F242" s="243" t="s">
        <v>367</v>
      </c>
      <c r="G242" s="244"/>
      <c r="H242" s="244"/>
      <c r="I242" s="244"/>
      <c r="J242" s="145" t="s">
        <v>245</v>
      </c>
      <c r="K242" s="146">
        <v>587.765</v>
      </c>
      <c r="L242" s="245">
        <v>0</v>
      </c>
      <c r="M242" s="244"/>
      <c r="N242" s="246">
        <f>ROUND($L$242*$K$242,2)</f>
        <v>0</v>
      </c>
      <c r="O242" s="244"/>
      <c r="P242" s="244"/>
      <c r="Q242" s="244"/>
      <c r="R242" s="25"/>
      <c r="T242" s="147"/>
      <c r="U242" s="31" t="s">
        <v>44</v>
      </c>
      <c r="V242" s="24"/>
      <c r="W242" s="148">
        <f>$V$242*$K$242</f>
        <v>0</v>
      </c>
      <c r="X242" s="148">
        <v>0.00012</v>
      </c>
      <c r="Y242" s="148">
        <f>$X$242*$K$242</f>
        <v>0.0705318</v>
      </c>
      <c r="Z242" s="148">
        <v>0</v>
      </c>
      <c r="AA242" s="149">
        <f>$Z$242*$K$242</f>
        <v>0</v>
      </c>
      <c r="AR242" s="6" t="s">
        <v>157</v>
      </c>
      <c r="AT242" s="6" t="s">
        <v>148</v>
      </c>
      <c r="AU242" s="6" t="s">
        <v>106</v>
      </c>
      <c r="AY242" s="6" t="s">
        <v>147</v>
      </c>
      <c r="BE242" s="93">
        <f>IF($U$242="základní",$N$242,0)</f>
        <v>0</v>
      </c>
      <c r="BF242" s="93">
        <f>IF($U$242="snížená",$N$242,0)</f>
        <v>0</v>
      </c>
      <c r="BG242" s="93">
        <f>IF($U$242="zákl. přenesená",$N$242,0)</f>
        <v>0</v>
      </c>
      <c r="BH242" s="93">
        <f>IF($U$242="sníž. přenesená",$N$242,0)</f>
        <v>0</v>
      </c>
      <c r="BI242" s="93">
        <f>IF($U$242="nulová",$N$242,0)</f>
        <v>0</v>
      </c>
      <c r="BJ242" s="6" t="s">
        <v>22</v>
      </c>
      <c r="BK242" s="93">
        <f>ROUND($L$242*$K$242,2)</f>
        <v>0</v>
      </c>
      <c r="BL242" s="6" t="s">
        <v>157</v>
      </c>
      <c r="BM242" s="6" t="s">
        <v>368</v>
      </c>
    </row>
    <row r="243" spans="2:51" s="6" customFormat="1" ht="18.75" customHeight="1">
      <c r="B243" s="155"/>
      <c r="C243" s="156"/>
      <c r="D243" s="156"/>
      <c r="E243" s="156"/>
      <c r="F243" s="252" t="s">
        <v>369</v>
      </c>
      <c r="G243" s="253"/>
      <c r="H243" s="253"/>
      <c r="I243" s="253"/>
      <c r="J243" s="156"/>
      <c r="K243" s="157">
        <v>434.7</v>
      </c>
      <c r="L243" s="156"/>
      <c r="M243" s="156"/>
      <c r="N243" s="156"/>
      <c r="O243" s="156"/>
      <c r="P243" s="156"/>
      <c r="Q243" s="156"/>
      <c r="R243" s="158"/>
      <c r="T243" s="159"/>
      <c r="U243" s="156"/>
      <c r="V243" s="156"/>
      <c r="W243" s="156"/>
      <c r="X243" s="156"/>
      <c r="Y243" s="156"/>
      <c r="Z243" s="156"/>
      <c r="AA243" s="160"/>
      <c r="AT243" s="161" t="s">
        <v>195</v>
      </c>
      <c r="AU243" s="161" t="s">
        <v>106</v>
      </c>
      <c r="AV243" s="161" t="s">
        <v>106</v>
      </c>
      <c r="AW243" s="161" t="s">
        <v>118</v>
      </c>
      <c r="AX243" s="161" t="s">
        <v>79</v>
      </c>
      <c r="AY243" s="161" t="s">
        <v>147</v>
      </c>
    </row>
    <row r="244" spans="2:51" s="6" customFormat="1" ht="32.25" customHeight="1">
      <c r="B244" s="155"/>
      <c r="C244" s="156"/>
      <c r="D244" s="156"/>
      <c r="E244" s="156"/>
      <c r="F244" s="252" t="s">
        <v>370</v>
      </c>
      <c r="G244" s="253"/>
      <c r="H244" s="253"/>
      <c r="I244" s="253"/>
      <c r="J244" s="156"/>
      <c r="K244" s="157">
        <v>153.065</v>
      </c>
      <c r="L244" s="156"/>
      <c r="M244" s="156"/>
      <c r="N244" s="156"/>
      <c r="O244" s="156"/>
      <c r="P244" s="156"/>
      <c r="Q244" s="156"/>
      <c r="R244" s="158"/>
      <c r="T244" s="159"/>
      <c r="U244" s="156"/>
      <c r="V244" s="156"/>
      <c r="W244" s="156"/>
      <c r="X244" s="156"/>
      <c r="Y244" s="156"/>
      <c r="Z244" s="156"/>
      <c r="AA244" s="160"/>
      <c r="AT244" s="161" t="s">
        <v>195</v>
      </c>
      <c r="AU244" s="161" t="s">
        <v>106</v>
      </c>
      <c r="AV244" s="161" t="s">
        <v>106</v>
      </c>
      <c r="AW244" s="161" t="s">
        <v>118</v>
      </c>
      <c r="AX244" s="161" t="s">
        <v>79</v>
      </c>
      <c r="AY244" s="161" t="s">
        <v>147</v>
      </c>
    </row>
    <row r="245" spans="2:51" s="6" customFormat="1" ht="18.75" customHeight="1">
      <c r="B245" s="166"/>
      <c r="C245" s="167"/>
      <c r="D245" s="167"/>
      <c r="E245" s="167"/>
      <c r="F245" s="258" t="s">
        <v>258</v>
      </c>
      <c r="G245" s="259"/>
      <c r="H245" s="259"/>
      <c r="I245" s="259"/>
      <c r="J245" s="167"/>
      <c r="K245" s="168">
        <v>587.765</v>
      </c>
      <c r="L245" s="167"/>
      <c r="M245" s="167"/>
      <c r="N245" s="167"/>
      <c r="O245" s="167"/>
      <c r="P245" s="167"/>
      <c r="Q245" s="167"/>
      <c r="R245" s="169"/>
      <c r="T245" s="170"/>
      <c r="U245" s="167"/>
      <c r="V245" s="167"/>
      <c r="W245" s="167"/>
      <c r="X245" s="167"/>
      <c r="Y245" s="167"/>
      <c r="Z245" s="167"/>
      <c r="AA245" s="171"/>
      <c r="AT245" s="172" t="s">
        <v>195</v>
      </c>
      <c r="AU245" s="172" t="s">
        <v>106</v>
      </c>
      <c r="AV245" s="172" t="s">
        <v>157</v>
      </c>
      <c r="AW245" s="172" t="s">
        <v>118</v>
      </c>
      <c r="AX245" s="172" t="s">
        <v>22</v>
      </c>
      <c r="AY245" s="172" t="s">
        <v>147</v>
      </c>
    </row>
    <row r="246" spans="2:65" s="6" customFormat="1" ht="15.75" customHeight="1">
      <c r="B246" s="23"/>
      <c r="C246" s="143" t="s">
        <v>371</v>
      </c>
      <c r="D246" s="143" t="s">
        <v>148</v>
      </c>
      <c r="E246" s="144" t="s">
        <v>372</v>
      </c>
      <c r="F246" s="243" t="s">
        <v>373</v>
      </c>
      <c r="G246" s="244"/>
      <c r="H246" s="244"/>
      <c r="I246" s="244"/>
      <c r="J246" s="145" t="s">
        <v>245</v>
      </c>
      <c r="K246" s="146">
        <v>3426.482</v>
      </c>
      <c r="L246" s="245">
        <v>0</v>
      </c>
      <c r="M246" s="244"/>
      <c r="N246" s="246">
        <f>ROUND($L$246*$K$246,2)</f>
        <v>0</v>
      </c>
      <c r="O246" s="244"/>
      <c r="P246" s="244"/>
      <c r="Q246" s="244"/>
      <c r="R246" s="25"/>
      <c r="T246" s="147"/>
      <c r="U246" s="31" t="s">
        <v>44</v>
      </c>
      <c r="V246" s="24"/>
      <c r="W246" s="148">
        <f>$V$246*$K$246</f>
        <v>0</v>
      </c>
      <c r="X246" s="148">
        <v>0</v>
      </c>
      <c r="Y246" s="148">
        <f>$X$246*$K$246</f>
        <v>0</v>
      </c>
      <c r="Z246" s="148">
        <v>0</v>
      </c>
      <c r="AA246" s="149">
        <f>$Z$246*$K$246</f>
        <v>0</v>
      </c>
      <c r="AR246" s="6" t="s">
        <v>157</v>
      </c>
      <c r="AT246" s="6" t="s">
        <v>148</v>
      </c>
      <c r="AU246" s="6" t="s">
        <v>106</v>
      </c>
      <c r="AY246" s="6" t="s">
        <v>147</v>
      </c>
      <c r="BE246" s="93">
        <f>IF($U$246="základní",$N$246,0)</f>
        <v>0</v>
      </c>
      <c r="BF246" s="93">
        <f>IF($U$246="snížená",$N$246,0)</f>
        <v>0</v>
      </c>
      <c r="BG246" s="93">
        <f>IF($U$246="zákl. přenesená",$N$246,0)</f>
        <v>0</v>
      </c>
      <c r="BH246" s="93">
        <f>IF($U$246="sníž. přenesená",$N$246,0)</f>
        <v>0</v>
      </c>
      <c r="BI246" s="93">
        <f>IF($U$246="nulová",$N$246,0)</f>
        <v>0</v>
      </c>
      <c r="BJ246" s="6" t="s">
        <v>22</v>
      </c>
      <c r="BK246" s="93">
        <f>ROUND($L$246*$K$246,2)</f>
        <v>0</v>
      </c>
      <c r="BL246" s="6" t="s">
        <v>157</v>
      </c>
      <c r="BM246" s="6" t="s">
        <v>374</v>
      </c>
    </row>
    <row r="247" spans="2:65" s="6" customFormat="1" ht="27" customHeight="1">
      <c r="B247" s="23"/>
      <c r="C247" s="143" t="s">
        <v>375</v>
      </c>
      <c r="D247" s="143" t="s">
        <v>148</v>
      </c>
      <c r="E247" s="144" t="s">
        <v>376</v>
      </c>
      <c r="F247" s="243" t="s">
        <v>377</v>
      </c>
      <c r="G247" s="244"/>
      <c r="H247" s="244"/>
      <c r="I247" s="244"/>
      <c r="J247" s="145" t="s">
        <v>192</v>
      </c>
      <c r="K247" s="146">
        <v>13.968</v>
      </c>
      <c r="L247" s="245">
        <v>0</v>
      </c>
      <c r="M247" s="244"/>
      <c r="N247" s="246">
        <f>ROUND($L$247*$K$247,2)</f>
        <v>0</v>
      </c>
      <c r="O247" s="244"/>
      <c r="P247" s="244"/>
      <c r="Q247" s="244"/>
      <c r="R247" s="25"/>
      <c r="T247" s="147"/>
      <c r="U247" s="31" t="s">
        <v>44</v>
      </c>
      <c r="V247" s="24"/>
      <c r="W247" s="148">
        <f>$V$247*$K$247</f>
        <v>0</v>
      </c>
      <c r="X247" s="148">
        <v>2.45329</v>
      </c>
      <c r="Y247" s="148">
        <f>$X$247*$K$247</f>
        <v>34.26755472</v>
      </c>
      <c r="Z247" s="148">
        <v>0</v>
      </c>
      <c r="AA247" s="149">
        <f>$Z$247*$K$247</f>
        <v>0</v>
      </c>
      <c r="AR247" s="6" t="s">
        <v>157</v>
      </c>
      <c r="AT247" s="6" t="s">
        <v>148</v>
      </c>
      <c r="AU247" s="6" t="s">
        <v>106</v>
      </c>
      <c r="AY247" s="6" t="s">
        <v>147</v>
      </c>
      <c r="BE247" s="93">
        <f>IF($U$247="základní",$N$247,0)</f>
        <v>0</v>
      </c>
      <c r="BF247" s="93">
        <f>IF($U$247="snížená",$N$247,0)</f>
        <v>0</v>
      </c>
      <c r="BG247" s="93">
        <f>IF($U$247="zákl. přenesená",$N$247,0)</f>
        <v>0</v>
      </c>
      <c r="BH247" s="93">
        <f>IF($U$247="sníž. přenesená",$N$247,0)</f>
        <v>0</v>
      </c>
      <c r="BI247" s="93">
        <f>IF($U$247="nulová",$N$247,0)</f>
        <v>0</v>
      </c>
      <c r="BJ247" s="6" t="s">
        <v>22</v>
      </c>
      <c r="BK247" s="93">
        <f>ROUND($L$247*$K$247,2)</f>
        <v>0</v>
      </c>
      <c r="BL247" s="6" t="s">
        <v>157</v>
      </c>
      <c r="BM247" s="6" t="s">
        <v>378</v>
      </c>
    </row>
    <row r="248" spans="2:51" s="6" customFormat="1" ht="18.75" customHeight="1">
      <c r="B248" s="155"/>
      <c r="C248" s="156"/>
      <c r="D248" s="156"/>
      <c r="E248" s="156"/>
      <c r="F248" s="252" t="s">
        <v>379</v>
      </c>
      <c r="G248" s="253"/>
      <c r="H248" s="253"/>
      <c r="I248" s="253"/>
      <c r="J248" s="156"/>
      <c r="K248" s="157">
        <v>13.968</v>
      </c>
      <c r="L248" s="156"/>
      <c r="M248" s="156"/>
      <c r="N248" s="156"/>
      <c r="O248" s="156"/>
      <c r="P248" s="156"/>
      <c r="Q248" s="156"/>
      <c r="R248" s="158"/>
      <c r="T248" s="159"/>
      <c r="U248" s="156"/>
      <c r="V248" s="156"/>
      <c r="W248" s="156"/>
      <c r="X248" s="156"/>
      <c r="Y248" s="156"/>
      <c r="Z248" s="156"/>
      <c r="AA248" s="160"/>
      <c r="AT248" s="161" t="s">
        <v>195</v>
      </c>
      <c r="AU248" s="161" t="s">
        <v>106</v>
      </c>
      <c r="AV248" s="161" t="s">
        <v>106</v>
      </c>
      <c r="AW248" s="161" t="s">
        <v>118</v>
      </c>
      <c r="AX248" s="161" t="s">
        <v>22</v>
      </c>
      <c r="AY248" s="161" t="s">
        <v>147</v>
      </c>
    </row>
    <row r="249" spans="2:65" s="6" customFormat="1" ht="27" customHeight="1">
      <c r="B249" s="23"/>
      <c r="C249" s="143" t="s">
        <v>380</v>
      </c>
      <c r="D249" s="143" t="s">
        <v>148</v>
      </c>
      <c r="E249" s="144" t="s">
        <v>381</v>
      </c>
      <c r="F249" s="243" t="s">
        <v>382</v>
      </c>
      <c r="G249" s="244"/>
      <c r="H249" s="244"/>
      <c r="I249" s="244"/>
      <c r="J249" s="145" t="s">
        <v>192</v>
      </c>
      <c r="K249" s="146">
        <v>2.415</v>
      </c>
      <c r="L249" s="245">
        <v>0</v>
      </c>
      <c r="M249" s="244"/>
      <c r="N249" s="246">
        <f>ROUND($L$249*$K$249,2)</f>
        <v>0</v>
      </c>
      <c r="O249" s="244"/>
      <c r="P249" s="244"/>
      <c r="Q249" s="244"/>
      <c r="R249" s="25"/>
      <c r="T249" s="147"/>
      <c r="U249" s="31" t="s">
        <v>44</v>
      </c>
      <c r="V249" s="24"/>
      <c r="W249" s="148">
        <f>$V$249*$K$249</f>
        <v>0</v>
      </c>
      <c r="X249" s="148">
        <v>2.25634</v>
      </c>
      <c r="Y249" s="148">
        <f>$X$249*$K$249</f>
        <v>5.4490611</v>
      </c>
      <c r="Z249" s="148">
        <v>0</v>
      </c>
      <c r="AA249" s="149">
        <f>$Z$249*$K$249</f>
        <v>0</v>
      </c>
      <c r="AR249" s="6" t="s">
        <v>157</v>
      </c>
      <c r="AT249" s="6" t="s">
        <v>148</v>
      </c>
      <c r="AU249" s="6" t="s">
        <v>106</v>
      </c>
      <c r="AY249" s="6" t="s">
        <v>147</v>
      </c>
      <c r="BE249" s="93">
        <f>IF($U$249="základní",$N$249,0)</f>
        <v>0</v>
      </c>
      <c r="BF249" s="93">
        <f>IF($U$249="snížená",$N$249,0)</f>
        <v>0</v>
      </c>
      <c r="BG249" s="93">
        <f>IF($U$249="zákl. přenesená",$N$249,0)</f>
        <v>0</v>
      </c>
      <c r="BH249" s="93">
        <f>IF($U$249="sníž. přenesená",$N$249,0)</f>
        <v>0</v>
      </c>
      <c r="BI249" s="93">
        <f>IF($U$249="nulová",$N$249,0)</f>
        <v>0</v>
      </c>
      <c r="BJ249" s="6" t="s">
        <v>22</v>
      </c>
      <c r="BK249" s="93">
        <f>ROUND($L$249*$K$249,2)</f>
        <v>0</v>
      </c>
      <c r="BL249" s="6" t="s">
        <v>157</v>
      </c>
      <c r="BM249" s="6" t="s">
        <v>383</v>
      </c>
    </row>
    <row r="250" spans="2:63" s="132" customFormat="1" ht="30.75" customHeight="1">
      <c r="B250" s="133"/>
      <c r="C250" s="134"/>
      <c r="D250" s="142" t="s">
        <v>175</v>
      </c>
      <c r="E250" s="142"/>
      <c r="F250" s="142"/>
      <c r="G250" s="142"/>
      <c r="H250" s="142"/>
      <c r="I250" s="142"/>
      <c r="J250" s="142"/>
      <c r="K250" s="142"/>
      <c r="L250" s="142"/>
      <c r="M250" s="142"/>
      <c r="N250" s="251">
        <f>$BK$250</f>
        <v>0</v>
      </c>
      <c r="O250" s="250"/>
      <c r="P250" s="250"/>
      <c r="Q250" s="250"/>
      <c r="R250" s="136"/>
      <c r="T250" s="137"/>
      <c r="U250" s="134"/>
      <c r="V250" s="134"/>
      <c r="W250" s="138">
        <f>SUM($W$251:$W$264)</f>
        <v>0</v>
      </c>
      <c r="X250" s="134"/>
      <c r="Y250" s="138">
        <f>SUM($Y$251:$Y$264)</f>
        <v>10.909625</v>
      </c>
      <c r="Z250" s="134"/>
      <c r="AA250" s="139">
        <f>SUM($AA$251:$AA$264)</f>
        <v>36.0426</v>
      </c>
      <c r="AR250" s="140" t="s">
        <v>22</v>
      </c>
      <c r="AT250" s="140" t="s">
        <v>78</v>
      </c>
      <c r="AU250" s="140" t="s">
        <v>22</v>
      </c>
      <c r="AY250" s="140" t="s">
        <v>147</v>
      </c>
      <c r="BK250" s="141">
        <f>SUM($BK$251:$BK$264)</f>
        <v>0</v>
      </c>
    </row>
    <row r="251" spans="2:65" s="6" customFormat="1" ht="27" customHeight="1">
      <c r="B251" s="23"/>
      <c r="C251" s="143" t="s">
        <v>384</v>
      </c>
      <c r="D251" s="143" t="s">
        <v>148</v>
      </c>
      <c r="E251" s="144" t="s">
        <v>385</v>
      </c>
      <c r="F251" s="243" t="s">
        <v>386</v>
      </c>
      <c r="G251" s="244"/>
      <c r="H251" s="244"/>
      <c r="I251" s="244"/>
      <c r="J251" s="145" t="s">
        <v>254</v>
      </c>
      <c r="K251" s="146">
        <v>84.55</v>
      </c>
      <c r="L251" s="245">
        <v>0</v>
      </c>
      <c r="M251" s="244"/>
      <c r="N251" s="246">
        <f>ROUND($L$251*$K$251,2)</f>
        <v>0</v>
      </c>
      <c r="O251" s="244"/>
      <c r="P251" s="244"/>
      <c r="Q251" s="244"/>
      <c r="R251" s="25"/>
      <c r="T251" s="147"/>
      <c r="U251" s="31" t="s">
        <v>44</v>
      </c>
      <c r="V251" s="24"/>
      <c r="W251" s="148">
        <f>$V$251*$K$251</f>
        <v>0</v>
      </c>
      <c r="X251" s="148">
        <v>0.10095</v>
      </c>
      <c r="Y251" s="148">
        <f>$X$251*$K$251</f>
        <v>8.5353225</v>
      </c>
      <c r="Z251" s="148">
        <v>0</v>
      </c>
      <c r="AA251" s="149">
        <f>$Z$251*$K$251</f>
        <v>0</v>
      </c>
      <c r="AR251" s="6" t="s">
        <v>157</v>
      </c>
      <c r="AT251" s="6" t="s">
        <v>148</v>
      </c>
      <c r="AU251" s="6" t="s">
        <v>106</v>
      </c>
      <c r="AY251" s="6" t="s">
        <v>147</v>
      </c>
      <c r="BE251" s="93">
        <f>IF($U$251="základní",$N$251,0)</f>
        <v>0</v>
      </c>
      <c r="BF251" s="93">
        <f>IF($U$251="snížená",$N$251,0)</f>
        <v>0</v>
      </c>
      <c r="BG251" s="93">
        <f>IF($U$251="zákl. přenesená",$N$251,0)</f>
        <v>0</v>
      </c>
      <c r="BH251" s="93">
        <f>IF($U$251="sníž. přenesená",$N$251,0)</f>
        <v>0</v>
      </c>
      <c r="BI251" s="93">
        <f>IF($U$251="nulová",$N$251,0)</f>
        <v>0</v>
      </c>
      <c r="BJ251" s="6" t="s">
        <v>22</v>
      </c>
      <c r="BK251" s="93">
        <f>ROUND($L$251*$K$251,2)</f>
        <v>0</v>
      </c>
      <c r="BL251" s="6" t="s">
        <v>157</v>
      </c>
      <c r="BM251" s="6" t="s">
        <v>387</v>
      </c>
    </row>
    <row r="252" spans="2:51" s="6" customFormat="1" ht="32.25" customHeight="1">
      <c r="B252" s="155"/>
      <c r="C252" s="156"/>
      <c r="D252" s="156"/>
      <c r="E252" s="156"/>
      <c r="F252" s="252" t="s">
        <v>388</v>
      </c>
      <c r="G252" s="253"/>
      <c r="H252" s="253"/>
      <c r="I252" s="253"/>
      <c r="J252" s="156"/>
      <c r="K252" s="157">
        <v>84.55</v>
      </c>
      <c r="L252" s="156"/>
      <c r="M252" s="156"/>
      <c r="N252" s="156"/>
      <c r="O252" s="156"/>
      <c r="P252" s="156"/>
      <c r="Q252" s="156"/>
      <c r="R252" s="158"/>
      <c r="T252" s="159"/>
      <c r="U252" s="156"/>
      <c r="V252" s="156"/>
      <c r="W252" s="156"/>
      <c r="X252" s="156"/>
      <c r="Y252" s="156"/>
      <c r="Z252" s="156"/>
      <c r="AA252" s="160"/>
      <c r="AT252" s="161" t="s">
        <v>195</v>
      </c>
      <c r="AU252" s="161" t="s">
        <v>106</v>
      </c>
      <c r="AV252" s="161" t="s">
        <v>106</v>
      </c>
      <c r="AW252" s="161" t="s">
        <v>118</v>
      </c>
      <c r="AX252" s="161" t="s">
        <v>22</v>
      </c>
      <c r="AY252" s="161" t="s">
        <v>147</v>
      </c>
    </row>
    <row r="253" spans="2:65" s="6" customFormat="1" ht="27" customHeight="1">
      <c r="B253" s="23"/>
      <c r="C253" s="162" t="s">
        <v>389</v>
      </c>
      <c r="D253" s="162" t="s">
        <v>238</v>
      </c>
      <c r="E253" s="163" t="s">
        <v>390</v>
      </c>
      <c r="F253" s="254" t="s">
        <v>391</v>
      </c>
      <c r="G253" s="255"/>
      <c r="H253" s="255"/>
      <c r="I253" s="255"/>
      <c r="J253" s="164" t="s">
        <v>392</v>
      </c>
      <c r="K253" s="165">
        <v>84.55</v>
      </c>
      <c r="L253" s="256">
        <v>0</v>
      </c>
      <c r="M253" s="255"/>
      <c r="N253" s="257">
        <f>ROUND($L$253*$K$253,2)</f>
        <v>0</v>
      </c>
      <c r="O253" s="244"/>
      <c r="P253" s="244"/>
      <c r="Q253" s="244"/>
      <c r="R253" s="25"/>
      <c r="T253" s="147"/>
      <c r="U253" s="31" t="s">
        <v>44</v>
      </c>
      <c r="V253" s="24"/>
      <c r="W253" s="148">
        <f>$V$253*$K$253</f>
        <v>0</v>
      </c>
      <c r="X253" s="148">
        <v>0.028</v>
      </c>
      <c r="Y253" s="148">
        <f>$X$253*$K$253</f>
        <v>2.3674</v>
      </c>
      <c r="Z253" s="148">
        <v>0</v>
      </c>
      <c r="AA253" s="149">
        <f>$Z$253*$K$253</f>
        <v>0</v>
      </c>
      <c r="AR253" s="6" t="s">
        <v>215</v>
      </c>
      <c r="AT253" s="6" t="s">
        <v>238</v>
      </c>
      <c r="AU253" s="6" t="s">
        <v>106</v>
      </c>
      <c r="AY253" s="6" t="s">
        <v>147</v>
      </c>
      <c r="BE253" s="93">
        <f>IF($U$253="základní",$N$253,0)</f>
        <v>0</v>
      </c>
      <c r="BF253" s="93">
        <f>IF($U$253="snížená",$N$253,0)</f>
        <v>0</v>
      </c>
      <c r="BG253" s="93">
        <f>IF($U$253="zákl. přenesená",$N$253,0)</f>
        <v>0</v>
      </c>
      <c r="BH253" s="93">
        <f>IF($U$253="sníž. přenesená",$N$253,0)</f>
        <v>0</v>
      </c>
      <c r="BI253" s="93">
        <f>IF($U$253="nulová",$N$253,0)</f>
        <v>0</v>
      </c>
      <c r="BJ253" s="6" t="s">
        <v>22</v>
      </c>
      <c r="BK253" s="93">
        <f>ROUND($L$253*$K$253,2)</f>
        <v>0</v>
      </c>
      <c r="BL253" s="6" t="s">
        <v>157</v>
      </c>
      <c r="BM253" s="6" t="s">
        <v>393</v>
      </c>
    </row>
    <row r="254" spans="2:65" s="6" customFormat="1" ht="27" customHeight="1">
      <c r="B254" s="23"/>
      <c r="C254" s="143" t="s">
        <v>394</v>
      </c>
      <c r="D254" s="143" t="s">
        <v>148</v>
      </c>
      <c r="E254" s="144" t="s">
        <v>395</v>
      </c>
      <c r="F254" s="243" t="s">
        <v>396</v>
      </c>
      <c r="G254" s="244"/>
      <c r="H254" s="244"/>
      <c r="I254" s="244"/>
      <c r="J254" s="145" t="s">
        <v>245</v>
      </c>
      <c r="K254" s="146">
        <v>2082.5</v>
      </c>
      <c r="L254" s="245">
        <v>0</v>
      </c>
      <c r="M254" s="244"/>
      <c r="N254" s="246">
        <f>ROUND($L$254*$K$254,2)</f>
        <v>0</v>
      </c>
      <c r="O254" s="244"/>
      <c r="P254" s="244"/>
      <c r="Q254" s="244"/>
      <c r="R254" s="25"/>
      <c r="T254" s="147"/>
      <c r="U254" s="31" t="s">
        <v>44</v>
      </c>
      <c r="V254" s="24"/>
      <c r="W254" s="148">
        <f>$V$254*$K$254</f>
        <v>0</v>
      </c>
      <c r="X254" s="148">
        <v>0</v>
      </c>
      <c r="Y254" s="148">
        <f>$X$254*$K$254</f>
        <v>0</v>
      </c>
      <c r="Z254" s="148">
        <v>0</v>
      </c>
      <c r="AA254" s="149">
        <f>$Z$254*$K$254</f>
        <v>0</v>
      </c>
      <c r="AR254" s="6" t="s">
        <v>157</v>
      </c>
      <c r="AT254" s="6" t="s">
        <v>148</v>
      </c>
      <c r="AU254" s="6" t="s">
        <v>106</v>
      </c>
      <c r="AY254" s="6" t="s">
        <v>147</v>
      </c>
      <c r="BE254" s="93">
        <f>IF($U$254="základní",$N$254,0)</f>
        <v>0</v>
      </c>
      <c r="BF254" s="93">
        <f>IF($U$254="snížená",$N$254,0)</f>
        <v>0</v>
      </c>
      <c r="BG254" s="93">
        <f>IF($U$254="zákl. přenesená",$N$254,0)</f>
        <v>0</v>
      </c>
      <c r="BH254" s="93">
        <f>IF($U$254="sníž. přenesená",$N$254,0)</f>
        <v>0</v>
      </c>
      <c r="BI254" s="93">
        <f>IF($U$254="nulová",$N$254,0)</f>
        <v>0</v>
      </c>
      <c r="BJ254" s="6" t="s">
        <v>22</v>
      </c>
      <c r="BK254" s="93">
        <f>ROUND($L$254*$K$254,2)</f>
        <v>0</v>
      </c>
      <c r="BL254" s="6" t="s">
        <v>157</v>
      </c>
      <c r="BM254" s="6" t="s">
        <v>397</v>
      </c>
    </row>
    <row r="255" spans="2:51" s="6" customFormat="1" ht="18.75" customHeight="1">
      <c r="B255" s="155"/>
      <c r="C255" s="156"/>
      <c r="D255" s="156"/>
      <c r="E255" s="156"/>
      <c r="F255" s="252" t="s">
        <v>398</v>
      </c>
      <c r="G255" s="253"/>
      <c r="H255" s="253"/>
      <c r="I255" s="253"/>
      <c r="J255" s="156"/>
      <c r="K255" s="157">
        <v>1419.5</v>
      </c>
      <c r="L255" s="156"/>
      <c r="M255" s="156"/>
      <c r="N255" s="156"/>
      <c r="O255" s="156"/>
      <c r="P255" s="156"/>
      <c r="Q255" s="156"/>
      <c r="R255" s="158"/>
      <c r="T255" s="159"/>
      <c r="U255" s="156"/>
      <c r="V255" s="156"/>
      <c r="W255" s="156"/>
      <c r="X255" s="156"/>
      <c r="Y255" s="156"/>
      <c r="Z255" s="156"/>
      <c r="AA255" s="160"/>
      <c r="AT255" s="161" t="s">
        <v>195</v>
      </c>
      <c r="AU255" s="161" t="s">
        <v>106</v>
      </c>
      <c r="AV255" s="161" t="s">
        <v>106</v>
      </c>
      <c r="AW255" s="161" t="s">
        <v>118</v>
      </c>
      <c r="AX255" s="161" t="s">
        <v>79</v>
      </c>
      <c r="AY255" s="161" t="s">
        <v>147</v>
      </c>
    </row>
    <row r="256" spans="2:51" s="6" customFormat="1" ht="18.75" customHeight="1">
      <c r="B256" s="155"/>
      <c r="C256" s="156"/>
      <c r="D256" s="156"/>
      <c r="E256" s="156"/>
      <c r="F256" s="252" t="s">
        <v>399</v>
      </c>
      <c r="G256" s="253"/>
      <c r="H256" s="253"/>
      <c r="I256" s="253"/>
      <c r="J256" s="156"/>
      <c r="K256" s="157">
        <v>663</v>
      </c>
      <c r="L256" s="156"/>
      <c r="M256" s="156"/>
      <c r="N256" s="156"/>
      <c r="O256" s="156"/>
      <c r="P256" s="156"/>
      <c r="Q256" s="156"/>
      <c r="R256" s="158"/>
      <c r="T256" s="159"/>
      <c r="U256" s="156"/>
      <c r="V256" s="156"/>
      <c r="W256" s="156"/>
      <c r="X256" s="156"/>
      <c r="Y256" s="156"/>
      <c r="Z256" s="156"/>
      <c r="AA256" s="160"/>
      <c r="AT256" s="161" t="s">
        <v>195</v>
      </c>
      <c r="AU256" s="161" t="s">
        <v>106</v>
      </c>
      <c r="AV256" s="161" t="s">
        <v>106</v>
      </c>
      <c r="AW256" s="161" t="s">
        <v>118</v>
      </c>
      <c r="AX256" s="161" t="s">
        <v>79</v>
      </c>
      <c r="AY256" s="161" t="s">
        <v>147</v>
      </c>
    </row>
    <row r="257" spans="2:51" s="6" customFormat="1" ht="18.75" customHeight="1">
      <c r="B257" s="166"/>
      <c r="C257" s="167"/>
      <c r="D257" s="167"/>
      <c r="E257" s="167"/>
      <c r="F257" s="258" t="s">
        <v>258</v>
      </c>
      <c r="G257" s="259"/>
      <c r="H257" s="259"/>
      <c r="I257" s="259"/>
      <c r="J257" s="167"/>
      <c r="K257" s="168">
        <v>2082.5</v>
      </c>
      <c r="L257" s="167"/>
      <c r="M257" s="167"/>
      <c r="N257" s="167"/>
      <c r="O257" s="167"/>
      <c r="P257" s="167"/>
      <c r="Q257" s="167"/>
      <c r="R257" s="169"/>
      <c r="T257" s="170"/>
      <c r="U257" s="167"/>
      <c r="V257" s="167"/>
      <c r="W257" s="167"/>
      <c r="X257" s="167"/>
      <c r="Y257" s="167"/>
      <c r="Z257" s="167"/>
      <c r="AA257" s="171"/>
      <c r="AT257" s="172" t="s">
        <v>195</v>
      </c>
      <c r="AU257" s="172" t="s">
        <v>106</v>
      </c>
      <c r="AV257" s="172" t="s">
        <v>157</v>
      </c>
      <c r="AW257" s="172" t="s">
        <v>118</v>
      </c>
      <c r="AX257" s="172" t="s">
        <v>22</v>
      </c>
      <c r="AY257" s="172" t="s">
        <v>147</v>
      </c>
    </row>
    <row r="258" spans="2:65" s="6" customFormat="1" ht="27" customHeight="1">
      <c r="B258" s="23"/>
      <c r="C258" s="143" t="s">
        <v>400</v>
      </c>
      <c r="D258" s="143" t="s">
        <v>148</v>
      </c>
      <c r="E258" s="144" t="s">
        <v>401</v>
      </c>
      <c r="F258" s="243" t="s">
        <v>402</v>
      </c>
      <c r="G258" s="244"/>
      <c r="H258" s="244"/>
      <c r="I258" s="244"/>
      <c r="J258" s="145" t="s">
        <v>245</v>
      </c>
      <c r="K258" s="146">
        <v>249900</v>
      </c>
      <c r="L258" s="245">
        <v>0</v>
      </c>
      <c r="M258" s="244"/>
      <c r="N258" s="246">
        <f>ROUND($L$258*$K$258,2)</f>
        <v>0</v>
      </c>
      <c r="O258" s="244"/>
      <c r="P258" s="244"/>
      <c r="Q258" s="244"/>
      <c r="R258" s="25"/>
      <c r="T258" s="147"/>
      <c r="U258" s="31" t="s">
        <v>44</v>
      </c>
      <c r="V258" s="24"/>
      <c r="W258" s="148">
        <f>$V$258*$K$258</f>
        <v>0</v>
      </c>
      <c r="X258" s="148">
        <v>0</v>
      </c>
      <c r="Y258" s="148">
        <f>$X$258*$K$258</f>
        <v>0</v>
      </c>
      <c r="Z258" s="148">
        <v>0</v>
      </c>
      <c r="AA258" s="149">
        <f>$Z$258*$K$258</f>
        <v>0</v>
      </c>
      <c r="AR258" s="6" t="s">
        <v>157</v>
      </c>
      <c r="AT258" s="6" t="s">
        <v>148</v>
      </c>
      <c r="AU258" s="6" t="s">
        <v>106</v>
      </c>
      <c r="AY258" s="6" t="s">
        <v>147</v>
      </c>
      <c r="BE258" s="93">
        <f>IF($U$258="základní",$N$258,0)</f>
        <v>0</v>
      </c>
      <c r="BF258" s="93">
        <f>IF($U$258="snížená",$N$258,0)</f>
        <v>0</v>
      </c>
      <c r="BG258" s="93">
        <f>IF($U$258="zákl. přenesená",$N$258,0)</f>
        <v>0</v>
      </c>
      <c r="BH258" s="93">
        <f>IF($U$258="sníž. přenesená",$N$258,0)</f>
        <v>0</v>
      </c>
      <c r="BI258" s="93">
        <f>IF($U$258="nulová",$N$258,0)</f>
        <v>0</v>
      </c>
      <c r="BJ258" s="6" t="s">
        <v>22</v>
      </c>
      <c r="BK258" s="93">
        <f>ROUND($L$258*$K$258,2)</f>
        <v>0</v>
      </c>
      <c r="BL258" s="6" t="s">
        <v>157</v>
      </c>
      <c r="BM258" s="6" t="s">
        <v>403</v>
      </c>
    </row>
    <row r="259" spans="2:65" s="6" customFormat="1" ht="27" customHeight="1">
      <c r="B259" s="23"/>
      <c r="C259" s="143" t="s">
        <v>404</v>
      </c>
      <c r="D259" s="143" t="s">
        <v>148</v>
      </c>
      <c r="E259" s="144" t="s">
        <v>405</v>
      </c>
      <c r="F259" s="243" t="s">
        <v>406</v>
      </c>
      <c r="G259" s="244"/>
      <c r="H259" s="244"/>
      <c r="I259" s="244"/>
      <c r="J259" s="145" t="s">
        <v>245</v>
      </c>
      <c r="K259" s="146">
        <v>2082.5</v>
      </c>
      <c r="L259" s="245">
        <v>0</v>
      </c>
      <c r="M259" s="244"/>
      <c r="N259" s="246">
        <f>ROUND($L$259*$K$259,2)</f>
        <v>0</v>
      </c>
      <c r="O259" s="244"/>
      <c r="P259" s="244"/>
      <c r="Q259" s="244"/>
      <c r="R259" s="25"/>
      <c r="T259" s="147"/>
      <c r="U259" s="31" t="s">
        <v>44</v>
      </c>
      <c r="V259" s="24"/>
      <c r="W259" s="148">
        <f>$V$259*$K$259</f>
        <v>0</v>
      </c>
      <c r="X259" s="148">
        <v>0</v>
      </c>
      <c r="Y259" s="148">
        <f>$X$259*$K$259</f>
        <v>0</v>
      </c>
      <c r="Z259" s="148">
        <v>0</v>
      </c>
      <c r="AA259" s="149">
        <f>$Z$259*$K$259</f>
        <v>0</v>
      </c>
      <c r="AR259" s="6" t="s">
        <v>157</v>
      </c>
      <c r="AT259" s="6" t="s">
        <v>148</v>
      </c>
      <c r="AU259" s="6" t="s">
        <v>106</v>
      </c>
      <c r="AY259" s="6" t="s">
        <v>147</v>
      </c>
      <c r="BE259" s="93">
        <f>IF($U$259="základní",$N$259,0)</f>
        <v>0</v>
      </c>
      <c r="BF259" s="93">
        <f>IF($U$259="snížená",$N$259,0)</f>
        <v>0</v>
      </c>
      <c r="BG259" s="93">
        <f>IF($U$259="zákl. přenesená",$N$259,0)</f>
        <v>0</v>
      </c>
      <c r="BH259" s="93">
        <f>IF($U$259="sníž. přenesená",$N$259,0)</f>
        <v>0</v>
      </c>
      <c r="BI259" s="93">
        <f>IF($U$259="nulová",$N$259,0)</f>
        <v>0</v>
      </c>
      <c r="BJ259" s="6" t="s">
        <v>22</v>
      </c>
      <c r="BK259" s="93">
        <f>ROUND($L$259*$K$259,2)</f>
        <v>0</v>
      </c>
      <c r="BL259" s="6" t="s">
        <v>157</v>
      </c>
      <c r="BM259" s="6" t="s">
        <v>407</v>
      </c>
    </row>
    <row r="260" spans="2:65" s="6" customFormat="1" ht="39" customHeight="1">
      <c r="B260" s="23"/>
      <c r="C260" s="143" t="s">
        <v>408</v>
      </c>
      <c r="D260" s="143" t="s">
        <v>148</v>
      </c>
      <c r="E260" s="144" t="s">
        <v>409</v>
      </c>
      <c r="F260" s="243" t="s">
        <v>410</v>
      </c>
      <c r="G260" s="244"/>
      <c r="H260" s="244"/>
      <c r="I260" s="244"/>
      <c r="J260" s="145" t="s">
        <v>245</v>
      </c>
      <c r="K260" s="146">
        <v>50</v>
      </c>
      <c r="L260" s="245">
        <v>0</v>
      </c>
      <c r="M260" s="244"/>
      <c r="N260" s="246">
        <f>ROUND($L$260*$K$260,2)</f>
        <v>0</v>
      </c>
      <c r="O260" s="244"/>
      <c r="P260" s="244"/>
      <c r="Q260" s="244"/>
      <c r="R260" s="25"/>
      <c r="T260" s="147"/>
      <c r="U260" s="31" t="s">
        <v>44</v>
      </c>
      <c r="V260" s="24"/>
      <c r="W260" s="148">
        <f>$V$260*$K$260</f>
        <v>0</v>
      </c>
      <c r="X260" s="148">
        <v>0.00013</v>
      </c>
      <c r="Y260" s="148">
        <f>$X$260*$K$260</f>
        <v>0.0065</v>
      </c>
      <c r="Z260" s="148">
        <v>0</v>
      </c>
      <c r="AA260" s="149">
        <f>$Z$260*$K$260</f>
        <v>0</v>
      </c>
      <c r="AR260" s="6" t="s">
        <v>157</v>
      </c>
      <c r="AT260" s="6" t="s">
        <v>148</v>
      </c>
      <c r="AU260" s="6" t="s">
        <v>106</v>
      </c>
      <c r="AY260" s="6" t="s">
        <v>147</v>
      </c>
      <c r="BE260" s="93">
        <f>IF($U$260="základní",$N$260,0)</f>
        <v>0</v>
      </c>
      <c r="BF260" s="93">
        <f>IF($U$260="snížená",$N$260,0)</f>
        <v>0</v>
      </c>
      <c r="BG260" s="93">
        <f>IF($U$260="zákl. přenesená",$N$260,0)</f>
        <v>0</v>
      </c>
      <c r="BH260" s="93">
        <f>IF($U$260="sníž. přenesená",$N$260,0)</f>
        <v>0</v>
      </c>
      <c r="BI260" s="93">
        <f>IF($U$260="nulová",$N$260,0)</f>
        <v>0</v>
      </c>
      <c r="BJ260" s="6" t="s">
        <v>22</v>
      </c>
      <c r="BK260" s="93">
        <f>ROUND($L$260*$K$260,2)</f>
        <v>0</v>
      </c>
      <c r="BL260" s="6" t="s">
        <v>157</v>
      </c>
      <c r="BM260" s="6" t="s">
        <v>411</v>
      </c>
    </row>
    <row r="261" spans="2:65" s="6" customFormat="1" ht="27" customHeight="1">
      <c r="B261" s="23"/>
      <c r="C261" s="143" t="s">
        <v>412</v>
      </c>
      <c r="D261" s="143" t="s">
        <v>148</v>
      </c>
      <c r="E261" s="144" t="s">
        <v>413</v>
      </c>
      <c r="F261" s="243" t="s">
        <v>414</v>
      </c>
      <c r="G261" s="244"/>
      <c r="H261" s="244"/>
      <c r="I261" s="244"/>
      <c r="J261" s="145" t="s">
        <v>192</v>
      </c>
      <c r="K261" s="146">
        <v>13.968</v>
      </c>
      <c r="L261" s="245">
        <v>0</v>
      </c>
      <c r="M261" s="244"/>
      <c r="N261" s="246">
        <f>ROUND($L$261*$K$261,2)</f>
        <v>0</v>
      </c>
      <c r="O261" s="244"/>
      <c r="P261" s="244"/>
      <c r="Q261" s="244"/>
      <c r="R261" s="25"/>
      <c r="T261" s="147"/>
      <c r="U261" s="31" t="s">
        <v>44</v>
      </c>
      <c r="V261" s="24"/>
      <c r="W261" s="148">
        <f>$V$261*$K$261</f>
        <v>0</v>
      </c>
      <c r="X261" s="148">
        <v>0</v>
      </c>
      <c r="Y261" s="148">
        <f>$X$261*$K$261</f>
        <v>0</v>
      </c>
      <c r="Z261" s="148">
        <v>2.2</v>
      </c>
      <c r="AA261" s="149">
        <f>$Z$261*$K$261</f>
        <v>30.7296</v>
      </c>
      <c r="AR261" s="6" t="s">
        <v>157</v>
      </c>
      <c r="AT261" s="6" t="s">
        <v>148</v>
      </c>
      <c r="AU261" s="6" t="s">
        <v>106</v>
      </c>
      <c r="AY261" s="6" t="s">
        <v>147</v>
      </c>
      <c r="BE261" s="93">
        <f>IF($U$261="základní",$N$261,0)</f>
        <v>0</v>
      </c>
      <c r="BF261" s="93">
        <f>IF($U$261="snížená",$N$261,0)</f>
        <v>0</v>
      </c>
      <c r="BG261" s="93">
        <f>IF($U$261="zákl. přenesená",$N$261,0)</f>
        <v>0</v>
      </c>
      <c r="BH261" s="93">
        <f>IF($U$261="sníž. přenesená",$N$261,0)</f>
        <v>0</v>
      </c>
      <c r="BI261" s="93">
        <f>IF($U$261="nulová",$N$261,0)</f>
        <v>0</v>
      </c>
      <c r="BJ261" s="6" t="s">
        <v>22</v>
      </c>
      <c r="BK261" s="93">
        <f>ROUND($L$261*$K$261,2)</f>
        <v>0</v>
      </c>
      <c r="BL261" s="6" t="s">
        <v>157</v>
      </c>
      <c r="BM261" s="6" t="s">
        <v>415</v>
      </c>
    </row>
    <row r="262" spans="2:65" s="6" customFormat="1" ht="27" customHeight="1">
      <c r="B262" s="23"/>
      <c r="C262" s="143" t="s">
        <v>416</v>
      </c>
      <c r="D262" s="143" t="s">
        <v>148</v>
      </c>
      <c r="E262" s="144" t="s">
        <v>417</v>
      </c>
      <c r="F262" s="243" t="s">
        <v>418</v>
      </c>
      <c r="G262" s="244"/>
      <c r="H262" s="244"/>
      <c r="I262" s="244"/>
      <c r="J262" s="145" t="s">
        <v>192</v>
      </c>
      <c r="K262" s="146">
        <v>2.415</v>
      </c>
      <c r="L262" s="245">
        <v>0</v>
      </c>
      <c r="M262" s="244"/>
      <c r="N262" s="246">
        <f>ROUND($L$262*$K$262,2)</f>
        <v>0</v>
      </c>
      <c r="O262" s="244"/>
      <c r="P262" s="244"/>
      <c r="Q262" s="244"/>
      <c r="R262" s="25"/>
      <c r="T262" s="147"/>
      <c r="U262" s="31" t="s">
        <v>44</v>
      </c>
      <c r="V262" s="24"/>
      <c r="W262" s="148">
        <f>$V$262*$K$262</f>
        <v>0</v>
      </c>
      <c r="X262" s="148">
        <v>0</v>
      </c>
      <c r="Y262" s="148">
        <f>$X$262*$K$262</f>
        <v>0</v>
      </c>
      <c r="Z262" s="148">
        <v>2.2</v>
      </c>
      <c r="AA262" s="149">
        <f>$Z$262*$K$262</f>
        <v>5.313000000000001</v>
      </c>
      <c r="AR262" s="6" t="s">
        <v>157</v>
      </c>
      <c r="AT262" s="6" t="s">
        <v>148</v>
      </c>
      <c r="AU262" s="6" t="s">
        <v>106</v>
      </c>
      <c r="AY262" s="6" t="s">
        <v>147</v>
      </c>
      <c r="BE262" s="93">
        <f>IF($U$262="základní",$N$262,0)</f>
        <v>0</v>
      </c>
      <c r="BF262" s="93">
        <f>IF($U$262="snížená",$N$262,0)</f>
        <v>0</v>
      </c>
      <c r="BG262" s="93">
        <f>IF($U$262="zákl. přenesená",$N$262,0)</f>
        <v>0</v>
      </c>
      <c r="BH262" s="93">
        <f>IF($U$262="sníž. přenesená",$N$262,0)</f>
        <v>0</v>
      </c>
      <c r="BI262" s="93">
        <f>IF($U$262="nulová",$N$262,0)</f>
        <v>0</v>
      </c>
      <c r="BJ262" s="6" t="s">
        <v>22</v>
      </c>
      <c r="BK262" s="93">
        <f>ROUND($L$262*$K$262,2)</f>
        <v>0</v>
      </c>
      <c r="BL262" s="6" t="s">
        <v>157</v>
      </c>
      <c r="BM262" s="6" t="s">
        <v>419</v>
      </c>
    </row>
    <row r="263" spans="2:51" s="6" customFormat="1" ht="18.75" customHeight="1">
      <c r="B263" s="155"/>
      <c r="C263" s="156"/>
      <c r="D263" s="156"/>
      <c r="E263" s="156"/>
      <c r="F263" s="252" t="s">
        <v>420</v>
      </c>
      <c r="G263" s="253"/>
      <c r="H263" s="253"/>
      <c r="I263" s="253"/>
      <c r="J263" s="156"/>
      <c r="K263" s="157">
        <v>2.415</v>
      </c>
      <c r="L263" s="156"/>
      <c r="M263" s="156"/>
      <c r="N263" s="156"/>
      <c r="O263" s="156"/>
      <c r="P263" s="156"/>
      <c r="Q263" s="156"/>
      <c r="R263" s="158"/>
      <c r="T263" s="159"/>
      <c r="U263" s="156"/>
      <c r="V263" s="156"/>
      <c r="W263" s="156"/>
      <c r="X263" s="156"/>
      <c r="Y263" s="156"/>
      <c r="Z263" s="156"/>
      <c r="AA263" s="160"/>
      <c r="AT263" s="161" t="s">
        <v>195</v>
      </c>
      <c r="AU263" s="161" t="s">
        <v>106</v>
      </c>
      <c r="AV263" s="161" t="s">
        <v>106</v>
      </c>
      <c r="AW263" s="161" t="s">
        <v>118</v>
      </c>
      <c r="AX263" s="161" t="s">
        <v>22</v>
      </c>
      <c r="AY263" s="161" t="s">
        <v>147</v>
      </c>
    </row>
    <row r="264" spans="2:65" s="6" customFormat="1" ht="27" customHeight="1">
      <c r="B264" s="23"/>
      <c r="C264" s="143" t="s">
        <v>421</v>
      </c>
      <c r="D264" s="143" t="s">
        <v>148</v>
      </c>
      <c r="E264" s="144" t="s">
        <v>422</v>
      </c>
      <c r="F264" s="243" t="s">
        <v>423</v>
      </c>
      <c r="G264" s="244"/>
      <c r="H264" s="244"/>
      <c r="I264" s="244"/>
      <c r="J264" s="145" t="s">
        <v>254</v>
      </c>
      <c r="K264" s="146">
        <v>40.25</v>
      </c>
      <c r="L264" s="245">
        <v>0</v>
      </c>
      <c r="M264" s="244"/>
      <c r="N264" s="246">
        <f>ROUND($L$264*$K$264,2)</f>
        <v>0</v>
      </c>
      <c r="O264" s="244"/>
      <c r="P264" s="244"/>
      <c r="Q264" s="244"/>
      <c r="R264" s="25"/>
      <c r="T264" s="147"/>
      <c r="U264" s="31" t="s">
        <v>44</v>
      </c>
      <c r="V264" s="24"/>
      <c r="W264" s="148">
        <f>$V$264*$K$264</f>
        <v>0</v>
      </c>
      <c r="X264" s="148">
        <v>1E-05</v>
      </c>
      <c r="Y264" s="148">
        <f>$X$264*$K$264</f>
        <v>0.0004025</v>
      </c>
      <c r="Z264" s="148">
        <v>0</v>
      </c>
      <c r="AA264" s="149">
        <f>$Z$264*$K$264</f>
        <v>0</v>
      </c>
      <c r="AR264" s="6" t="s">
        <v>157</v>
      </c>
      <c r="AT264" s="6" t="s">
        <v>148</v>
      </c>
      <c r="AU264" s="6" t="s">
        <v>106</v>
      </c>
      <c r="AY264" s="6" t="s">
        <v>147</v>
      </c>
      <c r="BE264" s="93">
        <f>IF($U$264="základní",$N$264,0)</f>
        <v>0</v>
      </c>
      <c r="BF264" s="93">
        <f>IF($U$264="snížená",$N$264,0)</f>
        <v>0</v>
      </c>
      <c r="BG264" s="93">
        <f>IF($U$264="zákl. přenesená",$N$264,0)</f>
        <v>0</v>
      </c>
      <c r="BH264" s="93">
        <f>IF($U$264="sníž. přenesená",$N$264,0)</f>
        <v>0</v>
      </c>
      <c r="BI264" s="93">
        <f>IF($U$264="nulová",$N$264,0)</f>
        <v>0</v>
      </c>
      <c r="BJ264" s="6" t="s">
        <v>22</v>
      </c>
      <c r="BK264" s="93">
        <f>ROUND($L$264*$K$264,2)</f>
        <v>0</v>
      </c>
      <c r="BL264" s="6" t="s">
        <v>157</v>
      </c>
      <c r="BM264" s="6" t="s">
        <v>424</v>
      </c>
    </row>
    <row r="265" spans="2:63" s="132" customFormat="1" ht="30.75" customHeight="1">
      <c r="B265" s="133"/>
      <c r="C265" s="134"/>
      <c r="D265" s="142" t="s">
        <v>176</v>
      </c>
      <c r="E265" s="142"/>
      <c r="F265" s="142"/>
      <c r="G265" s="142"/>
      <c r="H265" s="142"/>
      <c r="I265" s="142"/>
      <c r="J265" s="142"/>
      <c r="K265" s="142"/>
      <c r="L265" s="142"/>
      <c r="M265" s="142"/>
      <c r="N265" s="251">
        <f>$BK$265</f>
        <v>0</v>
      </c>
      <c r="O265" s="250"/>
      <c r="P265" s="250"/>
      <c r="Q265" s="250"/>
      <c r="R265" s="136"/>
      <c r="T265" s="137"/>
      <c r="U265" s="134"/>
      <c r="V265" s="134"/>
      <c r="W265" s="138">
        <f>SUM($W$266:$W$271)</f>
        <v>0</v>
      </c>
      <c r="X265" s="134"/>
      <c r="Y265" s="138">
        <f>SUM($Y$266:$Y$271)</f>
        <v>0</v>
      </c>
      <c r="Z265" s="134"/>
      <c r="AA265" s="139">
        <f>SUM($AA$266:$AA$271)</f>
        <v>0</v>
      </c>
      <c r="AR265" s="140" t="s">
        <v>22</v>
      </c>
      <c r="AT265" s="140" t="s">
        <v>78</v>
      </c>
      <c r="AU265" s="140" t="s">
        <v>22</v>
      </c>
      <c r="AY265" s="140" t="s">
        <v>147</v>
      </c>
      <c r="BK265" s="141">
        <f>SUM($BK$266:$BK$271)</f>
        <v>0</v>
      </c>
    </row>
    <row r="266" spans="2:65" s="6" customFormat="1" ht="39" customHeight="1">
      <c r="B266" s="23"/>
      <c r="C266" s="143" t="s">
        <v>425</v>
      </c>
      <c r="D266" s="143" t="s">
        <v>148</v>
      </c>
      <c r="E266" s="144" t="s">
        <v>426</v>
      </c>
      <c r="F266" s="243" t="s">
        <v>427</v>
      </c>
      <c r="G266" s="244"/>
      <c r="H266" s="244"/>
      <c r="I266" s="244"/>
      <c r="J266" s="145" t="s">
        <v>225</v>
      </c>
      <c r="K266" s="146">
        <v>50.968</v>
      </c>
      <c r="L266" s="245">
        <v>0</v>
      </c>
      <c r="M266" s="244"/>
      <c r="N266" s="246">
        <f>ROUND($L$266*$K$266,2)</f>
        <v>0</v>
      </c>
      <c r="O266" s="244"/>
      <c r="P266" s="244"/>
      <c r="Q266" s="244"/>
      <c r="R266" s="25"/>
      <c r="T266" s="147"/>
      <c r="U266" s="31" t="s">
        <v>44</v>
      </c>
      <c r="V266" s="24"/>
      <c r="W266" s="148">
        <f>$V$266*$K$266</f>
        <v>0</v>
      </c>
      <c r="X266" s="148">
        <v>0</v>
      </c>
      <c r="Y266" s="148">
        <f>$X$266*$K$266</f>
        <v>0</v>
      </c>
      <c r="Z266" s="148">
        <v>0</v>
      </c>
      <c r="AA266" s="149">
        <f>$Z$266*$K$266</f>
        <v>0</v>
      </c>
      <c r="AR266" s="6" t="s">
        <v>157</v>
      </c>
      <c r="AT266" s="6" t="s">
        <v>148</v>
      </c>
      <c r="AU266" s="6" t="s">
        <v>106</v>
      </c>
      <c r="AY266" s="6" t="s">
        <v>147</v>
      </c>
      <c r="BE266" s="93">
        <f>IF($U$266="základní",$N$266,0)</f>
        <v>0</v>
      </c>
      <c r="BF266" s="93">
        <f>IF($U$266="snížená",$N$266,0)</f>
        <v>0</v>
      </c>
      <c r="BG266" s="93">
        <f>IF($U$266="zákl. přenesená",$N$266,0)</f>
        <v>0</v>
      </c>
      <c r="BH266" s="93">
        <f>IF($U$266="sníž. přenesená",$N$266,0)</f>
        <v>0</v>
      </c>
      <c r="BI266" s="93">
        <f>IF($U$266="nulová",$N$266,0)</f>
        <v>0</v>
      </c>
      <c r="BJ266" s="6" t="s">
        <v>22</v>
      </c>
      <c r="BK266" s="93">
        <f>ROUND($L$266*$K$266,2)</f>
        <v>0</v>
      </c>
      <c r="BL266" s="6" t="s">
        <v>157</v>
      </c>
      <c r="BM266" s="6" t="s">
        <v>428</v>
      </c>
    </row>
    <row r="267" spans="2:65" s="6" customFormat="1" ht="27" customHeight="1">
      <c r="B267" s="23"/>
      <c r="C267" s="143" t="s">
        <v>429</v>
      </c>
      <c r="D267" s="143" t="s">
        <v>148</v>
      </c>
      <c r="E267" s="144" t="s">
        <v>430</v>
      </c>
      <c r="F267" s="243" t="s">
        <v>431</v>
      </c>
      <c r="G267" s="244"/>
      <c r="H267" s="244"/>
      <c r="I267" s="244"/>
      <c r="J267" s="145" t="s">
        <v>225</v>
      </c>
      <c r="K267" s="146">
        <v>1529.04</v>
      </c>
      <c r="L267" s="245">
        <v>0</v>
      </c>
      <c r="M267" s="244"/>
      <c r="N267" s="246">
        <f>ROUND($L$267*$K$267,2)</f>
        <v>0</v>
      </c>
      <c r="O267" s="244"/>
      <c r="P267" s="244"/>
      <c r="Q267" s="244"/>
      <c r="R267" s="25"/>
      <c r="T267" s="147"/>
      <c r="U267" s="31" t="s">
        <v>44</v>
      </c>
      <c r="V267" s="24"/>
      <c r="W267" s="148">
        <f>$V$267*$K$267</f>
        <v>0</v>
      </c>
      <c r="X267" s="148">
        <v>0</v>
      </c>
      <c r="Y267" s="148">
        <f>$X$267*$K$267</f>
        <v>0</v>
      </c>
      <c r="Z267" s="148">
        <v>0</v>
      </c>
      <c r="AA267" s="149">
        <f>$Z$267*$K$267</f>
        <v>0</v>
      </c>
      <c r="AR267" s="6" t="s">
        <v>157</v>
      </c>
      <c r="AT267" s="6" t="s">
        <v>148</v>
      </c>
      <c r="AU267" s="6" t="s">
        <v>106</v>
      </c>
      <c r="AY267" s="6" t="s">
        <v>147</v>
      </c>
      <c r="BE267" s="93">
        <f>IF($U$267="základní",$N$267,0)</f>
        <v>0</v>
      </c>
      <c r="BF267" s="93">
        <f>IF($U$267="snížená",$N$267,0)</f>
        <v>0</v>
      </c>
      <c r="BG267" s="93">
        <f>IF($U$267="zákl. přenesená",$N$267,0)</f>
        <v>0</v>
      </c>
      <c r="BH267" s="93">
        <f>IF($U$267="sníž. přenesená",$N$267,0)</f>
        <v>0</v>
      </c>
      <c r="BI267" s="93">
        <f>IF($U$267="nulová",$N$267,0)</f>
        <v>0</v>
      </c>
      <c r="BJ267" s="6" t="s">
        <v>22</v>
      </c>
      <c r="BK267" s="93">
        <f>ROUND($L$267*$K$267,2)</f>
        <v>0</v>
      </c>
      <c r="BL267" s="6" t="s">
        <v>157</v>
      </c>
      <c r="BM267" s="6" t="s">
        <v>432</v>
      </c>
    </row>
    <row r="268" spans="2:65" s="6" customFormat="1" ht="15.75" customHeight="1">
      <c r="B268" s="23"/>
      <c r="C268" s="143" t="s">
        <v>433</v>
      </c>
      <c r="D268" s="143" t="s">
        <v>148</v>
      </c>
      <c r="E268" s="144" t="s">
        <v>434</v>
      </c>
      <c r="F268" s="243" t="s">
        <v>435</v>
      </c>
      <c r="G268" s="244"/>
      <c r="H268" s="244"/>
      <c r="I268" s="244"/>
      <c r="J268" s="145" t="s">
        <v>225</v>
      </c>
      <c r="K268" s="146">
        <v>50.968</v>
      </c>
      <c r="L268" s="245">
        <v>0</v>
      </c>
      <c r="M268" s="244"/>
      <c r="N268" s="246">
        <f>ROUND($L$268*$K$268,2)</f>
        <v>0</v>
      </c>
      <c r="O268" s="244"/>
      <c r="P268" s="244"/>
      <c r="Q268" s="244"/>
      <c r="R268" s="25"/>
      <c r="T268" s="147"/>
      <c r="U268" s="31" t="s">
        <v>44</v>
      </c>
      <c r="V268" s="24"/>
      <c r="W268" s="148">
        <f>$V$268*$K$268</f>
        <v>0</v>
      </c>
      <c r="X268" s="148">
        <v>0</v>
      </c>
      <c r="Y268" s="148">
        <f>$X$268*$K$268</f>
        <v>0</v>
      </c>
      <c r="Z268" s="148">
        <v>0</v>
      </c>
      <c r="AA268" s="149">
        <f>$Z$268*$K$268</f>
        <v>0</v>
      </c>
      <c r="AR268" s="6" t="s">
        <v>157</v>
      </c>
      <c r="AT268" s="6" t="s">
        <v>148</v>
      </c>
      <c r="AU268" s="6" t="s">
        <v>106</v>
      </c>
      <c r="AY268" s="6" t="s">
        <v>147</v>
      </c>
      <c r="BE268" s="93">
        <f>IF($U$268="základní",$N$268,0)</f>
        <v>0</v>
      </c>
      <c r="BF268" s="93">
        <f>IF($U$268="snížená",$N$268,0)</f>
        <v>0</v>
      </c>
      <c r="BG268" s="93">
        <f>IF($U$268="zákl. přenesená",$N$268,0)</f>
        <v>0</v>
      </c>
      <c r="BH268" s="93">
        <f>IF($U$268="sníž. přenesená",$N$268,0)</f>
        <v>0</v>
      </c>
      <c r="BI268" s="93">
        <f>IF($U$268="nulová",$N$268,0)</f>
        <v>0</v>
      </c>
      <c r="BJ268" s="6" t="s">
        <v>22</v>
      </c>
      <c r="BK268" s="93">
        <f>ROUND($L$268*$K$268,2)</f>
        <v>0</v>
      </c>
      <c r="BL268" s="6" t="s">
        <v>157</v>
      </c>
      <c r="BM268" s="6" t="s">
        <v>436</v>
      </c>
    </row>
    <row r="269" spans="2:65" s="6" customFormat="1" ht="39" customHeight="1">
      <c r="B269" s="23"/>
      <c r="C269" s="143" t="s">
        <v>437</v>
      </c>
      <c r="D269" s="143" t="s">
        <v>148</v>
      </c>
      <c r="E269" s="144" t="s">
        <v>438</v>
      </c>
      <c r="F269" s="243" t="s">
        <v>439</v>
      </c>
      <c r="G269" s="244"/>
      <c r="H269" s="244"/>
      <c r="I269" s="244"/>
      <c r="J269" s="145" t="s">
        <v>225</v>
      </c>
      <c r="K269" s="146">
        <v>50.968</v>
      </c>
      <c r="L269" s="245">
        <v>0</v>
      </c>
      <c r="M269" s="244"/>
      <c r="N269" s="246">
        <f>ROUND($L$269*$K$269,2)</f>
        <v>0</v>
      </c>
      <c r="O269" s="244"/>
      <c r="P269" s="244"/>
      <c r="Q269" s="244"/>
      <c r="R269" s="25"/>
      <c r="T269" s="147"/>
      <c r="U269" s="31" t="s">
        <v>44</v>
      </c>
      <c r="V269" s="24"/>
      <c r="W269" s="148">
        <f>$V$269*$K$269</f>
        <v>0</v>
      </c>
      <c r="X269" s="148">
        <v>0</v>
      </c>
      <c r="Y269" s="148">
        <f>$X$269*$K$269</f>
        <v>0</v>
      </c>
      <c r="Z269" s="148">
        <v>0</v>
      </c>
      <c r="AA269" s="149">
        <f>$Z$269*$K$269</f>
        <v>0</v>
      </c>
      <c r="AR269" s="6" t="s">
        <v>157</v>
      </c>
      <c r="AT269" s="6" t="s">
        <v>148</v>
      </c>
      <c r="AU269" s="6" t="s">
        <v>106</v>
      </c>
      <c r="AY269" s="6" t="s">
        <v>147</v>
      </c>
      <c r="BE269" s="93">
        <f>IF($U$269="základní",$N$269,0)</f>
        <v>0</v>
      </c>
      <c r="BF269" s="93">
        <f>IF($U$269="snížená",$N$269,0)</f>
        <v>0</v>
      </c>
      <c r="BG269" s="93">
        <f>IF($U$269="zákl. přenesená",$N$269,0)</f>
        <v>0</v>
      </c>
      <c r="BH269" s="93">
        <f>IF($U$269="sníž. přenesená",$N$269,0)</f>
        <v>0</v>
      </c>
      <c r="BI269" s="93">
        <f>IF($U$269="nulová",$N$269,0)</f>
        <v>0</v>
      </c>
      <c r="BJ269" s="6" t="s">
        <v>22</v>
      </c>
      <c r="BK269" s="93">
        <f>ROUND($L$269*$K$269,2)</f>
        <v>0</v>
      </c>
      <c r="BL269" s="6" t="s">
        <v>157</v>
      </c>
      <c r="BM269" s="6" t="s">
        <v>440</v>
      </c>
    </row>
    <row r="270" spans="2:65" s="6" customFormat="1" ht="15.75" customHeight="1">
      <c r="B270" s="23"/>
      <c r="C270" s="143" t="s">
        <v>441</v>
      </c>
      <c r="D270" s="143" t="s">
        <v>148</v>
      </c>
      <c r="E270" s="144" t="s">
        <v>442</v>
      </c>
      <c r="F270" s="243" t="s">
        <v>443</v>
      </c>
      <c r="G270" s="244"/>
      <c r="H270" s="244"/>
      <c r="I270" s="244"/>
      <c r="J270" s="145" t="s">
        <v>254</v>
      </c>
      <c r="K270" s="146">
        <v>88.594</v>
      </c>
      <c r="L270" s="245">
        <v>0</v>
      </c>
      <c r="M270" s="244"/>
      <c r="N270" s="246">
        <f>ROUND($L$270*$K$270,2)</f>
        <v>0</v>
      </c>
      <c r="O270" s="244"/>
      <c r="P270" s="244"/>
      <c r="Q270" s="244"/>
      <c r="R270" s="25"/>
      <c r="T270" s="147"/>
      <c r="U270" s="31" t="s">
        <v>44</v>
      </c>
      <c r="V270" s="24"/>
      <c r="W270" s="148">
        <f>$V$270*$K$270</f>
        <v>0</v>
      </c>
      <c r="X270" s="148">
        <v>0</v>
      </c>
      <c r="Y270" s="148">
        <f>$X$270*$K$270</f>
        <v>0</v>
      </c>
      <c r="Z270" s="148">
        <v>0</v>
      </c>
      <c r="AA270" s="149">
        <f>$Z$270*$K$270</f>
        <v>0</v>
      </c>
      <c r="AR270" s="6" t="s">
        <v>157</v>
      </c>
      <c r="AT270" s="6" t="s">
        <v>148</v>
      </c>
      <c r="AU270" s="6" t="s">
        <v>106</v>
      </c>
      <c r="AY270" s="6" t="s">
        <v>147</v>
      </c>
      <c r="BE270" s="93">
        <f>IF($U$270="základní",$N$270,0)</f>
        <v>0</v>
      </c>
      <c r="BF270" s="93">
        <f>IF($U$270="snížená",$N$270,0)</f>
        <v>0</v>
      </c>
      <c r="BG270" s="93">
        <f>IF($U$270="zákl. přenesená",$N$270,0)</f>
        <v>0</v>
      </c>
      <c r="BH270" s="93">
        <f>IF($U$270="sníž. přenesená",$N$270,0)</f>
        <v>0</v>
      </c>
      <c r="BI270" s="93">
        <f>IF($U$270="nulová",$N$270,0)</f>
        <v>0</v>
      </c>
      <c r="BJ270" s="6" t="s">
        <v>22</v>
      </c>
      <c r="BK270" s="93">
        <f>ROUND($L$270*$K$270,2)</f>
        <v>0</v>
      </c>
      <c r="BL270" s="6" t="s">
        <v>157</v>
      </c>
      <c r="BM270" s="6" t="s">
        <v>444</v>
      </c>
    </row>
    <row r="271" spans="2:65" s="6" customFormat="1" ht="27" customHeight="1">
      <c r="B271" s="23"/>
      <c r="C271" s="143" t="s">
        <v>445</v>
      </c>
      <c r="D271" s="143" t="s">
        <v>148</v>
      </c>
      <c r="E271" s="144" t="s">
        <v>446</v>
      </c>
      <c r="F271" s="243" t="s">
        <v>447</v>
      </c>
      <c r="G271" s="244"/>
      <c r="H271" s="244"/>
      <c r="I271" s="244"/>
      <c r="J271" s="145" t="s">
        <v>225</v>
      </c>
      <c r="K271" s="146">
        <v>91.742</v>
      </c>
      <c r="L271" s="245">
        <v>0</v>
      </c>
      <c r="M271" s="244"/>
      <c r="N271" s="246">
        <f>ROUND($L$271*$K$271,2)</f>
        <v>0</v>
      </c>
      <c r="O271" s="244"/>
      <c r="P271" s="244"/>
      <c r="Q271" s="244"/>
      <c r="R271" s="25"/>
      <c r="T271" s="147"/>
      <c r="U271" s="31" t="s">
        <v>44</v>
      </c>
      <c r="V271" s="24"/>
      <c r="W271" s="148">
        <f>$V$271*$K$271</f>
        <v>0</v>
      </c>
      <c r="X271" s="148">
        <v>0</v>
      </c>
      <c r="Y271" s="148">
        <f>$X$271*$K$271</f>
        <v>0</v>
      </c>
      <c r="Z271" s="148">
        <v>0</v>
      </c>
      <c r="AA271" s="149">
        <f>$Z$271*$K$271</f>
        <v>0</v>
      </c>
      <c r="AR271" s="6" t="s">
        <v>157</v>
      </c>
      <c r="AT271" s="6" t="s">
        <v>148</v>
      </c>
      <c r="AU271" s="6" t="s">
        <v>106</v>
      </c>
      <c r="AY271" s="6" t="s">
        <v>147</v>
      </c>
      <c r="BE271" s="93">
        <f>IF($U$271="základní",$N$271,0)</f>
        <v>0</v>
      </c>
      <c r="BF271" s="93">
        <f>IF($U$271="snížená",$N$271,0)</f>
        <v>0</v>
      </c>
      <c r="BG271" s="93">
        <f>IF($U$271="zákl. přenesená",$N$271,0)</f>
        <v>0</v>
      </c>
      <c r="BH271" s="93">
        <f>IF($U$271="sníž. přenesená",$N$271,0)</f>
        <v>0</v>
      </c>
      <c r="BI271" s="93">
        <f>IF($U$271="nulová",$N$271,0)</f>
        <v>0</v>
      </c>
      <c r="BJ271" s="6" t="s">
        <v>22</v>
      </c>
      <c r="BK271" s="93">
        <f>ROUND($L$271*$K$271,2)</f>
        <v>0</v>
      </c>
      <c r="BL271" s="6" t="s">
        <v>157</v>
      </c>
      <c r="BM271" s="6" t="s">
        <v>448</v>
      </c>
    </row>
    <row r="272" spans="2:63" s="132" customFormat="1" ht="30.75" customHeight="1">
      <c r="B272" s="133"/>
      <c r="C272" s="134"/>
      <c r="D272" s="142" t="s">
        <v>177</v>
      </c>
      <c r="E272" s="142"/>
      <c r="F272" s="142"/>
      <c r="G272" s="142"/>
      <c r="H272" s="142"/>
      <c r="I272" s="142"/>
      <c r="J272" s="142"/>
      <c r="K272" s="142"/>
      <c r="L272" s="142"/>
      <c r="M272" s="142"/>
      <c r="N272" s="251">
        <f>$BK$272</f>
        <v>0</v>
      </c>
      <c r="O272" s="250"/>
      <c r="P272" s="250"/>
      <c r="Q272" s="250"/>
      <c r="R272" s="136"/>
      <c r="T272" s="137"/>
      <c r="U272" s="134"/>
      <c r="V272" s="134"/>
      <c r="W272" s="138">
        <f>$W$273</f>
        <v>0</v>
      </c>
      <c r="X272" s="134"/>
      <c r="Y272" s="138">
        <f>$Y$273</f>
        <v>0</v>
      </c>
      <c r="Z272" s="134"/>
      <c r="AA272" s="139">
        <f>$AA$273</f>
        <v>0</v>
      </c>
      <c r="AR272" s="140" t="s">
        <v>22</v>
      </c>
      <c r="AT272" s="140" t="s">
        <v>78</v>
      </c>
      <c r="AU272" s="140" t="s">
        <v>22</v>
      </c>
      <c r="AY272" s="140" t="s">
        <v>147</v>
      </c>
      <c r="BK272" s="141">
        <f>$BK$273</f>
        <v>0</v>
      </c>
    </row>
    <row r="273" spans="2:65" s="6" customFormat="1" ht="15.75" customHeight="1">
      <c r="B273" s="23"/>
      <c r="C273" s="143" t="s">
        <v>449</v>
      </c>
      <c r="D273" s="143" t="s">
        <v>148</v>
      </c>
      <c r="E273" s="144" t="s">
        <v>450</v>
      </c>
      <c r="F273" s="243" t="s">
        <v>451</v>
      </c>
      <c r="G273" s="244"/>
      <c r="H273" s="244"/>
      <c r="I273" s="244"/>
      <c r="J273" s="145" t="s">
        <v>225</v>
      </c>
      <c r="K273" s="146">
        <v>158.962</v>
      </c>
      <c r="L273" s="245">
        <v>0</v>
      </c>
      <c r="M273" s="244"/>
      <c r="N273" s="246">
        <f>ROUND($L$273*$K$273,2)</f>
        <v>0</v>
      </c>
      <c r="O273" s="244"/>
      <c r="P273" s="244"/>
      <c r="Q273" s="244"/>
      <c r="R273" s="25"/>
      <c r="T273" s="147"/>
      <c r="U273" s="31" t="s">
        <v>44</v>
      </c>
      <c r="V273" s="24"/>
      <c r="W273" s="148">
        <f>$V$273*$K$273</f>
        <v>0</v>
      </c>
      <c r="X273" s="148">
        <v>0</v>
      </c>
      <c r="Y273" s="148">
        <f>$X$273*$K$273</f>
        <v>0</v>
      </c>
      <c r="Z273" s="148">
        <v>0</v>
      </c>
      <c r="AA273" s="149">
        <f>$Z$273*$K$273</f>
        <v>0</v>
      </c>
      <c r="AR273" s="6" t="s">
        <v>157</v>
      </c>
      <c r="AT273" s="6" t="s">
        <v>148</v>
      </c>
      <c r="AU273" s="6" t="s">
        <v>106</v>
      </c>
      <c r="AY273" s="6" t="s">
        <v>147</v>
      </c>
      <c r="BE273" s="93">
        <f>IF($U$273="základní",$N$273,0)</f>
        <v>0</v>
      </c>
      <c r="BF273" s="93">
        <f>IF($U$273="snížená",$N$273,0)</f>
        <v>0</v>
      </c>
      <c r="BG273" s="93">
        <f>IF($U$273="zákl. přenesená",$N$273,0)</f>
        <v>0</v>
      </c>
      <c r="BH273" s="93">
        <f>IF($U$273="sníž. přenesená",$N$273,0)</f>
        <v>0</v>
      </c>
      <c r="BI273" s="93">
        <f>IF($U$273="nulová",$N$273,0)</f>
        <v>0</v>
      </c>
      <c r="BJ273" s="6" t="s">
        <v>22</v>
      </c>
      <c r="BK273" s="93">
        <f>ROUND($L$273*$K$273,2)</f>
        <v>0</v>
      </c>
      <c r="BL273" s="6" t="s">
        <v>157</v>
      </c>
      <c r="BM273" s="6" t="s">
        <v>452</v>
      </c>
    </row>
    <row r="274" spans="2:63" s="132" customFormat="1" ht="37.5" customHeight="1">
      <c r="B274" s="133"/>
      <c r="C274" s="134"/>
      <c r="D274" s="135" t="s">
        <v>178</v>
      </c>
      <c r="E274" s="135"/>
      <c r="F274" s="135"/>
      <c r="G274" s="135"/>
      <c r="H274" s="135"/>
      <c r="I274" s="135"/>
      <c r="J274" s="135"/>
      <c r="K274" s="135"/>
      <c r="L274" s="135"/>
      <c r="M274" s="135"/>
      <c r="N274" s="239">
        <f>$BK$274</f>
        <v>0</v>
      </c>
      <c r="O274" s="250"/>
      <c r="P274" s="250"/>
      <c r="Q274" s="250"/>
      <c r="R274" s="136"/>
      <c r="T274" s="137"/>
      <c r="U274" s="134"/>
      <c r="V274" s="134"/>
      <c r="W274" s="138">
        <f>$W$275+$W$281+$W$287+$W$289+$W$291+$W$303+$W$313+$W$328+$W$339</f>
        <v>0</v>
      </c>
      <c r="X274" s="134"/>
      <c r="Y274" s="138">
        <f>$Y$275+$Y$281+$Y$287+$Y$289+$Y$291+$Y$303+$Y$313+$Y$328+$Y$339</f>
        <v>18.22434683</v>
      </c>
      <c r="Z274" s="134"/>
      <c r="AA274" s="139">
        <f>$AA$275+$AA$281+$AA$287+$AA$289+$AA$291+$AA$303+$AA$313+$AA$328+$AA$339</f>
        <v>14.925092299999996</v>
      </c>
      <c r="AR274" s="140" t="s">
        <v>106</v>
      </c>
      <c r="AT274" s="140" t="s">
        <v>78</v>
      </c>
      <c r="AU274" s="140" t="s">
        <v>79</v>
      </c>
      <c r="AY274" s="140" t="s">
        <v>147</v>
      </c>
      <c r="BK274" s="141">
        <f>$BK$275+$BK$281+$BK$287+$BK$289+$BK$291+$BK$303+$BK$313+$BK$328+$BK$339</f>
        <v>0</v>
      </c>
    </row>
    <row r="275" spans="2:63" s="132" customFormat="1" ht="21" customHeight="1">
      <c r="B275" s="133"/>
      <c r="C275" s="134"/>
      <c r="D275" s="142" t="s">
        <v>179</v>
      </c>
      <c r="E275" s="142"/>
      <c r="F275" s="142"/>
      <c r="G275" s="142"/>
      <c r="H275" s="142"/>
      <c r="I275" s="142"/>
      <c r="J275" s="142"/>
      <c r="K275" s="142"/>
      <c r="L275" s="142"/>
      <c r="M275" s="142"/>
      <c r="N275" s="251">
        <f>$BK$275</f>
        <v>0</v>
      </c>
      <c r="O275" s="250"/>
      <c r="P275" s="250"/>
      <c r="Q275" s="250"/>
      <c r="R275" s="136"/>
      <c r="T275" s="137"/>
      <c r="U275" s="134"/>
      <c r="V275" s="134"/>
      <c r="W275" s="138">
        <f>SUM($W$276:$W$280)</f>
        <v>0</v>
      </c>
      <c r="X275" s="134"/>
      <c r="Y275" s="138">
        <f>SUM($Y$276:$Y$280)</f>
        <v>1.76678721</v>
      </c>
      <c r="Z275" s="134"/>
      <c r="AA275" s="139">
        <f>SUM($AA$276:$AA$280)</f>
        <v>0</v>
      </c>
      <c r="AR275" s="140" t="s">
        <v>106</v>
      </c>
      <c r="AT275" s="140" t="s">
        <v>78</v>
      </c>
      <c r="AU275" s="140" t="s">
        <v>22</v>
      </c>
      <c r="AY275" s="140" t="s">
        <v>147</v>
      </c>
      <c r="BK275" s="141">
        <f>SUM($BK$276:$BK$280)</f>
        <v>0</v>
      </c>
    </row>
    <row r="276" spans="2:65" s="6" customFormat="1" ht="27" customHeight="1">
      <c r="B276" s="23"/>
      <c r="C276" s="143" t="s">
        <v>453</v>
      </c>
      <c r="D276" s="143" t="s">
        <v>148</v>
      </c>
      <c r="E276" s="144" t="s">
        <v>454</v>
      </c>
      <c r="F276" s="243" t="s">
        <v>455</v>
      </c>
      <c r="G276" s="244"/>
      <c r="H276" s="244"/>
      <c r="I276" s="244"/>
      <c r="J276" s="145" t="s">
        <v>245</v>
      </c>
      <c r="K276" s="146">
        <v>171.255</v>
      </c>
      <c r="L276" s="245">
        <v>0</v>
      </c>
      <c r="M276" s="244"/>
      <c r="N276" s="246">
        <f>ROUND($L$276*$K$276,2)</f>
        <v>0</v>
      </c>
      <c r="O276" s="244"/>
      <c r="P276" s="244"/>
      <c r="Q276" s="244"/>
      <c r="R276" s="25"/>
      <c r="T276" s="147"/>
      <c r="U276" s="31" t="s">
        <v>44</v>
      </c>
      <c r="V276" s="24"/>
      <c r="W276" s="148">
        <f>$V$276*$K$276</f>
        <v>0</v>
      </c>
      <c r="X276" s="148">
        <v>0.00071</v>
      </c>
      <c r="Y276" s="148">
        <f>$X$276*$K$276</f>
        <v>0.12159105</v>
      </c>
      <c r="Z276" s="148">
        <v>0</v>
      </c>
      <c r="AA276" s="149">
        <f>$Z$276*$K$276</f>
        <v>0</v>
      </c>
      <c r="AR276" s="6" t="s">
        <v>251</v>
      </c>
      <c r="AT276" s="6" t="s">
        <v>148</v>
      </c>
      <c r="AU276" s="6" t="s">
        <v>106</v>
      </c>
      <c r="AY276" s="6" t="s">
        <v>147</v>
      </c>
      <c r="BE276" s="93">
        <f>IF($U$276="základní",$N$276,0)</f>
        <v>0</v>
      </c>
      <c r="BF276" s="93">
        <f>IF($U$276="snížená",$N$276,0)</f>
        <v>0</v>
      </c>
      <c r="BG276" s="93">
        <f>IF($U$276="zákl. přenesená",$N$276,0)</f>
        <v>0</v>
      </c>
      <c r="BH276" s="93">
        <f>IF($U$276="sníž. přenesená",$N$276,0)</f>
        <v>0</v>
      </c>
      <c r="BI276" s="93">
        <f>IF($U$276="nulová",$N$276,0)</f>
        <v>0</v>
      </c>
      <c r="BJ276" s="6" t="s">
        <v>22</v>
      </c>
      <c r="BK276" s="93">
        <f>ROUND($L$276*$K$276,2)</f>
        <v>0</v>
      </c>
      <c r="BL276" s="6" t="s">
        <v>251</v>
      </c>
      <c r="BM276" s="6" t="s">
        <v>456</v>
      </c>
    </row>
    <row r="277" spans="2:65" s="6" customFormat="1" ht="27" customHeight="1">
      <c r="B277" s="23"/>
      <c r="C277" s="143" t="s">
        <v>457</v>
      </c>
      <c r="D277" s="143" t="s">
        <v>148</v>
      </c>
      <c r="E277" s="144" t="s">
        <v>458</v>
      </c>
      <c r="F277" s="243" t="s">
        <v>459</v>
      </c>
      <c r="G277" s="244"/>
      <c r="H277" s="244"/>
      <c r="I277" s="244"/>
      <c r="J277" s="145" t="s">
        <v>245</v>
      </c>
      <c r="K277" s="146">
        <v>232.798</v>
      </c>
      <c r="L277" s="245">
        <v>0</v>
      </c>
      <c r="M277" s="244"/>
      <c r="N277" s="246">
        <f>ROUND($L$277*$K$277,2)</f>
        <v>0</v>
      </c>
      <c r="O277" s="244"/>
      <c r="P277" s="244"/>
      <c r="Q277" s="244"/>
      <c r="R277" s="25"/>
      <c r="T277" s="147"/>
      <c r="U277" s="31" t="s">
        <v>44</v>
      </c>
      <c r="V277" s="24"/>
      <c r="W277" s="148">
        <f>$V$277*$K$277</f>
        <v>0</v>
      </c>
      <c r="X277" s="148">
        <v>0.006</v>
      </c>
      <c r="Y277" s="148">
        <f>$X$277*$K$277</f>
        <v>1.3967880000000001</v>
      </c>
      <c r="Z277" s="148">
        <v>0</v>
      </c>
      <c r="AA277" s="149">
        <f>$Z$277*$K$277</f>
        <v>0</v>
      </c>
      <c r="AR277" s="6" t="s">
        <v>251</v>
      </c>
      <c r="AT277" s="6" t="s">
        <v>148</v>
      </c>
      <c r="AU277" s="6" t="s">
        <v>106</v>
      </c>
      <c r="AY277" s="6" t="s">
        <v>147</v>
      </c>
      <c r="BE277" s="93">
        <f>IF($U$277="základní",$N$277,0)</f>
        <v>0</v>
      </c>
      <c r="BF277" s="93">
        <f>IF($U$277="snížená",$N$277,0)</f>
        <v>0</v>
      </c>
      <c r="BG277" s="93">
        <f>IF($U$277="zákl. přenesená",$N$277,0)</f>
        <v>0</v>
      </c>
      <c r="BH277" s="93">
        <f>IF($U$277="sníž. přenesená",$N$277,0)</f>
        <v>0</v>
      </c>
      <c r="BI277" s="93">
        <f>IF($U$277="nulová",$N$277,0)</f>
        <v>0</v>
      </c>
      <c r="BJ277" s="6" t="s">
        <v>22</v>
      </c>
      <c r="BK277" s="93">
        <f>ROUND($L$277*$K$277,2)</f>
        <v>0</v>
      </c>
      <c r="BL277" s="6" t="s">
        <v>251</v>
      </c>
      <c r="BM277" s="6" t="s">
        <v>460</v>
      </c>
    </row>
    <row r="278" spans="2:65" s="6" customFormat="1" ht="27" customHeight="1">
      <c r="B278" s="23"/>
      <c r="C278" s="143" t="s">
        <v>461</v>
      </c>
      <c r="D278" s="143" t="s">
        <v>148</v>
      </c>
      <c r="E278" s="144" t="s">
        <v>462</v>
      </c>
      <c r="F278" s="243" t="s">
        <v>463</v>
      </c>
      <c r="G278" s="244"/>
      <c r="H278" s="244"/>
      <c r="I278" s="244"/>
      <c r="J278" s="145" t="s">
        <v>245</v>
      </c>
      <c r="K278" s="146">
        <v>40.656</v>
      </c>
      <c r="L278" s="245">
        <v>0</v>
      </c>
      <c r="M278" s="244"/>
      <c r="N278" s="246">
        <f>ROUND($L$278*$K$278,2)</f>
        <v>0</v>
      </c>
      <c r="O278" s="244"/>
      <c r="P278" s="244"/>
      <c r="Q278" s="244"/>
      <c r="R278" s="25"/>
      <c r="T278" s="147"/>
      <c r="U278" s="31" t="s">
        <v>44</v>
      </c>
      <c r="V278" s="24"/>
      <c r="W278" s="148">
        <f>$V$278*$K$278</f>
        <v>0</v>
      </c>
      <c r="X278" s="148">
        <v>0.00611</v>
      </c>
      <c r="Y278" s="148">
        <f>$X$278*$K$278</f>
        <v>0.24840816</v>
      </c>
      <c r="Z278" s="148">
        <v>0</v>
      </c>
      <c r="AA278" s="149">
        <f>$Z$278*$K$278</f>
        <v>0</v>
      </c>
      <c r="AR278" s="6" t="s">
        <v>251</v>
      </c>
      <c r="AT278" s="6" t="s">
        <v>148</v>
      </c>
      <c r="AU278" s="6" t="s">
        <v>106</v>
      </c>
      <c r="AY278" s="6" t="s">
        <v>147</v>
      </c>
      <c r="BE278" s="93">
        <f>IF($U$278="základní",$N$278,0)</f>
        <v>0</v>
      </c>
      <c r="BF278" s="93">
        <f>IF($U$278="snížená",$N$278,0)</f>
        <v>0</v>
      </c>
      <c r="BG278" s="93">
        <f>IF($U$278="zákl. přenesená",$N$278,0)</f>
        <v>0</v>
      </c>
      <c r="BH278" s="93">
        <f>IF($U$278="sníž. přenesená",$N$278,0)</f>
        <v>0</v>
      </c>
      <c r="BI278" s="93">
        <f>IF($U$278="nulová",$N$278,0)</f>
        <v>0</v>
      </c>
      <c r="BJ278" s="6" t="s">
        <v>22</v>
      </c>
      <c r="BK278" s="93">
        <f>ROUND($L$278*$K$278,2)</f>
        <v>0</v>
      </c>
      <c r="BL278" s="6" t="s">
        <v>251</v>
      </c>
      <c r="BM278" s="6" t="s">
        <v>464</v>
      </c>
    </row>
    <row r="279" spans="2:51" s="6" customFormat="1" ht="18.75" customHeight="1">
      <c r="B279" s="155"/>
      <c r="C279" s="156"/>
      <c r="D279" s="156"/>
      <c r="E279" s="156"/>
      <c r="F279" s="252" t="s">
        <v>465</v>
      </c>
      <c r="G279" s="253"/>
      <c r="H279" s="253"/>
      <c r="I279" s="253"/>
      <c r="J279" s="156"/>
      <c r="K279" s="157">
        <v>40.656</v>
      </c>
      <c r="L279" s="156"/>
      <c r="M279" s="156"/>
      <c r="N279" s="156"/>
      <c r="O279" s="156"/>
      <c r="P279" s="156"/>
      <c r="Q279" s="156"/>
      <c r="R279" s="158"/>
      <c r="T279" s="159"/>
      <c r="U279" s="156"/>
      <c r="V279" s="156"/>
      <c r="W279" s="156"/>
      <c r="X279" s="156"/>
      <c r="Y279" s="156"/>
      <c r="Z279" s="156"/>
      <c r="AA279" s="160"/>
      <c r="AT279" s="161" t="s">
        <v>195</v>
      </c>
      <c r="AU279" s="161" t="s">
        <v>106</v>
      </c>
      <c r="AV279" s="161" t="s">
        <v>106</v>
      </c>
      <c r="AW279" s="161" t="s">
        <v>118</v>
      </c>
      <c r="AX279" s="161" t="s">
        <v>22</v>
      </c>
      <c r="AY279" s="161" t="s">
        <v>147</v>
      </c>
    </row>
    <row r="280" spans="2:65" s="6" customFormat="1" ht="27" customHeight="1">
      <c r="B280" s="23"/>
      <c r="C280" s="143" t="s">
        <v>466</v>
      </c>
      <c r="D280" s="143" t="s">
        <v>148</v>
      </c>
      <c r="E280" s="144" t="s">
        <v>467</v>
      </c>
      <c r="F280" s="243" t="s">
        <v>468</v>
      </c>
      <c r="G280" s="244"/>
      <c r="H280" s="244"/>
      <c r="I280" s="244"/>
      <c r="J280" s="145" t="s">
        <v>225</v>
      </c>
      <c r="K280" s="146">
        <v>1.767</v>
      </c>
      <c r="L280" s="245">
        <v>0</v>
      </c>
      <c r="M280" s="244"/>
      <c r="N280" s="246">
        <f>ROUND($L$280*$K$280,2)</f>
        <v>0</v>
      </c>
      <c r="O280" s="244"/>
      <c r="P280" s="244"/>
      <c r="Q280" s="244"/>
      <c r="R280" s="25"/>
      <c r="T280" s="147"/>
      <c r="U280" s="31" t="s">
        <v>44</v>
      </c>
      <c r="V280" s="24"/>
      <c r="W280" s="148">
        <f>$V$280*$K$280</f>
        <v>0</v>
      </c>
      <c r="X280" s="148">
        <v>0</v>
      </c>
      <c r="Y280" s="148">
        <f>$X$280*$K$280</f>
        <v>0</v>
      </c>
      <c r="Z280" s="148">
        <v>0</v>
      </c>
      <c r="AA280" s="149">
        <f>$Z$280*$K$280</f>
        <v>0</v>
      </c>
      <c r="AR280" s="6" t="s">
        <v>251</v>
      </c>
      <c r="AT280" s="6" t="s">
        <v>148</v>
      </c>
      <c r="AU280" s="6" t="s">
        <v>106</v>
      </c>
      <c r="AY280" s="6" t="s">
        <v>147</v>
      </c>
      <c r="BE280" s="93">
        <f>IF($U$280="základní",$N$280,0)</f>
        <v>0</v>
      </c>
      <c r="BF280" s="93">
        <f>IF($U$280="snížená",$N$280,0)</f>
        <v>0</v>
      </c>
      <c r="BG280" s="93">
        <f>IF($U$280="zákl. přenesená",$N$280,0)</f>
        <v>0</v>
      </c>
      <c r="BH280" s="93">
        <f>IF($U$280="sníž. přenesená",$N$280,0)</f>
        <v>0</v>
      </c>
      <c r="BI280" s="93">
        <f>IF($U$280="nulová",$N$280,0)</f>
        <v>0</v>
      </c>
      <c r="BJ280" s="6" t="s">
        <v>22</v>
      </c>
      <c r="BK280" s="93">
        <f>ROUND($L$280*$K$280,2)</f>
        <v>0</v>
      </c>
      <c r="BL280" s="6" t="s">
        <v>251</v>
      </c>
      <c r="BM280" s="6" t="s">
        <v>469</v>
      </c>
    </row>
    <row r="281" spans="2:63" s="132" customFormat="1" ht="30.75" customHeight="1">
      <c r="B281" s="133"/>
      <c r="C281" s="134"/>
      <c r="D281" s="142" t="s">
        <v>180</v>
      </c>
      <c r="E281" s="142"/>
      <c r="F281" s="142"/>
      <c r="G281" s="142"/>
      <c r="H281" s="142"/>
      <c r="I281" s="142"/>
      <c r="J281" s="142"/>
      <c r="K281" s="142"/>
      <c r="L281" s="142"/>
      <c r="M281" s="142"/>
      <c r="N281" s="251">
        <f>$BK$281</f>
        <v>0</v>
      </c>
      <c r="O281" s="250"/>
      <c r="P281" s="250"/>
      <c r="Q281" s="250"/>
      <c r="R281" s="136"/>
      <c r="T281" s="137"/>
      <c r="U281" s="134"/>
      <c r="V281" s="134"/>
      <c r="W281" s="138">
        <f>SUM($W$282:$W$286)</f>
        <v>0</v>
      </c>
      <c r="X281" s="134"/>
      <c r="Y281" s="138">
        <f>SUM($Y$282:$Y$286)</f>
        <v>4.01173524</v>
      </c>
      <c r="Z281" s="134"/>
      <c r="AA281" s="139">
        <f>SUM($AA$282:$AA$286)</f>
        <v>0</v>
      </c>
      <c r="AR281" s="140" t="s">
        <v>106</v>
      </c>
      <c r="AT281" s="140" t="s">
        <v>78</v>
      </c>
      <c r="AU281" s="140" t="s">
        <v>22</v>
      </c>
      <c r="AY281" s="140" t="s">
        <v>147</v>
      </c>
      <c r="BK281" s="141">
        <f>SUM($BK$282:$BK$286)</f>
        <v>0</v>
      </c>
    </row>
    <row r="282" spans="2:65" s="6" customFormat="1" ht="39" customHeight="1">
      <c r="B282" s="23"/>
      <c r="C282" s="143" t="s">
        <v>470</v>
      </c>
      <c r="D282" s="143" t="s">
        <v>148</v>
      </c>
      <c r="E282" s="144" t="s">
        <v>471</v>
      </c>
      <c r="F282" s="243" t="s">
        <v>472</v>
      </c>
      <c r="G282" s="244"/>
      <c r="H282" s="244"/>
      <c r="I282" s="244"/>
      <c r="J282" s="145" t="s">
        <v>245</v>
      </c>
      <c r="K282" s="146">
        <v>287.91</v>
      </c>
      <c r="L282" s="245">
        <v>0</v>
      </c>
      <c r="M282" s="244"/>
      <c r="N282" s="246">
        <f>ROUND($L$282*$K$282,2)</f>
        <v>0</v>
      </c>
      <c r="O282" s="244"/>
      <c r="P282" s="244"/>
      <c r="Q282" s="244"/>
      <c r="R282" s="25"/>
      <c r="T282" s="147"/>
      <c r="U282" s="31" t="s">
        <v>44</v>
      </c>
      <c r="V282" s="24"/>
      <c r="W282" s="148">
        <f>$V$282*$K$282</f>
        <v>0</v>
      </c>
      <c r="X282" s="148">
        <v>0</v>
      </c>
      <c r="Y282" s="148">
        <f>$X$282*$K$282</f>
        <v>0</v>
      </c>
      <c r="Z282" s="148">
        <v>0</v>
      </c>
      <c r="AA282" s="149">
        <f>$Z$282*$K$282</f>
        <v>0</v>
      </c>
      <c r="AR282" s="6" t="s">
        <v>251</v>
      </c>
      <c r="AT282" s="6" t="s">
        <v>148</v>
      </c>
      <c r="AU282" s="6" t="s">
        <v>106</v>
      </c>
      <c r="AY282" s="6" t="s">
        <v>147</v>
      </c>
      <c r="BE282" s="93">
        <f>IF($U$282="základní",$N$282,0)</f>
        <v>0</v>
      </c>
      <c r="BF282" s="93">
        <f>IF($U$282="snížená",$N$282,0)</f>
        <v>0</v>
      </c>
      <c r="BG282" s="93">
        <f>IF($U$282="zákl. přenesená",$N$282,0)</f>
        <v>0</v>
      </c>
      <c r="BH282" s="93">
        <f>IF($U$282="sníž. přenesená",$N$282,0)</f>
        <v>0</v>
      </c>
      <c r="BI282" s="93">
        <f>IF($U$282="nulová",$N$282,0)</f>
        <v>0</v>
      </c>
      <c r="BJ282" s="6" t="s">
        <v>22</v>
      </c>
      <c r="BK282" s="93">
        <f>ROUND($L$282*$K$282,2)</f>
        <v>0</v>
      </c>
      <c r="BL282" s="6" t="s">
        <v>251</v>
      </c>
      <c r="BM282" s="6" t="s">
        <v>473</v>
      </c>
    </row>
    <row r="283" spans="2:65" s="6" customFormat="1" ht="15.75" customHeight="1">
      <c r="B283" s="23"/>
      <c r="C283" s="162" t="s">
        <v>474</v>
      </c>
      <c r="D283" s="162" t="s">
        <v>238</v>
      </c>
      <c r="E283" s="163" t="s">
        <v>312</v>
      </c>
      <c r="F283" s="254" t="s">
        <v>313</v>
      </c>
      <c r="G283" s="255"/>
      <c r="H283" s="255"/>
      <c r="I283" s="255"/>
      <c r="J283" s="164" t="s">
        <v>245</v>
      </c>
      <c r="K283" s="165">
        <v>293.668</v>
      </c>
      <c r="L283" s="256">
        <v>0</v>
      </c>
      <c r="M283" s="255"/>
      <c r="N283" s="257">
        <f>ROUND($L$283*$K$283,2)</f>
        <v>0</v>
      </c>
      <c r="O283" s="244"/>
      <c r="P283" s="244"/>
      <c r="Q283" s="244"/>
      <c r="R283" s="25"/>
      <c r="T283" s="147"/>
      <c r="U283" s="31" t="s">
        <v>44</v>
      </c>
      <c r="V283" s="24"/>
      <c r="W283" s="148">
        <f>$V$283*$K$283</f>
        <v>0</v>
      </c>
      <c r="X283" s="148">
        <v>0.0135</v>
      </c>
      <c r="Y283" s="148">
        <f>$X$283*$K$283</f>
        <v>3.964518</v>
      </c>
      <c r="Z283" s="148">
        <v>0</v>
      </c>
      <c r="AA283" s="149">
        <f>$Z$283*$K$283</f>
        <v>0</v>
      </c>
      <c r="AR283" s="6" t="s">
        <v>345</v>
      </c>
      <c r="AT283" s="6" t="s">
        <v>238</v>
      </c>
      <c r="AU283" s="6" t="s">
        <v>106</v>
      </c>
      <c r="AY283" s="6" t="s">
        <v>147</v>
      </c>
      <c r="BE283" s="93">
        <f>IF($U$283="základní",$N$283,0)</f>
        <v>0</v>
      </c>
      <c r="BF283" s="93">
        <f>IF($U$283="snížená",$N$283,0)</f>
        <v>0</v>
      </c>
      <c r="BG283" s="93">
        <f>IF($U$283="zákl. přenesená",$N$283,0)</f>
        <v>0</v>
      </c>
      <c r="BH283" s="93">
        <f>IF($U$283="sníž. přenesená",$N$283,0)</f>
        <v>0</v>
      </c>
      <c r="BI283" s="93">
        <f>IF($U$283="nulová",$N$283,0)</f>
        <v>0</v>
      </c>
      <c r="BJ283" s="6" t="s">
        <v>22</v>
      </c>
      <c r="BK283" s="93">
        <f>ROUND($L$283*$K$283,2)</f>
        <v>0</v>
      </c>
      <c r="BL283" s="6" t="s">
        <v>251</v>
      </c>
      <c r="BM283" s="6" t="s">
        <v>475</v>
      </c>
    </row>
    <row r="284" spans="2:65" s="6" customFormat="1" ht="27" customHeight="1">
      <c r="B284" s="23"/>
      <c r="C284" s="143" t="s">
        <v>476</v>
      </c>
      <c r="D284" s="143" t="s">
        <v>148</v>
      </c>
      <c r="E284" s="144" t="s">
        <v>477</v>
      </c>
      <c r="F284" s="243" t="s">
        <v>478</v>
      </c>
      <c r="G284" s="244"/>
      <c r="H284" s="244"/>
      <c r="I284" s="244"/>
      <c r="J284" s="145" t="s">
        <v>245</v>
      </c>
      <c r="K284" s="146">
        <v>287.91</v>
      </c>
      <c r="L284" s="245">
        <v>0</v>
      </c>
      <c r="M284" s="244"/>
      <c r="N284" s="246">
        <f>ROUND($L$284*$K$284,2)</f>
        <v>0</v>
      </c>
      <c r="O284" s="244"/>
      <c r="P284" s="244"/>
      <c r="Q284" s="244"/>
      <c r="R284" s="25"/>
      <c r="T284" s="147"/>
      <c r="U284" s="31" t="s">
        <v>44</v>
      </c>
      <c r="V284" s="24"/>
      <c r="W284" s="148">
        <f>$V$284*$K$284</f>
        <v>0</v>
      </c>
      <c r="X284" s="148">
        <v>1E-05</v>
      </c>
      <c r="Y284" s="148">
        <f>$X$284*$K$284</f>
        <v>0.0028791000000000003</v>
      </c>
      <c r="Z284" s="148">
        <v>0</v>
      </c>
      <c r="AA284" s="149">
        <f>$Z$284*$K$284</f>
        <v>0</v>
      </c>
      <c r="AR284" s="6" t="s">
        <v>251</v>
      </c>
      <c r="AT284" s="6" t="s">
        <v>148</v>
      </c>
      <c r="AU284" s="6" t="s">
        <v>106</v>
      </c>
      <c r="AY284" s="6" t="s">
        <v>147</v>
      </c>
      <c r="BE284" s="93">
        <f>IF($U$284="základní",$N$284,0)</f>
        <v>0</v>
      </c>
      <c r="BF284" s="93">
        <f>IF($U$284="snížená",$N$284,0)</f>
        <v>0</v>
      </c>
      <c r="BG284" s="93">
        <f>IF($U$284="zákl. přenesená",$N$284,0)</f>
        <v>0</v>
      </c>
      <c r="BH284" s="93">
        <f>IF($U$284="sníž. přenesená",$N$284,0)</f>
        <v>0</v>
      </c>
      <c r="BI284" s="93">
        <f>IF($U$284="nulová",$N$284,0)</f>
        <v>0</v>
      </c>
      <c r="BJ284" s="6" t="s">
        <v>22</v>
      </c>
      <c r="BK284" s="93">
        <f>ROUND($L$284*$K$284,2)</f>
        <v>0</v>
      </c>
      <c r="BL284" s="6" t="s">
        <v>251</v>
      </c>
      <c r="BM284" s="6" t="s">
        <v>479</v>
      </c>
    </row>
    <row r="285" spans="2:65" s="6" customFormat="1" ht="15.75" customHeight="1">
      <c r="B285" s="23"/>
      <c r="C285" s="162" t="s">
        <v>480</v>
      </c>
      <c r="D285" s="162" t="s">
        <v>238</v>
      </c>
      <c r="E285" s="163" t="s">
        <v>481</v>
      </c>
      <c r="F285" s="254" t="s">
        <v>482</v>
      </c>
      <c r="G285" s="255"/>
      <c r="H285" s="255"/>
      <c r="I285" s="255"/>
      <c r="J285" s="164" t="s">
        <v>245</v>
      </c>
      <c r="K285" s="165">
        <v>316.701</v>
      </c>
      <c r="L285" s="256">
        <v>0</v>
      </c>
      <c r="M285" s="255"/>
      <c r="N285" s="257">
        <f>ROUND($L$285*$K$285,2)</f>
        <v>0</v>
      </c>
      <c r="O285" s="244"/>
      <c r="P285" s="244"/>
      <c r="Q285" s="244"/>
      <c r="R285" s="25"/>
      <c r="T285" s="147"/>
      <c r="U285" s="31" t="s">
        <v>44</v>
      </c>
      <c r="V285" s="24"/>
      <c r="W285" s="148">
        <f>$V$285*$K$285</f>
        <v>0</v>
      </c>
      <c r="X285" s="148">
        <v>0.00014</v>
      </c>
      <c r="Y285" s="148">
        <f>$X$285*$K$285</f>
        <v>0.04433814</v>
      </c>
      <c r="Z285" s="148">
        <v>0</v>
      </c>
      <c r="AA285" s="149">
        <f>$Z$285*$K$285</f>
        <v>0</v>
      </c>
      <c r="AR285" s="6" t="s">
        <v>345</v>
      </c>
      <c r="AT285" s="6" t="s">
        <v>238</v>
      </c>
      <c r="AU285" s="6" t="s">
        <v>106</v>
      </c>
      <c r="AY285" s="6" t="s">
        <v>147</v>
      </c>
      <c r="BE285" s="93">
        <f>IF($U$285="základní",$N$285,0)</f>
        <v>0</v>
      </c>
      <c r="BF285" s="93">
        <f>IF($U$285="snížená",$N$285,0)</f>
        <v>0</v>
      </c>
      <c r="BG285" s="93">
        <f>IF($U$285="zákl. přenesená",$N$285,0)</f>
        <v>0</v>
      </c>
      <c r="BH285" s="93">
        <f>IF($U$285="sníž. přenesená",$N$285,0)</f>
        <v>0</v>
      </c>
      <c r="BI285" s="93">
        <f>IF($U$285="nulová",$N$285,0)</f>
        <v>0</v>
      </c>
      <c r="BJ285" s="6" t="s">
        <v>22</v>
      </c>
      <c r="BK285" s="93">
        <f>ROUND($L$285*$K$285,2)</f>
        <v>0</v>
      </c>
      <c r="BL285" s="6" t="s">
        <v>251</v>
      </c>
      <c r="BM285" s="6" t="s">
        <v>483</v>
      </c>
    </row>
    <row r="286" spans="2:65" s="6" customFormat="1" ht="27" customHeight="1">
      <c r="B286" s="23"/>
      <c r="C286" s="143" t="s">
        <v>484</v>
      </c>
      <c r="D286" s="143" t="s">
        <v>148</v>
      </c>
      <c r="E286" s="144" t="s">
        <v>485</v>
      </c>
      <c r="F286" s="243" t="s">
        <v>486</v>
      </c>
      <c r="G286" s="244"/>
      <c r="H286" s="244"/>
      <c r="I286" s="244"/>
      <c r="J286" s="145" t="s">
        <v>225</v>
      </c>
      <c r="K286" s="146">
        <v>4.012</v>
      </c>
      <c r="L286" s="245">
        <v>0</v>
      </c>
      <c r="M286" s="244"/>
      <c r="N286" s="246">
        <f>ROUND($L$286*$K$286,2)</f>
        <v>0</v>
      </c>
      <c r="O286" s="244"/>
      <c r="P286" s="244"/>
      <c r="Q286" s="244"/>
      <c r="R286" s="25"/>
      <c r="T286" s="147"/>
      <c r="U286" s="31" t="s">
        <v>44</v>
      </c>
      <c r="V286" s="24"/>
      <c r="W286" s="148">
        <f>$V$286*$K$286</f>
        <v>0</v>
      </c>
      <c r="X286" s="148">
        <v>0</v>
      </c>
      <c r="Y286" s="148">
        <f>$X$286*$K$286</f>
        <v>0</v>
      </c>
      <c r="Z286" s="148">
        <v>0</v>
      </c>
      <c r="AA286" s="149">
        <f>$Z$286*$K$286</f>
        <v>0</v>
      </c>
      <c r="AR286" s="6" t="s">
        <v>251</v>
      </c>
      <c r="AT286" s="6" t="s">
        <v>148</v>
      </c>
      <c r="AU286" s="6" t="s">
        <v>106</v>
      </c>
      <c r="AY286" s="6" t="s">
        <v>147</v>
      </c>
      <c r="BE286" s="93">
        <f>IF($U$286="základní",$N$286,0)</f>
        <v>0</v>
      </c>
      <c r="BF286" s="93">
        <f>IF($U$286="snížená",$N$286,0)</f>
        <v>0</v>
      </c>
      <c r="BG286" s="93">
        <f>IF($U$286="zákl. přenesená",$N$286,0)</f>
        <v>0</v>
      </c>
      <c r="BH286" s="93">
        <f>IF($U$286="sníž. přenesená",$N$286,0)</f>
        <v>0</v>
      </c>
      <c r="BI286" s="93">
        <f>IF($U$286="nulová",$N$286,0)</f>
        <v>0</v>
      </c>
      <c r="BJ286" s="6" t="s">
        <v>22</v>
      </c>
      <c r="BK286" s="93">
        <f>ROUND($L$286*$K$286,2)</f>
        <v>0</v>
      </c>
      <c r="BL286" s="6" t="s">
        <v>251</v>
      </c>
      <c r="BM286" s="6" t="s">
        <v>487</v>
      </c>
    </row>
    <row r="287" spans="2:63" s="132" customFormat="1" ht="30.75" customHeight="1">
      <c r="B287" s="133"/>
      <c r="C287" s="134"/>
      <c r="D287" s="142" t="s">
        <v>181</v>
      </c>
      <c r="E287" s="142"/>
      <c r="F287" s="142"/>
      <c r="G287" s="142"/>
      <c r="H287" s="142"/>
      <c r="I287" s="142"/>
      <c r="J287" s="142"/>
      <c r="K287" s="142"/>
      <c r="L287" s="142"/>
      <c r="M287" s="142"/>
      <c r="N287" s="251">
        <f>$BK$287</f>
        <v>0</v>
      </c>
      <c r="O287" s="250"/>
      <c r="P287" s="250"/>
      <c r="Q287" s="250"/>
      <c r="R287" s="136"/>
      <c r="T287" s="137"/>
      <c r="U287" s="134"/>
      <c r="V287" s="134"/>
      <c r="W287" s="138">
        <f>$W$288</f>
        <v>0</v>
      </c>
      <c r="X287" s="134"/>
      <c r="Y287" s="138">
        <f>$Y$288</f>
        <v>0</v>
      </c>
      <c r="Z287" s="134"/>
      <c r="AA287" s="139">
        <f>$AA$288</f>
        <v>0</v>
      </c>
      <c r="AR287" s="140" t="s">
        <v>106</v>
      </c>
      <c r="AT287" s="140" t="s">
        <v>78</v>
      </c>
      <c r="AU287" s="140" t="s">
        <v>22</v>
      </c>
      <c r="AY287" s="140" t="s">
        <v>147</v>
      </c>
      <c r="BK287" s="141">
        <f>$BK$288</f>
        <v>0</v>
      </c>
    </row>
    <row r="288" spans="2:65" s="6" customFormat="1" ht="27" customHeight="1">
      <c r="B288" s="23"/>
      <c r="C288" s="143" t="s">
        <v>488</v>
      </c>
      <c r="D288" s="143" t="s">
        <v>148</v>
      </c>
      <c r="E288" s="144" t="s">
        <v>489</v>
      </c>
      <c r="F288" s="243" t="s">
        <v>490</v>
      </c>
      <c r="G288" s="244"/>
      <c r="H288" s="244"/>
      <c r="I288" s="244"/>
      <c r="J288" s="145" t="s">
        <v>491</v>
      </c>
      <c r="K288" s="146">
        <v>1</v>
      </c>
      <c r="L288" s="245">
        <v>0</v>
      </c>
      <c r="M288" s="244"/>
      <c r="N288" s="246">
        <f>ROUND($L$288*$K$288,2)</f>
        <v>0</v>
      </c>
      <c r="O288" s="244"/>
      <c r="P288" s="244"/>
      <c r="Q288" s="244"/>
      <c r="R288" s="25"/>
      <c r="T288" s="147"/>
      <c r="U288" s="31" t="s">
        <v>44</v>
      </c>
      <c r="V288" s="24"/>
      <c r="W288" s="148">
        <f>$V$288*$K$288</f>
        <v>0</v>
      </c>
      <c r="X288" s="148">
        <v>0</v>
      </c>
      <c r="Y288" s="148">
        <f>$X$288*$K$288</f>
        <v>0</v>
      </c>
      <c r="Z288" s="148">
        <v>0</v>
      </c>
      <c r="AA288" s="149">
        <f>$Z$288*$K$288</f>
        <v>0</v>
      </c>
      <c r="AR288" s="6" t="s">
        <v>251</v>
      </c>
      <c r="AT288" s="6" t="s">
        <v>148</v>
      </c>
      <c r="AU288" s="6" t="s">
        <v>106</v>
      </c>
      <c r="AY288" s="6" t="s">
        <v>147</v>
      </c>
      <c r="BE288" s="93">
        <f>IF($U$288="základní",$N$288,0)</f>
        <v>0</v>
      </c>
      <c r="BF288" s="93">
        <f>IF($U$288="snížená",$N$288,0)</f>
        <v>0</v>
      </c>
      <c r="BG288" s="93">
        <f>IF($U$288="zákl. přenesená",$N$288,0)</f>
        <v>0</v>
      </c>
      <c r="BH288" s="93">
        <f>IF($U$288="sníž. přenesená",$N$288,0)</f>
        <v>0</v>
      </c>
      <c r="BI288" s="93">
        <f>IF($U$288="nulová",$N$288,0)</f>
        <v>0</v>
      </c>
      <c r="BJ288" s="6" t="s">
        <v>22</v>
      </c>
      <c r="BK288" s="93">
        <f>ROUND($L$288*$K$288,2)</f>
        <v>0</v>
      </c>
      <c r="BL288" s="6" t="s">
        <v>251</v>
      </c>
      <c r="BM288" s="6" t="s">
        <v>492</v>
      </c>
    </row>
    <row r="289" spans="2:63" s="132" customFormat="1" ht="30.75" customHeight="1">
      <c r="B289" s="133"/>
      <c r="C289" s="134"/>
      <c r="D289" s="142" t="s">
        <v>182</v>
      </c>
      <c r="E289" s="142"/>
      <c r="F289" s="142"/>
      <c r="G289" s="142"/>
      <c r="H289" s="142"/>
      <c r="I289" s="142"/>
      <c r="J289" s="142"/>
      <c r="K289" s="142"/>
      <c r="L289" s="142"/>
      <c r="M289" s="142"/>
      <c r="N289" s="251">
        <f>$BK$289</f>
        <v>0</v>
      </c>
      <c r="O289" s="250"/>
      <c r="P289" s="250"/>
      <c r="Q289" s="250"/>
      <c r="R289" s="136"/>
      <c r="T289" s="137"/>
      <c r="U289" s="134"/>
      <c r="V289" s="134"/>
      <c r="W289" s="138">
        <f>$W$290</f>
        <v>0</v>
      </c>
      <c r="X289" s="134"/>
      <c r="Y289" s="138">
        <f>$Y$290</f>
        <v>0</v>
      </c>
      <c r="Z289" s="134"/>
      <c r="AA289" s="139">
        <f>$AA$290</f>
        <v>0.5544</v>
      </c>
      <c r="AR289" s="140" t="s">
        <v>106</v>
      </c>
      <c r="AT289" s="140" t="s">
        <v>78</v>
      </c>
      <c r="AU289" s="140" t="s">
        <v>22</v>
      </c>
      <c r="AY289" s="140" t="s">
        <v>147</v>
      </c>
      <c r="BK289" s="141">
        <f>$BK$290</f>
        <v>0</v>
      </c>
    </row>
    <row r="290" spans="2:65" s="6" customFormat="1" ht="15.75" customHeight="1">
      <c r="B290" s="23"/>
      <c r="C290" s="143" t="s">
        <v>493</v>
      </c>
      <c r="D290" s="143" t="s">
        <v>148</v>
      </c>
      <c r="E290" s="144" t="s">
        <v>494</v>
      </c>
      <c r="F290" s="243" t="s">
        <v>495</v>
      </c>
      <c r="G290" s="244"/>
      <c r="H290" s="244"/>
      <c r="I290" s="244"/>
      <c r="J290" s="145" t="s">
        <v>496</v>
      </c>
      <c r="K290" s="146">
        <v>84</v>
      </c>
      <c r="L290" s="245">
        <v>0</v>
      </c>
      <c r="M290" s="244"/>
      <c r="N290" s="246">
        <f>ROUND($L$290*$K$290,2)</f>
        <v>0</v>
      </c>
      <c r="O290" s="244"/>
      <c r="P290" s="244"/>
      <c r="Q290" s="244"/>
      <c r="R290" s="25"/>
      <c r="T290" s="147"/>
      <c r="U290" s="31" t="s">
        <v>44</v>
      </c>
      <c r="V290" s="24"/>
      <c r="W290" s="148">
        <f>$V$290*$K$290</f>
        <v>0</v>
      </c>
      <c r="X290" s="148">
        <v>0</v>
      </c>
      <c r="Y290" s="148">
        <f>$X$290*$K$290</f>
        <v>0</v>
      </c>
      <c r="Z290" s="148">
        <v>0.0066</v>
      </c>
      <c r="AA290" s="149">
        <f>$Z$290*$K$290</f>
        <v>0.5544</v>
      </c>
      <c r="AR290" s="6" t="s">
        <v>251</v>
      </c>
      <c r="AT290" s="6" t="s">
        <v>148</v>
      </c>
      <c r="AU290" s="6" t="s">
        <v>106</v>
      </c>
      <c r="AY290" s="6" t="s">
        <v>147</v>
      </c>
      <c r="BE290" s="93">
        <f>IF($U$290="základní",$N$290,0)</f>
        <v>0</v>
      </c>
      <c r="BF290" s="93">
        <f>IF($U$290="snížená",$N$290,0)</f>
        <v>0</v>
      </c>
      <c r="BG290" s="93">
        <f>IF($U$290="zákl. přenesená",$N$290,0)</f>
        <v>0</v>
      </c>
      <c r="BH290" s="93">
        <f>IF($U$290="sníž. přenesená",$N$290,0)</f>
        <v>0</v>
      </c>
      <c r="BI290" s="93">
        <f>IF($U$290="nulová",$N$290,0)</f>
        <v>0</v>
      </c>
      <c r="BJ290" s="6" t="s">
        <v>22</v>
      </c>
      <c r="BK290" s="93">
        <f>ROUND($L$290*$K$290,2)</f>
        <v>0</v>
      </c>
      <c r="BL290" s="6" t="s">
        <v>251</v>
      </c>
      <c r="BM290" s="6" t="s">
        <v>497</v>
      </c>
    </row>
    <row r="291" spans="2:63" s="132" customFormat="1" ht="30.75" customHeight="1">
      <c r="B291" s="133"/>
      <c r="C291" s="134"/>
      <c r="D291" s="142" t="s">
        <v>183</v>
      </c>
      <c r="E291" s="142"/>
      <c r="F291" s="142"/>
      <c r="G291" s="142"/>
      <c r="H291" s="142"/>
      <c r="I291" s="142"/>
      <c r="J291" s="142"/>
      <c r="K291" s="142"/>
      <c r="L291" s="142"/>
      <c r="M291" s="142"/>
      <c r="N291" s="251">
        <f>$BK$291</f>
        <v>0</v>
      </c>
      <c r="O291" s="250"/>
      <c r="P291" s="250"/>
      <c r="Q291" s="250"/>
      <c r="R291" s="136"/>
      <c r="T291" s="137"/>
      <c r="U291" s="134"/>
      <c r="V291" s="134"/>
      <c r="W291" s="138">
        <f>SUM($W$292:$W$302)</f>
        <v>0</v>
      </c>
      <c r="X291" s="134"/>
      <c r="Y291" s="138">
        <f>SUM($Y$292:$Y$302)</f>
        <v>0.602054</v>
      </c>
      <c r="Z291" s="134"/>
      <c r="AA291" s="139">
        <f>SUM($AA$292:$AA$302)</f>
        <v>0.9654405</v>
      </c>
      <c r="AR291" s="140" t="s">
        <v>106</v>
      </c>
      <c r="AT291" s="140" t="s">
        <v>78</v>
      </c>
      <c r="AU291" s="140" t="s">
        <v>22</v>
      </c>
      <c r="AY291" s="140" t="s">
        <v>147</v>
      </c>
      <c r="BK291" s="141">
        <f>SUM($BK$292:$BK$302)</f>
        <v>0</v>
      </c>
    </row>
    <row r="292" spans="2:65" s="6" customFormat="1" ht="27" customHeight="1">
      <c r="B292" s="23"/>
      <c r="C292" s="143" t="s">
        <v>498</v>
      </c>
      <c r="D292" s="143" t="s">
        <v>148</v>
      </c>
      <c r="E292" s="144" t="s">
        <v>499</v>
      </c>
      <c r="F292" s="243" t="s">
        <v>500</v>
      </c>
      <c r="G292" s="244"/>
      <c r="H292" s="244"/>
      <c r="I292" s="244"/>
      <c r="J292" s="145" t="s">
        <v>254</v>
      </c>
      <c r="K292" s="146">
        <v>17.8</v>
      </c>
      <c r="L292" s="245">
        <v>0</v>
      </c>
      <c r="M292" s="244"/>
      <c r="N292" s="246">
        <f>ROUND($L$292*$K$292,2)</f>
        <v>0</v>
      </c>
      <c r="O292" s="244"/>
      <c r="P292" s="244"/>
      <c r="Q292" s="244"/>
      <c r="R292" s="25"/>
      <c r="T292" s="147"/>
      <c r="U292" s="31" t="s">
        <v>44</v>
      </c>
      <c r="V292" s="24"/>
      <c r="W292" s="148">
        <f>$V$292*$K$292</f>
        <v>0</v>
      </c>
      <c r="X292" s="148">
        <v>0</v>
      </c>
      <c r="Y292" s="148">
        <f>$X$292*$K$292</f>
        <v>0</v>
      </c>
      <c r="Z292" s="148">
        <v>0.00191</v>
      </c>
      <c r="AA292" s="149">
        <f>$Z$292*$K$292</f>
        <v>0.033998</v>
      </c>
      <c r="AR292" s="6" t="s">
        <v>251</v>
      </c>
      <c r="AT292" s="6" t="s">
        <v>148</v>
      </c>
      <c r="AU292" s="6" t="s">
        <v>106</v>
      </c>
      <c r="AY292" s="6" t="s">
        <v>147</v>
      </c>
      <c r="BE292" s="93">
        <f>IF($U$292="základní",$N$292,0)</f>
        <v>0</v>
      </c>
      <c r="BF292" s="93">
        <f>IF($U$292="snížená",$N$292,0)</f>
        <v>0</v>
      </c>
      <c r="BG292" s="93">
        <f>IF($U$292="zákl. přenesená",$N$292,0)</f>
        <v>0</v>
      </c>
      <c r="BH292" s="93">
        <f>IF($U$292="sníž. přenesená",$N$292,0)</f>
        <v>0</v>
      </c>
      <c r="BI292" s="93">
        <f>IF($U$292="nulová",$N$292,0)</f>
        <v>0</v>
      </c>
      <c r="BJ292" s="6" t="s">
        <v>22</v>
      </c>
      <c r="BK292" s="93">
        <f>ROUND($L$292*$K$292,2)</f>
        <v>0</v>
      </c>
      <c r="BL292" s="6" t="s">
        <v>251</v>
      </c>
      <c r="BM292" s="6" t="s">
        <v>501</v>
      </c>
    </row>
    <row r="293" spans="2:51" s="6" customFormat="1" ht="18.75" customHeight="1">
      <c r="B293" s="155"/>
      <c r="C293" s="156"/>
      <c r="D293" s="156"/>
      <c r="E293" s="156"/>
      <c r="F293" s="252" t="s">
        <v>502</v>
      </c>
      <c r="G293" s="253"/>
      <c r="H293" s="253"/>
      <c r="I293" s="253"/>
      <c r="J293" s="156"/>
      <c r="K293" s="157">
        <v>17.8</v>
      </c>
      <c r="L293" s="156"/>
      <c r="M293" s="156"/>
      <c r="N293" s="156"/>
      <c r="O293" s="156"/>
      <c r="P293" s="156"/>
      <c r="Q293" s="156"/>
      <c r="R293" s="158"/>
      <c r="T293" s="159"/>
      <c r="U293" s="156"/>
      <c r="V293" s="156"/>
      <c r="W293" s="156"/>
      <c r="X293" s="156"/>
      <c r="Y293" s="156"/>
      <c r="Z293" s="156"/>
      <c r="AA293" s="160"/>
      <c r="AT293" s="161" t="s">
        <v>195</v>
      </c>
      <c r="AU293" s="161" t="s">
        <v>106</v>
      </c>
      <c r="AV293" s="161" t="s">
        <v>106</v>
      </c>
      <c r="AW293" s="161" t="s">
        <v>118</v>
      </c>
      <c r="AX293" s="161" t="s">
        <v>22</v>
      </c>
      <c r="AY293" s="161" t="s">
        <v>147</v>
      </c>
    </row>
    <row r="294" spans="2:65" s="6" customFormat="1" ht="15.75" customHeight="1">
      <c r="B294" s="23"/>
      <c r="C294" s="143" t="s">
        <v>503</v>
      </c>
      <c r="D294" s="143" t="s">
        <v>148</v>
      </c>
      <c r="E294" s="144" t="s">
        <v>504</v>
      </c>
      <c r="F294" s="243" t="s">
        <v>505</v>
      </c>
      <c r="G294" s="244"/>
      <c r="H294" s="244"/>
      <c r="I294" s="244"/>
      <c r="J294" s="145" t="s">
        <v>254</v>
      </c>
      <c r="K294" s="146">
        <v>557.75</v>
      </c>
      <c r="L294" s="245">
        <v>0</v>
      </c>
      <c r="M294" s="244"/>
      <c r="N294" s="246">
        <f>ROUND($L$294*$K$294,2)</f>
        <v>0</v>
      </c>
      <c r="O294" s="244"/>
      <c r="P294" s="244"/>
      <c r="Q294" s="244"/>
      <c r="R294" s="25"/>
      <c r="T294" s="147"/>
      <c r="U294" s="31" t="s">
        <v>44</v>
      </c>
      <c r="V294" s="24"/>
      <c r="W294" s="148">
        <f>$V$294*$K$294</f>
        <v>0</v>
      </c>
      <c r="X294" s="148">
        <v>0</v>
      </c>
      <c r="Y294" s="148">
        <f>$X$294*$K$294</f>
        <v>0</v>
      </c>
      <c r="Z294" s="148">
        <v>0.00167</v>
      </c>
      <c r="AA294" s="149">
        <f>$Z$294*$K$294</f>
        <v>0.9314425000000001</v>
      </c>
      <c r="AR294" s="6" t="s">
        <v>251</v>
      </c>
      <c r="AT294" s="6" t="s">
        <v>148</v>
      </c>
      <c r="AU294" s="6" t="s">
        <v>106</v>
      </c>
      <c r="AY294" s="6" t="s">
        <v>147</v>
      </c>
      <c r="BE294" s="93">
        <f>IF($U$294="základní",$N$294,0)</f>
        <v>0</v>
      </c>
      <c r="BF294" s="93">
        <f>IF($U$294="snížená",$N$294,0)</f>
        <v>0</v>
      </c>
      <c r="BG294" s="93">
        <f>IF($U$294="zákl. přenesená",$N$294,0)</f>
        <v>0</v>
      </c>
      <c r="BH294" s="93">
        <f>IF($U$294="sníž. přenesená",$N$294,0)</f>
        <v>0</v>
      </c>
      <c r="BI294" s="93">
        <f>IF($U$294="nulová",$N$294,0)</f>
        <v>0</v>
      </c>
      <c r="BJ294" s="6" t="s">
        <v>22</v>
      </c>
      <c r="BK294" s="93">
        <f>ROUND($L$294*$K$294,2)</f>
        <v>0</v>
      </c>
      <c r="BL294" s="6" t="s">
        <v>251</v>
      </c>
      <c r="BM294" s="6" t="s">
        <v>506</v>
      </c>
    </row>
    <row r="295" spans="2:51" s="6" customFormat="1" ht="18.75" customHeight="1">
      <c r="B295" s="155"/>
      <c r="C295" s="156"/>
      <c r="D295" s="156"/>
      <c r="E295" s="156"/>
      <c r="F295" s="252" t="s">
        <v>507</v>
      </c>
      <c r="G295" s="253"/>
      <c r="H295" s="253"/>
      <c r="I295" s="253"/>
      <c r="J295" s="156"/>
      <c r="K295" s="157">
        <v>557.75</v>
      </c>
      <c r="L295" s="156"/>
      <c r="M295" s="156"/>
      <c r="N295" s="156"/>
      <c r="O295" s="156"/>
      <c r="P295" s="156"/>
      <c r="Q295" s="156"/>
      <c r="R295" s="158"/>
      <c r="T295" s="159"/>
      <c r="U295" s="156"/>
      <c r="V295" s="156"/>
      <c r="W295" s="156"/>
      <c r="X295" s="156"/>
      <c r="Y295" s="156"/>
      <c r="Z295" s="156"/>
      <c r="AA295" s="160"/>
      <c r="AT295" s="161" t="s">
        <v>195</v>
      </c>
      <c r="AU295" s="161" t="s">
        <v>106</v>
      </c>
      <c r="AV295" s="161" t="s">
        <v>106</v>
      </c>
      <c r="AW295" s="161" t="s">
        <v>118</v>
      </c>
      <c r="AX295" s="161" t="s">
        <v>22</v>
      </c>
      <c r="AY295" s="161" t="s">
        <v>147</v>
      </c>
    </row>
    <row r="296" spans="2:65" s="6" customFormat="1" ht="27" customHeight="1">
      <c r="B296" s="23"/>
      <c r="C296" s="143" t="s">
        <v>508</v>
      </c>
      <c r="D296" s="143" t="s">
        <v>148</v>
      </c>
      <c r="E296" s="144" t="s">
        <v>509</v>
      </c>
      <c r="F296" s="243" t="s">
        <v>510</v>
      </c>
      <c r="G296" s="244"/>
      <c r="H296" s="244"/>
      <c r="I296" s="244"/>
      <c r="J296" s="145" t="s">
        <v>254</v>
      </c>
      <c r="K296" s="146">
        <v>260.4</v>
      </c>
      <c r="L296" s="245">
        <v>0</v>
      </c>
      <c r="M296" s="244"/>
      <c r="N296" s="246">
        <f>ROUND($L$296*$K$296,2)</f>
        <v>0</v>
      </c>
      <c r="O296" s="244"/>
      <c r="P296" s="244"/>
      <c r="Q296" s="244"/>
      <c r="R296" s="25"/>
      <c r="T296" s="147"/>
      <c r="U296" s="31" t="s">
        <v>44</v>
      </c>
      <c r="V296" s="24"/>
      <c r="W296" s="148">
        <f>$V$296*$K$296</f>
        <v>0</v>
      </c>
      <c r="X296" s="148">
        <v>0.00079</v>
      </c>
      <c r="Y296" s="148">
        <f>$X$296*$K$296</f>
        <v>0.20571599999999998</v>
      </c>
      <c r="Z296" s="148">
        <v>0</v>
      </c>
      <c r="AA296" s="149">
        <f>$Z$296*$K$296</f>
        <v>0</v>
      </c>
      <c r="AR296" s="6" t="s">
        <v>251</v>
      </c>
      <c r="AT296" s="6" t="s">
        <v>148</v>
      </c>
      <c r="AU296" s="6" t="s">
        <v>106</v>
      </c>
      <c r="AY296" s="6" t="s">
        <v>147</v>
      </c>
      <c r="BE296" s="93">
        <f>IF($U$296="základní",$N$296,0)</f>
        <v>0</v>
      </c>
      <c r="BF296" s="93">
        <f>IF($U$296="snížená",$N$296,0)</f>
        <v>0</v>
      </c>
      <c r="BG296" s="93">
        <f>IF($U$296="zákl. přenesená",$N$296,0)</f>
        <v>0</v>
      </c>
      <c r="BH296" s="93">
        <f>IF($U$296="sníž. přenesená",$N$296,0)</f>
        <v>0</v>
      </c>
      <c r="BI296" s="93">
        <f>IF($U$296="nulová",$N$296,0)</f>
        <v>0</v>
      </c>
      <c r="BJ296" s="6" t="s">
        <v>22</v>
      </c>
      <c r="BK296" s="93">
        <f>ROUND($L$296*$K$296,2)</f>
        <v>0</v>
      </c>
      <c r="BL296" s="6" t="s">
        <v>251</v>
      </c>
      <c r="BM296" s="6" t="s">
        <v>511</v>
      </c>
    </row>
    <row r="297" spans="2:51" s="6" customFormat="1" ht="18.75" customHeight="1">
      <c r="B297" s="155"/>
      <c r="C297" s="156"/>
      <c r="D297" s="156"/>
      <c r="E297" s="156"/>
      <c r="F297" s="252" t="s">
        <v>512</v>
      </c>
      <c r="G297" s="253"/>
      <c r="H297" s="253"/>
      <c r="I297" s="253"/>
      <c r="J297" s="156"/>
      <c r="K297" s="157">
        <v>260.4</v>
      </c>
      <c r="L297" s="156"/>
      <c r="M297" s="156"/>
      <c r="N297" s="156"/>
      <c r="O297" s="156"/>
      <c r="P297" s="156"/>
      <c r="Q297" s="156"/>
      <c r="R297" s="158"/>
      <c r="T297" s="159"/>
      <c r="U297" s="156"/>
      <c r="V297" s="156"/>
      <c r="W297" s="156"/>
      <c r="X297" s="156"/>
      <c r="Y297" s="156"/>
      <c r="Z297" s="156"/>
      <c r="AA297" s="160"/>
      <c r="AT297" s="161" t="s">
        <v>195</v>
      </c>
      <c r="AU297" s="161" t="s">
        <v>106</v>
      </c>
      <c r="AV297" s="161" t="s">
        <v>106</v>
      </c>
      <c r="AW297" s="161" t="s">
        <v>118</v>
      </c>
      <c r="AX297" s="161" t="s">
        <v>22</v>
      </c>
      <c r="AY297" s="161" t="s">
        <v>147</v>
      </c>
    </row>
    <row r="298" spans="2:65" s="6" customFormat="1" ht="27" customHeight="1">
      <c r="B298" s="23"/>
      <c r="C298" s="143" t="s">
        <v>513</v>
      </c>
      <c r="D298" s="143" t="s">
        <v>148</v>
      </c>
      <c r="E298" s="144" t="s">
        <v>514</v>
      </c>
      <c r="F298" s="243" t="s">
        <v>515</v>
      </c>
      <c r="G298" s="244"/>
      <c r="H298" s="244"/>
      <c r="I298" s="244"/>
      <c r="J298" s="145" t="s">
        <v>254</v>
      </c>
      <c r="K298" s="146">
        <v>297.35</v>
      </c>
      <c r="L298" s="245">
        <v>0</v>
      </c>
      <c r="M298" s="244"/>
      <c r="N298" s="246">
        <f>ROUND($L$298*$K$298,2)</f>
        <v>0</v>
      </c>
      <c r="O298" s="244"/>
      <c r="P298" s="244"/>
      <c r="Q298" s="244"/>
      <c r="R298" s="25"/>
      <c r="T298" s="147"/>
      <c r="U298" s="31" t="s">
        <v>44</v>
      </c>
      <c r="V298" s="24"/>
      <c r="W298" s="148">
        <f>$V$298*$K$298</f>
        <v>0</v>
      </c>
      <c r="X298" s="148">
        <v>0.00116</v>
      </c>
      <c r="Y298" s="148">
        <f>$X$298*$K$298</f>
        <v>0.344926</v>
      </c>
      <c r="Z298" s="148">
        <v>0</v>
      </c>
      <c r="AA298" s="149">
        <f>$Z$298*$K$298</f>
        <v>0</v>
      </c>
      <c r="AR298" s="6" t="s">
        <v>251</v>
      </c>
      <c r="AT298" s="6" t="s">
        <v>148</v>
      </c>
      <c r="AU298" s="6" t="s">
        <v>106</v>
      </c>
      <c r="AY298" s="6" t="s">
        <v>147</v>
      </c>
      <c r="BE298" s="93">
        <f>IF($U$298="základní",$N$298,0)</f>
        <v>0</v>
      </c>
      <c r="BF298" s="93">
        <f>IF($U$298="snížená",$N$298,0)</f>
        <v>0</v>
      </c>
      <c r="BG298" s="93">
        <f>IF($U$298="zákl. přenesená",$N$298,0)</f>
        <v>0</v>
      </c>
      <c r="BH298" s="93">
        <f>IF($U$298="sníž. přenesená",$N$298,0)</f>
        <v>0</v>
      </c>
      <c r="BI298" s="93">
        <f>IF($U$298="nulová",$N$298,0)</f>
        <v>0</v>
      </c>
      <c r="BJ298" s="6" t="s">
        <v>22</v>
      </c>
      <c r="BK298" s="93">
        <f>ROUND($L$298*$K$298,2)</f>
        <v>0</v>
      </c>
      <c r="BL298" s="6" t="s">
        <v>251</v>
      </c>
      <c r="BM298" s="6" t="s">
        <v>516</v>
      </c>
    </row>
    <row r="299" spans="2:65" s="6" customFormat="1" ht="27" customHeight="1">
      <c r="B299" s="23"/>
      <c r="C299" s="143" t="s">
        <v>517</v>
      </c>
      <c r="D299" s="143" t="s">
        <v>148</v>
      </c>
      <c r="E299" s="144" t="s">
        <v>518</v>
      </c>
      <c r="F299" s="243" t="s">
        <v>519</v>
      </c>
      <c r="G299" s="244"/>
      <c r="H299" s="244"/>
      <c r="I299" s="244"/>
      <c r="J299" s="145" t="s">
        <v>254</v>
      </c>
      <c r="K299" s="146">
        <v>0.8</v>
      </c>
      <c r="L299" s="245">
        <v>0</v>
      </c>
      <c r="M299" s="244"/>
      <c r="N299" s="246">
        <f>ROUND($L$299*$K$299,2)</f>
        <v>0</v>
      </c>
      <c r="O299" s="244"/>
      <c r="P299" s="244"/>
      <c r="Q299" s="244"/>
      <c r="R299" s="25"/>
      <c r="T299" s="147"/>
      <c r="U299" s="31" t="s">
        <v>44</v>
      </c>
      <c r="V299" s="24"/>
      <c r="W299" s="148">
        <f>$V$299*$K$299</f>
        <v>0</v>
      </c>
      <c r="X299" s="148">
        <v>0.00179</v>
      </c>
      <c r="Y299" s="148">
        <f>$X$299*$K$299</f>
        <v>0.0014320000000000001</v>
      </c>
      <c r="Z299" s="148">
        <v>0</v>
      </c>
      <c r="AA299" s="149">
        <f>$Z$299*$K$299</f>
        <v>0</v>
      </c>
      <c r="AR299" s="6" t="s">
        <v>251</v>
      </c>
      <c r="AT299" s="6" t="s">
        <v>148</v>
      </c>
      <c r="AU299" s="6" t="s">
        <v>106</v>
      </c>
      <c r="AY299" s="6" t="s">
        <v>147</v>
      </c>
      <c r="BE299" s="93">
        <f>IF($U$299="základní",$N$299,0)</f>
        <v>0</v>
      </c>
      <c r="BF299" s="93">
        <f>IF($U$299="snížená",$N$299,0)</f>
        <v>0</v>
      </c>
      <c r="BG299" s="93">
        <f>IF($U$299="zákl. přenesená",$N$299,0)</f>
        <v>0</v>
      </c>
      <c r="BH299" s="93">
        <f>IF($U$299="sníž. přenesená",$N$299,0)</f>
        <v>0</v>
      </c>
      <c r="BI299" s="93">
        <f>IF($U$299="nulová",$N$299,0)</f>
        <v>0</v>
      </c>
      <c r="BJ299" s="6" t="s">
        <v>22</v>
      </c>
      <c r="BK299" s="93">
        <f>ROUND($L$299*$K$299,2)</f>
        <v>0</v>
      </c>
      <c r="BL299" s="6" t="s">
        <v>251</v>
      </c>
      <c r="BM299" s="6" t="s">
        <v>520</v>
      </c>
    </row>
    <row r="300" spans="2:51" s="6" customFormat="1" ht="18.75" customHeight="1">
      <c r="B300" s="155"/>
      <c r="C300" s="156"/>
      <c r="D300" s="156"/>
      <c r="E300" s="156"/>
      <c r="F300" s="252" t="s">
        <v>521</v>
      </c>
      <c r="G300" s="253"/>
      <c r="H300" s="253"/>
      <c r="I300" s="253"/>
      <c r="J300" s="156"/>
      <c r="K300" s="157">
        <v>0.8</v>
      </c>
      <c r="L300" s="156"/>
      <c r="M300" s="156"/>
      <c r="N300" s="156"/>
      <c r="O300" s="156"/>
      <c r="P300" s="156"/>
      <c r="Q300" s="156"/>
      <c r="R300" s="158"/>
      <c r="T300" s="159"/>
      <c r="U300" s="156"/>
      <c r="V300" s="156"/>
      <c r="W300" s="156"/>
      <c r="X300" s="156"/>
      <c r="Y300" s="156"/>
      <c r="Z300" s="156"/>
      <c r="AA300" s="160"/>
      <c r="AT300" s="161" t="s">
        <v>195</v>
      </c>
      <c r="AU300" s="161" t="s">
        <v>106</v>
      </c>
      <c r="AV300" s="161" t="s">
        <v>106</v>
      </c>
      <c r="AW300" s="161" t="s">
        <v>118</v>
      </c>
      <c r="AX300" s="161" t="s">
        <v>22</v>
      </c>
      <c r="AY300" s="161" t="s">
        <v>147</v>
      </c>
    </row>
    <row r="301" spans="2:65" s="6" customFormat="1" ht="39" customHeight="1">
      <c r="B301" s="23"/>
      <c r="C301" s="143" t="s">
        <v>522</v>
      </c>
      <c r="D301" s="143" t="s">
        <v>148</v>
      </c>
      <c r="E301" s="144" t="s">
        <v>523</v>
      </c>
      <c r="F301" s="243" t="s">
        <v>524</v>
      </c>
      <c r="G301" s="244"/>
      <c r="H301" s="244"/>
      <c r="I301" s="244"/>
      <c r="J301" s="145" t="s">
        <v>254</v>
      </c>
      <c r="K301" s="146">
        <v>17</v>
      </c>
      <c r="L301" s="245">
        <v>0</v>
      </c>
      <c r="M301" s="244"/>
      <c r="N301" s="246">
        <f>ROUND($L$301*$K$301,2)</f>
        <v>0</v>
      </c>
      <c r="O301" s="244"/>
      <c r="P301" s="244"/>
      <c r="Q301" s="244"/>
      <c r="R301" s="25"/>
      <c r="T301" s="147"/>
      <c r="U301" s="31" t="s">
        <v>44</v>
      </c>
      <c r="V301" s="24"/>
      <c r="W301" s="148">
        <f>$V$301*$K$301</f>
        <v>0</v>
      </c>
      <c r="X301" s="148">
        <v>0.00294</v>
      </c>
      <c r="Y301" s="148">
        <f>$X$301*$K$301</f>
        <v>0.04998</v>
      </c>
      <c r="Z301" s="148">
        <v>0</v>
      </c>
      <c r="AA301" s="149">
        <f>$Z$301*$K$301</f>
        <v>0</v>
      </c>
      <c r="AR301" s="6" t="s">
        <v>251</v>
      </c>
      <c r="AT301" s="6" t="s">
        <v>148</v>
      </c>
      <c r="AU301" s="6" t="s">
        <v>106</v>
      </c>
      <c r="AY301" s="6" t="s">
        <v>147</v>
      </c>
      <c r="BE301" s="93">
        <f>IF($U$301="základní",$N$301,0)</f>
        <v>0</v>
      </c>
      <c r="BF301" s="93">
        <f>IF($U$301="snížená",$N$301,0)</f>
        <v>0</v>
      </c>
      <c r="BG301" s="93">
        <f>IF($U$301="zákl. přenesená",$N$301,0)</f>
        <v>0</v>
      </c>
      <c r="BH301" s="93">
        <f>IF($U$301="sníž. přenesená",$N$301,0)</f>
        <v>0</v>
      </c>
      <c r="BI301" s="93">
        <f>IF($U$301="nulová",$N$301,0)</f>
        <v>0</v>
      </c>
      <c r="BJ301" s="6" t="s">
        <v>22</v>
      </c>
      <c r="BK301" s="93">
        <f>ROUND($L$301*$K$301,2)</f>
        <v>0</v>
      </c>
      <c r="BL301" s="6" t="s">
        <v>251</v>
      </c>
      <c r="BM301" s="6" t="s">
        <v>525</v>
      </c>
    </row>
    <row r="302" spans="2:65" s="6" customFormat="1" ht="27" customHeight="1">
      <c r="B302" s="23"/>
      <c r="C302" s="143" t="s">
        <v>526</v>
      </c>
      <c r="D302" s="143" t="s">
        <v>148</v>
      </c>
      <c r="E302" s="144" t="s">
        <v>527</v>
      </c>
      <c r="F302" s="243" t="s">
        <v>528</v>
      </c>
      <c r="G302" s="244"/>
      <c r="H302" s="244"/>
      <c r="I302" s="244"/>
      <c r="J302" s="145" t="s">
        <v>225</v>
      </c>
      <c r="K302" s="146">
        <v>0.602</v>
      </c>
      <c r="L302" s="245">
        <v>0</v>
      </c>
      <c r="M302" s="244"/>
      <c r="N302" s="246">
        <f>ROUND($L$302*$K$302,2)</f>
        <v>0</v>
      </c>
      <c r="O302" s="244"/>
      <c r="P302" s="244"/>
      <c r="Q302" s="244"/>
      <c r="R302" s="25"/>
      <c r="T302" s="147"/>
      <c r="U302" s="31" t="s">
        <v>44</v>
      </c>
      <c r="V302" s="24"/>
      <c r="W302" s="148">
        <f>$V$302*$K$302</f>
        <v>0</v>
      </c>
      <c r="X302" s="148">
        <v>0</v>
      </c>
      <c r="Y302" s="148">
        <f>$X$302*$K$302</f>
        <v>0</v>
      </c>
      <c r="Z302" s="148">
        <v>0</v>
      </c>
      <c r="AA302" s="149">
        <f>$Z$302*$K$302</f>
        <v>0</v>
      </c>
      <c r="AR302" s="6" t="s">
        <v>251</v>
      </c>
      <c r="AT302" s="6" t="s">
        <v>148</v>
      </c>
      <c r="AU302" s="6" t="s">
        <v>106</v>
      </c>
      <c r="AY302" s="6" t="s">
        <v>147</v>
      </c>
      <c r="BE302" s="93">
        <f>IF($U$302="základní",$N$302,0)</f>
        <v>0</v>
      </c>
      <c r="BF302" s="93">
        <f>IF($U$302="snížená",$N$302,0)</f>
        <v>0</v>
      </c>
      <c r="BG302" s="93">
        <f>IF($U$302="zákl. přenesená",$N$302,0)</f>
        <v>0</v>
      </c>
      <c r="BH302" s="93">
        <f>IF($U$302="sníž. přenesená",$N$302,0)</f>
        <v>0</v>
      </c>
      <c r="BI302" s="93">
        <f>IF($U$302="nulová",$N$302,0)</f>
        <v>0</v>
      </c>
      <c r="BJ302" s="6" t="s">
        <v>22</v>
      </c>
      <c r="BK302" s="93">
        <f>ROUND($L$302*$K$302,2)</f>
        <v>0</v>
      </c>
      <c r="BL302" s="6" t="s">
        <v>251</v>
      </c>
      <c r="BM302" s="6" t="s">
        <v>529</v>
      </c>
    </row>
    <row r="303" spans="2:63" s="132" customFormat="1" ht="30.75" customHeight="1">
      <c r="B303" s="133"/>
      <c r="C303" s="134"/>
      <c r="D303" s="142" t="s">
        <v>184</v>
      </c>
      <c r="E303" s="142"/>
      <c r="F303" s="142"/>
      <c r="G303" s="142"/>
      <c r="H303" s="142"/>
      <c r="I303" s="142"/>
      <c r="J303" s="142"/>
      <c r="K303" s="142"/>
      <c r="L303" s="142"/>
      <c r="M303" s="142"/>
      <c r="N303" s="251">
        <f>$BK$303</f>
        <v>0</v>
      </c>
      <c r="O303" s="250"/>
      <c r="P303" s="250"/>
      <c r="Q303" s="250"/>
      <c r="R303" s="136"/>
      <c r="T303" s="137"/>
      <c r="U303" s="134"/>
      <c r="V303" s="134"/>
      <c r="W303" s="138">
        <f>SUM($W$304:$W$312)</f>
        <v>0</v>
      </c>
      <c r="X303" s="134"/>
      <c r="Y303" s="138">
        <f>SUM($Y$304:$Y$312)</f>
        <v>7.189112700000001</v>
      </c>
      <c r="Z303" s="134"/>
      <c r="AA303" s="139">
        <f>SUM($AA$304:$AA$312)</f>
        <v>3.1612518000000005</v>
      </c>
      <c r="AR303" s="140" t="s">
        <v>106</v>
      </c>
      <c r="AT303" s="140" t="s">
        <v>78</v>
      </c>
      <c r="AU303" s="140" t="s">
        <v>22</v>
      </c>
      <c r="AY303" s="140" t="s">
        <v>147</v>
      </c>
      <c r="BK303" s="141">
        <f>SUM($BK$304:$BK$312)</f>
        <v>0</v>
      </c>
    </row>
    <row r="304" spans="2:65" s="6" customFormat="1" ht="15.75" customHeight="1">
      <c r="B304" s="23"/>
      <c r="C304" s="143" t="s">
        <v>530</v>
      </c>
      <c r="D304" s="143" t="s">
        <v>148</v>
      </c>
      <c r="E304" s="144" t="s">
        <v>531</v>
      </c>
      <c r="F304" s="243" t="s">
        <v>532</v>
      </c>
      <c r="G304" s="244"/>
      <c r="H304" s="244"/>
      <c r="I304" s="244"/>
      <c r="J304" s="145" t="s">
        <v>245</v>
      </c>
      <c r="K304" s="146">
        <v>287.91</v>
      </c>
      <c r="L304" s="245">
        <v>0</v>
      </c>
      <c r="M304" s="244"/>
      <c r="N304" s="246">
        <f>ROUND($L$304*$K$304,2)</f>
        <v>0</v>
      </c>
      <c r="O304" s="244"/>
      <c r="P304" s="244"/>
      <c r="Q304" s="244"/>
      <c r="R304" s="25"/>
      <c r="T304" s="147"/>
      <c r="U304" s="31" t="s">
        <v>44</v>
      </c>
      <c r="V304" s="24"/>
      <c r="W304" s="148">
        <f>$V$304*$K$304</f>
        <v>0</v>
      </c>
      <c r="X304" s="148">
        <v>0</v>
      </c>
      <c r="Y304" s="148">
        <f>$X$304*$K$304</f>
        <v>0</v>
      </c>
      <c r="Z304" s="148">
        <v>0.01098</v>
      </c>
      <c r="AA304" s="149">
        <f>$Z$304*$K$304</f>
        <v>3.1612518000000005</v>
      </c>
      <c r="AR304" s="6" t="s">
        <v>251</v>
      </c>
      <c r="AT304" s="6" t="s">
        <v>148</v>
      </c>
      <c r="AU304" s="6" t="s">
        <v>106</v>
      </c>
      <c r="AY304" s="6" t="s">
        <v>147</v>
      </c>
      <c r="BE304" s="93">
        <f>IF($U$304="základní",$N$304,0)</f>
        <v>0</v>
      </c>
      <c r="BF304" s="93">
        <f>IF($U$304="snížená",$N$304,0)</f>
        <v>0</v>
      </c>
      <c r="BG304" s="93">
        <f>IF($U$304="zákl. přenesená",$N$304,0)</f>
        <v>0</v>
      </c>
      <c r="BH304" s="93">
        <f>IF($U$304="sníž. přenesená",$N$304,0)</f>
        <v>0</v>
      </c>
      <c r="BI304" s="93">
        <f>IF($U$304="nulová",$N$304,0)</f>
        <v>0</v>
      </c>
      <c r="BJ304" s="6" t="s">
        <v>22</v>
      </c>
      <c r="BK304" s="93">
        <f>ROUND($L$304*$K$304,2)</f>
        <v>0</v>
      </c>
      <c r="BL304" s="6" t="s">
        <v>251</v>
      </c>
      <c r="BM304" s="6" t="s">
        <v>533</v>
      </c>
    </row>
    <row r="305" spans="2:51" s="6" customFormat="1" ht="18.75" customHeight="1">
      <c r="B305" s="155"/>
      <c r="C305" s="156"/>
      <c r="D305" s="156"/>
      <c r="E305" s="156"/>
      <c r="F305" s="252" t="s">
        <v>534</v>
      </c>
      <c r="G305" s="253"/>
      <c r="H305" s="253"/>
      <c r="I305" s="253"/>
      <c r="J305" s="156"/>
      <c r="K305" s="157">
        <v>714</v>
      </c>
      <c r="L305" s="156"/>
      <c r="M305" s="156"/>
      <c r="N305" s="156"/>
      <c r="O305" s="156"/>
      <c r="P305" s="156"/>
      <c r="Q305" s="156"/>
      <c r="R305" s="158"/>
      <c r="T305" s="159"/>
      <c r="U305" s="156"/>
      <c r="V305" s="156"/>
      <c r="W305" s="156"/>
      <c r="X305" s="156"/>
      <c r="Y305" s="156"/>
      <c r="Z305" s="156"/>
      <c r="AA305" s="160"/>
      <c r="AT305" s="161" t="s">
        <v>195</v>
      </c>
      <c r="AU305" s="161" t="s">
        <v>106</v>
      </c>
      <c r="AV305" s="161" t="s">
        <v>106</v>
      </c>
      <c r="AW305" s="161" t="s">
        <v>118</v>
      </c>
      <c r="AX305" s="161" t="s">
        <v>79</v>
      </c>
      <c r="AY305" s="161" t="s">
        <v>147</v>
      </c>
    </row>
    <row r="306" spans="2:51" s="6" customFormat="1" ht="18.75" customHeight="1">
      <c r="B306" s="173"/>
      <c r="C306" s="174"/>
      <c r="D306" s="174"/>
      <c r="E306" s="174"/>
      <c r="F306" s="260" t="s">
        <v>535</v>
      </c>
      <c r="G306" s="261"/>
      <c r="H306" s="261"/>
      <c r="I306" s="261"/>
      <c r="J306" s="174"/>
      <c r="K306" s="174"/>
      <c r="L306" s="174"/>
      <c r="M306" s="174"/>
      <c r="N306" s="174"/>
      <c r="O306" s="174"/>
      <c r="P306" s="174"/>
      <c r="Q306" s="174"/>
      <c r="R306" s="175"/>
      <c r="T306" s="176"/>
      <c r="U306" s="174"/>
      <c r="V306" s="174"/>
      <c r="W306" s="174"/>
      <c r="X306" s="174"/>
      <c r="Y306" s="174"/>
      <c r="Z306" s="174"/>
      <c r="AA306" s="177"/>
      <c r="AT306" s="178" t="s">
        <v>195</v>
      </c>
      <c r="AU306" s="178" t="s">
        <v>106</v>
      </c>
      <c r="AV306" s="178" t="s">
        <v>22</v>
      </c>
      <c r="AW306" s="178" t="s">
        <v>118</v>
      </c>
      <c r="AX306" s="178" t="s">
        <v>79</v>
      </c>
      <c r="AY306" s="178" t="s">
        <v>147</v>
      </c>
    </row>
    <row r="307" spans="2:51" s="6" customFormat="1" ht="18.75" customHeight="1">
      <c r="B307" s="155"/>
      <c r="C307" s="156"/>
      <c r="D307" s="156"/>
      <c r="E307" s="156"/>
      <c r="F307" s="252" t="s">
        <v>536</v>
      </c>
      <c r="G307" s="253"/>
      <c r="H307" s="253"/>
      <c r="I307" s="253"/>
      <c r="J307" s="156"/>
      <c r="K307" s="157">
        <v>-258.3</v>
      </c>
      <c r="L307" s="156"/>
      <c r="M307" s="156"/>
      <c r="N307" s="156"/>
      <c r="O307" s="156"/>
      <c r="P307" s="156"/>
      <c r="Q307" s="156"/>
      <c r="R307" s="158"/>
      <c r="T307" s="159"/>
      <c r="U307" s="156"/>
      <c r="V307" s="156"/>
      <c r="W307" s="156"/>
      <c r="X307" s="156"/>
      <c r="Y307" s="156"/>
      <c r="Z307" s="156"/>
      <c r="AA307" s="160"/>
      <c r="AT307" s="161" t="s">
        <v>195</v>
      </c>
      <c r="AU307" s="161" t="s">
        <v>106</v>
      </c>
      <c r="AV307" s="161" t="s">
        <v>106</v>
      </c>
      <c r="AW307" s="161" t="s">
        <v>118</v>
      </c>
      <c r="AX307" s="161" t="s">
        <v>79</v>
      </c>
      <c r="AY307" s="161" t="s">
        <v>147</v>
      </c>
    </row>
    <row r="308" spans="2:51" s="6" customFormat="1" ht="18.75" customHeight="1">
      <c r="B308" s="155"/>
      <c r="C308" s="156"/>
      <c r="D308" s="156"/>
      <c r="E308" s="156"/>
      <c r="F308" s="252" t="s">
        <v>537</v>
      </c>
      <c r="G308" s="253"/>
      <c r="H308" s="253"/>
      <c r="I308" s="253"/>
      <c r="J308" s="156"/>
      <c r="K308" s="157">
        <v>-167.79</v>
      </c>
      <c r="L308" s="156"/>
      <c r="M308" s="156"/>
      <c r="N308" s="156"/>
      <c r="O308" s="156"/>
      <c r="P308" s="156"/>
      <c r="Q308" s="156"/>
      <c r="R308" s="158"/>
      <c r="T308" s="159"/>
      <c r="U308" s="156"/>
      <c r="V308" s="156"/>
      <c r="W308" s="156"/>
      <c r="X308" s="156"/>
      <c r="Y308" s="156"/>
      <c r="Z308" s="156"/>
      <c r="AA308" s="160"/>
      <c r="AT308" s="161" t="s">
        <v>195</v>
      </c>
      <c r="AU308" s="161" t="s">
        <v>106</v>
      </c>
      <c r="AV308" s="161" t="s">
        <v>106</v>
      </c>
      <c r="AW308" s="161" t="s">
        <v>118</v>
      </c>
      <c r="AX308" s="161" t="s">
        <v>79</v>
      </c>
      <c r="AY308" s="161" t="s">
        <v>147</v>
      </c>
    </row>
    <row r="309" spans="2:51" s="6" customFormat="1" ht="18.75" customHeight="1">
      <c r="B309" s="166"/>
      <c r="C309" s="167"/>
      <c r="D309" s="167"/>
      <c r="E309" s="167"/>
      <c r="F309" s="258" t="s">
        <v>258</v>
      </c>
      <c r="G309" s="259"/>
      <c r="H309" s="259"/>
      <c r="I309" s="259"/>
      <c r="J309" s="167"/>
      <c r="K309" s="168">
        <v>287.91</v>
      </c>
      <c r="L309" s="167"/>
      <c r="M309" s="167"/>
      <c r="N309" s="167"/>
      <c r="O309" s="167"/>
      <c r="P309" s="167"/>
      <c r="Q309" s="167"/>
      <c r="R309" s="169"/>
      <c r="T309" s="170"/>
      <c r="U309" s="167"/>
      <c r="V309" s="167"/>
      <c r="W309" s="167"/>
      <c r="X309" s="167"/>
      <c r="Y309" s="167"/>
      <c r="Z309" s="167"/>
      <c r="AA309" s="171"/>
      <c r="AT309" s="172" t="s">
        <v>195</v>
      </c>
      <c r="AU309" s="172" t="s">
        <v>106</v>
      </c>
      <c r="AV309" s="172" t="s">
        <v>157</v>
      </c>
      <c r="AW309" s="172" t="s">
        <v>118</v>
      </c>
      <c r="AX309" s="172" t="s">
        <v>22</v>
      </c>
      <c r="AY309" s="172" t="s">
        <v>147</v>
      </c>
    </row>
    <row r="310" spans="2:65" s="6" customFormat="1" ht="27" customHeight="1">
      <c r="B310" s="23"/>
      <c r="C310" s="143" t="s">
        <v>538</v>
      </c>
      <c r="D310" s="143" t="s">
        <v>148</v>
      </c>
      <c r="E310" s="144" t="s">
        <v>539</v>
      </c>
      <c r="F310" s="243" t="s">
        <v>540</v>
      </c>
      <c r="G310" s="244"/>
      <c r="H310" s="244"/>
      <c r="I310" s="244"/>
      <c r="J310" s="145" t="s">
        <v>245</v>
      </c>
      <c r="K310" s="146">
        <v>287.91</v>
      </c>
      <c r="L310" s="245">
        <v>0</v>
      </c>
      <c r="M310" s="244"/>
      <c r="N310" s="246">
        <f>ROUND($L$310*$K$310,2)</f>
        <v>0</v>
      </c>
      <c r="O310" s="244"/>
      <c r="P310" s="244"/>
      <c r="Q310" s="244"/>
      <c r="R310" s="25"/>
      <c r="T310" s="147"/>
      <c r="U310" s="31" t="s">
        <v>44</v>
      </c>
      <c r="V310" s="24"/>
      <c r="W310" s="148">
        <f>$V$310*$K$310</f>
        <v>0</v>
      </c>
      <c r="X310" s="148">
        <v>0</v>
      </c>
      <c r="Y310" s="148">
        <f>$X$310*$K$310</f>
        <v>0</v>
      </c>
      <c r="Z310" s="148">
        <v>0</v>
      </c>
      <c r="AA310" s="149">
        <f>$Z$310*$K$310</f>
        <v>0</v>
      </c>
      <c r="AR310" s="6" t="s">
        <v>251</v>
      </c>
      <c r="AT310" s="6" t="s">
        <v>148</v>
      </c>
      <c r="AU310" s="6" t="s">
        <v>106</v>
      </c>
      <c r="AY310" s="6" t="s">
        <v>147</v>
      </c>
      <c r="BE310" s="93">
        <f>IF($U$310="základní",$N$310,0)</f>
        <v>0</v>
      </c>
      <c r="BF310" s="93">
        <f>IF($U$310="snížená",$N$310,0)</f>
        <v>0</v>
      </c>
      <c r="BG310" s="93">
        <f>IF($U$310="zákl. přenesená",$N$310,0)</f>
        <v>0</v>
      </c>
      <c r="BH310" s="93">
        <f>IF($U$310="sníž. přenesená",$N$310,0)</f>
        <v>0</v>
      </c>
      <c r="BI310" s="93">
        <f>IF($U$310="nulová",$N$310,0)</f>
        <v>0</v>
      </c>
      <c r="BJ310" s="6" t="s">
        <v>22</v>
      </c>
      <c r="BK310" s="93">
        <f>ROUND($L$310*$K$310,2)</f>
        <v>0</v>
      </c>
      <c r="BL310" s="6" t="s">
        <v>251</v>
      </c>
      <c r="BM310" s="6" t="s">
        <v>541</v>
      </c>
    </row>
    <row r="311" spans="2:65" s="6" customFormat="1" ht="27" customHeight="1">
      <c r="B311" s="23"/>
      <c r="C311" s="162" t="s">
        <v>542</v>
      </c>
      <c r="D311" s="162" t="s">
        <v>238</v>
      </c>
      <c r="E311" s="163" t="s">
        <v>543</v>
      </c>
      <c r="F311" s="254" t="s">
        <v>544</v>
      </c>
      <c r="G311" s="255"/>
      <c r="H311" s="255"/>
      <c r="I311" s="255"/>
      <c r="J311" s="164" t="s">
        <v>245</v>
      </c>
      <c r="K311" s="165">
        <v>316.701</v>
      </c>
      <c r="L311" s="256">
        <v>0</v>
      </c>
      <c r="M311" s="255"/>
      <c r="N311" s="257">
        <f>ROUND($L$311*$K$311,2)</f>
        <v>0</v>
      </c>
      <c r="O311" s="244"/>
      <c r="P311" s="244"/>
      <c r="Q311" s="244"/>
      <c r="R311" s="25"/>
      <c r="T311" s="147"/>
      <c r="U311" s="31" t="s">
        <v>44</v>
      </c>
      <c r="V311" s="24"/>
      <c r="W311" s="148">
        <f>$V$311*$K$311</f>
        <v>0</v>
      </c>
      <c r="X311" s="148">
        <v>0.0227</v>
      </c>
      <c r="Y311" s="148">
        <f>$X$311*$K$311</f>
        <v>7.189112700000001</v>
      </c>
      <c r="Z311" s="148">
        <v>0</v>
      </c>
      <c r="AA311" s="149">
        <f>$Z$311*$K$311</f>
        <v>0</v>
      </c>
      <c r="AR311" s="6" t="s">
        <v>345</v>
      </c>
      <c r="AT311" s="6" t="s">
        <v>238</v>
      </c>
      <c r="AU311" s="6" t="s">
        <v>106</v>
      </c>
      <c r="AY311" s="6" t="s">
        <v>147</v>
      </c>
      <c r="BE311" s="93">
        <f>IF($U$311="základní",$N$311,0)</f>
        <v>0</v>
      </c>
      <c r="BF311" s="93">
        <f>IF($U$311="snížená",$N$311,0)</f>
        <v>0</v>
      </c>
      <c r="BG311" s="93">
        <f>IF($U$311="zákl. přenesená",$N$311,0)</f>
        <v>0</v>
      </c>
      <c r="BH311" s="93">
        <f>IF($U$311="sníž. přenesená",$N$311,0)</f>
        <v>0</v>
      </c>
      <c r="BI311" s="93">
        <f>IF($U$311="nulová",$N$311,0)</f>
        <v>0</v>
      </c>
      <c r="BJ311" s="6" t="s">
        <v>22</v>
      </c>
      <c r="BK311" s="93">
        <f>ROUND($L$311*$K$311,2)</f>
        <v>0</v>
      </c>
      <c r="BL311" s="6" t="s">
        <v>251</v>
      </c>
      <c r="BM311" s="6" t="s">
        <v>545</v>
      </c>
    </row>
    <row r="312" spans="2:65" s="6" customFormat="1" ht="27" customHeight="1">
      <c r="B312" s="23"/>
      <c r="C312" s="143" t="s">
        <v>546</v>
      </c>
      <c r="D312" s="143" t="s">
        <v>148</v>
      </c>
      <c r="E312" s="144" t="s">
        <v>547</v>
      </c>
      <c r="F312" s="243" t="s">
        <v>548</v>
      </c>
      <c r="G312" s="244"/>
      <c r="H312" s="244"/>
      <c r="I312" s="244"/>
      <c r="J312" s="145" t="s">
        <v>225</v>
      </c>
      <c r="K312" s="146">
        <v>7.189</v>
      </c>
      <c r="L312" s="245">
        <v>0</v>
      </c>
      <c r="M312" s="244"/>
      <c r="N312" s="246">
        <f>ROUND($L$312*$K$312,2)</f>
        <v>0</v>
      </c>
      <c r="O312" s="244"/>
      <c r="P312" s="244"/>
      <c r="Q312" s="244"/>
      <c r="R312" s="25"/>
      <c r="T312" s="147"/>
      <c r="U312" s="31" t="s">
        <v>44</v>
      </c>
      <c r="V312" s="24"/>
      <c r="W312" s="148">
        <f>$V$312*$K$312</f>
        <v>0</v>
      </c>
      <c r="X312" s="148">
        <v>0</v>
      </c>
      <c r="Y312" s="148">
        <f>$X$312*$K$312</f>
        <v>0</v>
      </c>
      <c r="Z312" s="148">
        <v>0</v>
      </c>
      <c r="AA312" s="149">
        <f>$Z$312*$K$312</f>
        <v>0</v>
      </c>
      <c r="AR312" s="6" t="s">
        <v>251</v>
      </c>
      <c r="AT312" s="6" t="s">
        <v>148</v>
      </c>
      <c r="AU312" s="6" t="s">
        <v>106</v>
      </c>
      <c r="AY312" s="6" t="s">
        <v>147</v>
      </c>
      <c r="BE312" s="93">
        <f>IF($U$312="základní",$N$312,0)</f>
        <v>0</v>
      </c>
      <c r="BF312" s="93">
        <f>IF($U$312="snížená",$N$312,0)</f>
        <v>0</v>
      </c>
      <c r="BG312" s="93">
        <f>IF($U$312="zákl. přenesená",$N$312,0)</f>
        <v>0</v>
      </c>
      <c r="BH312" s="93">
        <f>IF($U$312="sníž. přenesená",$N$312,0)</f>
        <v>0</v>
      </c>
      <c r="BI312" s="93">
        <f>IF($U$312="nulová",$N$312,0)</f>
        <v>0</v>
      </c>
      <c r="BJ312" s="6" t="s">
        <v>22</v>
      </c>
      <c r="BK312" s="93">
        <f>ROUND($L$312*$K$312,2)</f>
        <v>0</v>
      </c>
      <c r="BL312" s="6" t="s">
        <v>251</v>
      </c>
      <c r="BM312" s="6" t="s">
        <v>549</v>
      </c>
    </row>
    <row r="313" spans="2:63" s="132" customFormat="1" ht="30.75" customHeight="1">
      <c r="B313" s="133"/>
      <c r="C313" s="134"/>
      <c r="D313" s="142" t="s">
        <v>185</v>
      </c>
      <c r="E313" s="142"/>
      <c r="F313" s="142"/>
      <c r="G313" s="142"/>
      <c r="H313" s="142"/>
      <c r="I313" s="142"/>
      <c r="J313" s="142"/>
      <c r="K313" s="142"/>
      <c r="L313" s="142"/>
      <c r="M313" s="142"/>
      <c r="N313" s="251">
        <f>$BK$313</f>
        <v>0</v>
      </c>
      <c r="O313" s="250"/>
      <c r="P313" s="250"/>
      <c r="Q313" s="250"/>
      <c r="R313" s="136"/>
      <c r="T313" s="137"/>
      <c r="U313" s="134"/>
      <c r="V313" s="134"/>
      <c r="W313" s="138">
        <f>SUM($W$314:$W$327)</f>
        <v>0</v>
      </c>
      <c r="X313" s="134"/>
      <c r="Y313" s="138">
        <f>SUM($Y$314:$Y$327)</f>
        <v>0.0001</v>
      </c>
      <c r="Z313" s="134"/>
      <c r="AA313" s="139">
        <f>SUM($AA$314:$AA$327)</f>
        <v>10.243999999999994</v>
      </c>
      <c r="AR313" s="140" t="s">
        <v>106</v>
      </c>
      <c r="AT313" s="140" t="s">
        <v>78</v>
      </c>
      <c r="AU313" s="140" t="s">
        <v>22</v>
      </c>
      <c r="AY313" s="140" t="s">
        <v>147</v>
      </c>
      <c r="BK313" s="141">
        <f>SUM($BK$314:$BK$327)</f>
        <v>0</v>
      </c>
    </row>
    <row r="314" spans="2:65" s="6" customFormat="1" ht="15.75" customHeight="1">
      <c r="B314" s="23"/>
      <c r="C314" s="143" t="s">
        <v>550</v>
      </c>
      <c r="D314" s="143" t="s">
        <v>148</v>
      </c>
      <c r="E314" s="144" t="s">
        <v>551</v>
      </c>
      <c r="F314" s="243" t="s">
        <v>552</v>
      </c>
      <c r="G314" s="244"/>
      <c r="H314" s="244"/>
      <c r="I314" s="244"/>
      <c r="J314" s="145" t="s">
        <v>245</v>
      </c>
      <c r="K314" s="146">
        <v>540</v>
      </c>
      <c r="L314" s="245">
        <v>0</v>
      </c>
      <c r="M314" s="244"/>
      <c r="N314" s="246">
        <f>ROUND($L$314*$K$314,2)</f>
        <v>0</v>
      </c>
      <c r="O314" s="244"/>
      <c r="P314" s="244"/>
      <c r="Q314" s="244"/>
      <c r="R314" s="25"/>
      <c r="T314" s="147"/>
      <c r="U314" s="31" t="s">
        <v>44</v>
      </c>
      <c r="V314" s="24"/>
      <c r="W314" s="148">
        <f>$V$314*$K$314</f>
        <v>0</v>
      </c>
      <c r="X314" s="148">
        <v>0</v>
      </c>
      <c r="Y314" s="148">
        <f>$X$314*$K$314</f>
        <v>0</v>
      </c>
      <c r="Z314" s="148">
        <v>0.018</v>
      </c>
      <c r="AA314" s="149">
        <f>$Z$314*$K$314</f>
        <v>9.719999999999999</v>
      </c>
      <c r="AR314" s="6" t="s">
        <v>157</v>
      </c>
      <c r="AT314" s="6" t="s">
        <v>148</v>
      </c>
      <c r="AU314" s="6" t="s">
        <v>106</v>
      </c>
      <c r="AY314" s="6" t="s">
        <v>147</v>
      </c>
      <c r="BE314" s="93">
        <f>IF($U$314="základní",$N$314,0)</f>
        <v>0</v>
      </c>
      <c r="BF314" s="93">
        <f>IF($U$314="snížená",$N$314,0)</f>
        <v>0</v>
      </c>
      <c r="BG314" s="93">
        <f>IF($U$314="zákl. přenesená",$N$314,0)</f>
        <v>0</v>
      </c>
      <c r="BH314" s="93">
        <f>IF($U$314="sníž. přenesená",$N$314,0)</f>
        <v>0</v>
      </c>
      <c r="BI314" s="93">
        <f>IF($U$314="nulová",$N$314,0)</f>
        <v>0</v>
      </c>
      <c r="BJ314" s="6" t="s">
        <v>22</v>
      </c>
      <c r="BK314" s="93">
        <f>ROUND($L$314*$K$314,2)</f>
        <v>0</v>
      </c>
      <c r="BL314" s="6" t="s">
        <v>157</v>
      </c>
      <c r="BM314" s="6" t="s">
        <v>553</v>
      </c>
    </row>
    <row r="315" spans="2:51" s="6" customFormat="1" ht="18.75" customHeight="1">
      <c r="B315" s="173"/>
      <c r="C315" s="174"/>
      <c r="D315" s="174"/>
      <c r="E315" s="174"/>
      <c r="F315" s="260" t="s">
        <v>554</v>
      </c>
      <c r="G315" s="261"/>
      <c r="H315" s="261"/>
      <c r="I315" s="261"/>
      <c r="J315" s="174"/>
      <c r="K315" s="174"/>
      <c r="L315" s="174"/>
      <c r="M315" s="174"/>
      <c r="N315" s="174"/>
      <c r="O315" s="174"/>
      <c r="P315" s="174"/>
      <c r="Q315" s="174"/>
      <c r="R315" s="175"/>
      <c r="T315" s="176"/>
      <c r="U315" s="174"/>
      <c r="V315" s="174"/>
      <c r="W315" s="174"/>
      <c r="X315" s="174"/>
      <c r="Y315" s="174"/>
      <c r="Z315" s="174"/>
      <c r="AA315" s="177"/>
      <c r="AT315" s="178" t="s">
        <v>195</v>
      </c>
      <c r="AU315" s="178" t="s">
        <v>106</v>
      </c>
      <c r="AV315" s="178" t="s">
        <v>22</v>
      </c>
      <c r="AW315" s="178" t="s">
        <v>118</v>
      </c>
      <c r="AX315" s="178" t="s">
        <v>79</v>
      </c>
      <c r="AY315" s="178" t="s">
        <v>147</v>
      </c>
    </row>
    <row r="316" spans="2:51" s="6" customFormat="1" ht="18.75" customHeight="1">
      <c r="B316" s="155"/>
      <c r="C316" s="156"/>
      <c r="D316" s="156"/>
      <c r="E316" s="156"/>
      <c r="F316" s="252" t="s">
        <v>555</v>
      </c>
      <c r="G316" s="253"/>
      <c r="H316" s="253"/>
      <c r="I316" s="253"/>
      <c r="J316" s="156"/>
      <c r="K316" s="157">
        <v>540</v>
      </c>
      <c r="L316" s="156"/>
      <c r="M316" s="156"/>
      <c r="N316" s="156"/>
      <c r="O316" s="156"/>
      <c r="P316" s="156"/>
      <c r="Q316" s="156"/>
      <c r="R316" s="158"/>
      <c r="T316" s="159"/>
      <c r="U316" s="156"/>
      <c r="V316" s="156"/>
      <c r="W316" s="156"/>
      <c r="X316" s="156"/>
      <c r="Y316" s="156"/>
      <c r="Z316" s="156"/>
      <c r="AA316" s="160"/>
      <c r="AT316" s="161" t="s">
        <v>195</v>
      </c>
      <c r="AU316" s="161" t="s">
        <v>106</v>
      </c>
      <c r="AV316" s="161" t="s">
        <v>106</v>
      </c>
      <c r="AW316" s="161" t="s">
        <v>118</v>
      </c>
      <c r="AX316" s="161" t="s">
        <v>22</v>
      </c>
      <c r="AY316" s="161" t="s">
        <v>147</v>
      </c>
    </row>
    <row r="317" spans="2:65" s="6" customFormat="1" ht="63" customHeight="1">
      <c r="B317" s="23"/>
      <c r="C317" s="143" t="s">
        <v>556</v>
      </c>
      <c r="D317" s="143" t="s">
        <v>148</v>
      </c>
      <c r="E317" s="144" t="s">
        <v>557</v>
      </c>
      <c r="F317" s="243" t="s">
        <v>558</v>
      </c>
      <c r="G317" s="244"/>
      <c r="H317" s="244"/>
      <c r="I317" s="244"/>
      <c r="J317" s="145" t="s">
        <v>491</v>
      </c>
      <c r="K317" s="146">
        <v>84</v>
      </c>
      <c r="L317" s="245">
        <v>0</v>
      </c>
      <c r="M317" s="244"/>
      <c r="N317" s="246">
        <f>ROUND($L$317*$K$317,2)</f>
        <v>0</v>
      </c>
      <c r="O317" s="244"/>
      <c r="P317" s="244"/>
      <c r="Q317" s="244"/>
      <c r="R317" s="25"/>
      <c r="T317" s="147"/>
      <c r="U317" s="31" t="s">
        <v>44</v>
      </c>
      <c r="V317" s="24"/>
      <c r="W317" s="148">
        <f>$V$317*$K$317</f>
        <v>0</v>
      </c>
      <c r="X317" s="148">
        <v>0</v>
      </c>
      <c r="Y317" s="148">
        <f>$X$317*$K$317</f>
        <v>0</v>
      </c>
      <c r="Z317" s="148">
        <v>0.001</v>
      </c>
      <c r="AA317" s="149">
        <f>$Z$317*$K$317</f>
        <v>0.084</v>
      </c>
      <c r="AR317" s="6" t="s">
        <v>251</v>
      </c>
      <c r="AT317" s="6" t="s">
        <v>148</v>
      </c>
      <c r="AU317" s="6" t="s">
        <v>106</v>
      </c>
      <c r="AY317" s="6" t="s">
        <v>147</v>
      </c>
      <c r="BE317" s="93">
        <f>IF($U$317="základní",$N$317,0)</f>
        <v>0</v>
      </c>
      <c r="BF317" s="93">
        <f>IF($U$317="snížená",$N$317,0)</f>
        <v>0</v>
      </c>
      <c r="BG317" s="93">
        <f>IF($U$317="zákl. přenesená",$N$317,0)</f>
        <v>0</v>
      </c>
      <c r="BH317" s="93">
        <f>IF($U$317="sníž. přenesená",$N$317,0)</f>
        <v>0</v>
      </c>
      <c r="BI317" s="93">
        <f>IF($U$317="nulová",$N$317,0)</f>
        <v>0</v>
      </c>
      <c r="BJ317" s="6" t="s">
        <v>22</v>
      </c>
      <c r="BK317" s="93">
        <f>ROUND($L$317*$K$317,2)</f>
        <v>0</v>
      </c>
      <c r="BL317" s="6" t="s">
        <v>251</v>
      </c>
      <c r="BM317" s="6" t="s">
        <v>559</v>
      </c>
    </row>
    <row r="318" spans="2:65" s="6" customFormat="1" ht="27" customHeight="1">
      <c r="B318" s="23"/>
      <c r="C318" s="143" t="s">
        <v>560</v>
      </c>
      <c r="D318" s="143" t="s">
        <v>148</v>
      </c>
      <c r="E318" s="144" t="s">
        <v>561</v>
      </c>
      <c r="F318" s="243" t="s">
        <v>562</v>
      </c>
      <c r="G318" s="244"/>
      <c r="H318" s="244"/>
      <c r="I318" s="244"/>
      <c r="J318" s="145" t="s">
        <v>563</v>
      </c>
      <c r="K318" s="146">
        <v>84</v>
      </c>
      <c r="L318" s="245">
        <v>0</v>
      </c>
      <c r="M318" s="244"/>
      <c r="N318" s="246">
        <f>ROUND($L$318*$K$318,2)</f>
        <v>0</v>
      </c>
      <c r="O318" s="244"/>
      <c r="P318" s="244"/>
      <c r="Q318" s="244"/>
      <c r="R318" s="25"/>
      <c r="T318" s="147"/>
      <c r="U318" s="31" t="s">
        <v>44</v>
      </c>
      <c r="V318" s="24"/>
      <c r="W318" s="148">
        <f>$V$318*$K$318</f>
        <v>0</v>
      </c>
      <c r="X318" s="148">
        <v>0</v>
      </c>
      <c r="Y318" s="148">
        <f>$X$318*$K$318</f>
        <v>0</v>
      </c>
      <c r="Z318" s="148">
        <v>0.001</v>
      </c>
      <c r="AA318" s="149">
        <f>$Z$318*$K$318</f>
        <v>0.084</v>
      </c>
      <c r="AR318" s="6" t="s">
        <v>251</v>
      </c>
      <c r="AT318" s="6" t="s">
        <v>148</v>
      </c>
      <c r="AU318" s="6" t="s">
        <v>106</v>
      </c>
      <c r="AY318" s="6" t="s">
        <v>147</v>
      </c>
      <c r="BE318" s="93">
        <f>IF($U$318="základní",$N$318,0)</f>
        <v>0</v>
      </c>
      <c r="BF318" s="93">
        <f>IF($U$318="snížená",$N$318,0)</f>
        <v>0</v>
      </c>
      <c r="BG318" s="93">
        <f>IF($U$318="zákl. přenesená",$N$318,0)</f>
        <v>0</v>
      </c>
      <c r="BH318" s="93">
        <f>IF($U$318="sníž. přenesená",$N$318,0)</f>
        <v>0</v>
      </c>
      <c r="BI318" s="93">
        <f>IF($U$318="nulová",$N$318,0)</f>
        <v>0</v>
      </c>
      <c r="BJ318" s="6" t="s">
        <v>22</v>
      </c>
      <c r="BK318" s="93">
        <f>ROUND($L$318*$K$318,2)</f>
        <v>0</v>
      </c>
      <c r="BL318" s="6" t="s">
        <v>251</v>
      </c>
      <c r="BM318" s="6" t="s">
        <v>564</v>
      </c>
    </row>
    <row r="319" spans="2:47" s="6" customFormat="1" ht="409.5" customHeight="1">
      <c r="B319" s="23"/>
      <c r="C319" s="24"/>
      <c r="D319" s="24"/>
      <c r="E319" s="24"/>
      <c r="F319" s="262" t="s">
        <v>565</v>
      </c>
      <c r="G319" s="207"/>
      <c r="H319" s="207"/>
      <c r="I319" s="207"/>
      <c r="J319" s="24"/>
      <c r="K319" s="24"/>
      <c r="L319" s="24"/>
      <c r="M319" s="24"/>
      <c r="N319" s="24"/>
      <c r="O319" s="24"/>
      <c r="P319" s="24"/>
      <c r="Q319" s="24"/>
      <c r="R319" s="25"/>
      <c r="T319" s="64"/>
      <c r="U319" s="24"/>
      <c r="V319" s="24"/>
      <c r="W319" s="24"/>
      <c r="X319" s="24"/>
      <c r="Y319" s="24"/>
      <c r="Z319" s="24"/>
      <c r="AA319" s="65"/>
      <c r="AT319" s="6" t="s">
        <v>291</v>
      </c>
      <c r="AU319" s="6" t="s">
        <v>106</v>
      </c>
    </row>
    <row r="320" spans="2:65" s="6" customFormat="1" ht="39" customHeight="1">
      <c r="B320" s="23"/>
      <c r="C320" s="143" t="s">
        <v>566</v>
      </c>
      <c r="D320" s="143" t="s">
        <v>148</v>
      </c>
      <c r="E320" s="144" t="s">
        <v>567</v>
      </c>
      <c r="F320" s="243" t="s">
        <v>568</v>
      </c>
      <c r="G320" s="244"/>
      <c r="H320" s="244"/>
      <c r="I320" s="244"/>
      <c r="J320" s="145" t="s">
        <v>392</v>
      </c>
      <c r="K320" s="146">
        <v>2</v>
      </c>
      <c r="L320" s="245">
        <v>0</v>
      </c>
      <c r="M320" s="244"/>
      <c r="N320" s="246">
        <f>ROUND($L$320*$K$320,2)</f>
        <v>0</v>
      </c>
      <c r="O320" s="244"/>
      <c r="P320" s="244"/>
      <c r="Q320" s="244"/>
      <c r="R320" s="25"/>
      <c r="T320" s="147"/>
      <c r="U320" s="31" t="s">
        <v>44</v>
      </c>
      <c r="V320" s="24"/>
      <c r="W320" s="148">
        <f>$V$320*$K$320</f>
        <v>0</v>
      </c>
      <c r="X320" s="148">
        <v>5E-05</v>
      </c>
      <c r="Y320" s="148">
        <f>$X$320*$K$320</f>
        <v>0.0001</v>
      </c>
      <c r="Z320" s="148">
        <v>0</v>
      </c>
      <c r="AA320" s="149">
        <f>$Z$320*$K$320</f>
        <v>0</v>
      </c>
      <c r="AR320" s="6" t="s">
        <v>251</v>
      </c>
      <c r="AT320" s="6" t="s">
        <v>148</v>
      </c>
      <c r="AU320" s="6" t="s">
        <v>106</v>
      </c>
      <c r="AY320" s="6" t="s">
        <v>147</v>
      </c>
      <c r="BE320" s="93">
        <f>IF($U$320="základní",$N$320,0)</f>
        <v>0</v>
      </c>
      <c r="BF320" s="93">
        <f>IF($U$320="snížená",$N$320,0)</f>
        <v>0</v>
      </c>
      <c r="BG320" s="93">
        <f>IF($U$320="zákl. přenesená",$N$320,0)</f>
        <v>0</v>
      </c>
      <c r="BH320" s="93">
        <f>IF($U$320="sníž. přenesená",$N$320,0)</f>
        <v>0</v>
      </c>
      <c r="BI320" s="93">
        <f>IF($U$320="nulová",$N$320,0)</f>
        <v>0</v>
      </c>
      <c r="BJ320" s="6" t="s">
        <v>22</v>
      </c>
      <c r="BK320" s="93">
        <f>ROUND($L$320*$K$320,2)</f>
        <v>0</v>
      </c>
      <c r="BL320" s="6" t="s">
        <v>251</v>
      </c>
      <c r="BM320" s="6" t="s">
        <v>569</v>
      </c>
    </row>
    <row r="321" spans="2:65" s="6" customFormat="1" ht="27" customHeight="1">
      <c r="B321" s="23"/>
      <c r="C321" s="143" t="s">
        <v>570</v>
      </c>
      <c r="D321" s="143" t="s">
        <v>148</v>
      </c>
      <c r="E321" s="144" t="s">
        <v>571</v>
      </c>
      <c r="F321" s="243" t="s">
        <v>572</v>
      </c>
      <c r="G321" s="244"/>
      <c r="H321" s="244"/>
      <c r="I321" s="244"/>
      <c r="J321" s="145" t="s">
        <v>573</v>
      </c>
      <c r="K321" s="146">
        <v>84</v>
      </c>
      <c r="L321" s="245">
        <v>0</v>
      </c>
      <c r="M321" s="244"/>
      <c r="N321" s="246">
        <f>ROUND($L$321*$K$321,2)</f>
        <v>0</v>
      </c>
      <c r="O321" s="244"/>
      <c r="P321" s="244"/>
      <c r="Q321" s="244"/>
      <c r="R321" s="25"/>
      <c r="T321" s="147"/>
      <c r="U321" s="31" t="s">
        <v>44</v>
      </c>
      <c r="V321" s="24"/>
      <c r="W321" s="148">
        <f>$V$321*$K$321</f>
        <v>0</v>
      </c>
      <c r="X321" s="148">
        <v>0</v>
      </c>
      <c r="Y321" s="148">
        <f>$X$321*$K$321</f>
        <v>0</v>
      </c>
      <c r="Z321" s="148">
        <v>0.001</v>
      </c>
      <c r="AA321" s="149">
        <f>$Z$321*$K$321</f>
        <v>0.084</v>
      </c>
      <c r="AR321" s="6" t="s">
        <v>251</v>
      </c>
      <c r="AT321" s="6" t="s">
        <v>148</v>
      </c>
      <c r="AU321" s="6" t="s">
        <v>106</v>
      </c>
      <c r="AY321" s="6" t="s">
        <v>147</v>
      </c>
      <c r="BE321" s="93">
        <f>IF($U$321="základní",$N$321,0)</f>
        <v>0</v>
      </c>
      <c r="BF321" s="93">
        <f>IF($U$321="snížená",$N$321,0)</f>
        <v>0</v>
      </c>
      <c r="BG321" s="93">
        <f>IF($U$321="zákl. přenesená",$N$321,0)</f>
        <v>0</v>
      </c>
      <c r="BH321" s="93">
        <f>IF($U$321="sníž. přenesená",$N$321,0)</f>
        <v>0</v>
      </c>
      <c r="BI321" s="93">
        <f>IF($U$321="nulová",$N$321,0)</f>
        <v>0</v>
      </c>
      <c r="BJ321" s="6" t="s">
        <v>22</v>
      </c>
      <c r="BK321" s="93">
        <f>ROUND($L$321*$K$321,2)</f>
        <v>0</v>
      </c>
      <c r="BL321" s="6" t="s">
        <v>251</v>
      </c>
      <c r="BM321" s="6" t="s">
        <v>574</v>
      </c>
    </row>
    <row r="322" spans="2:65" s="6" customFormat="1" ht="15.75" customHeight="1">
      <c r="B322" s="23"/>
      <c r="C322" s="143" t="s">
        <v>575</v>
      </c>
      <c r="D322" s="143" t="s">
        <v>148</v>
      </c>
      <c r="E322" s="144" t="s">
        <v>576</v>
      </c>
      <c r="F322" s="243" t="s">
        <v>577</v>
      </c>
      <c r="G322" s="244"/>
      <c r="H322" s="244"/>
      <c r="I322" s="244"/>
      <c r="J322" s="145" t="s">
        <v>496</v>
      </c>
      <c r="K322" s="146">
        <v>84</v>
      </c>
      <c r="L322" s="245">
        <v>0</v>
      </c>
      <c r="M322" s="244"/>
      <c r="N322" s="246">
        <f>ROUND($L$322*$K$322,2)</f>
        <v>0</v>
      </c>
      <c r="O322" s="244"/>
      <c r="P322" s="244"/>
      <c r="Q322" s="244"/>
      <c r="R322" s="25"/>
      <c r="T322" s="147"/>
      <c r="U322" s="31" t="s">
        <v>44</v>
      </c>
      <c r="V322" s="24"/>
      <c r="W322" s="148">
        <f>$V$322*$K$322</f>
        <v>0</v>
      </c>
      <c r="X322" s="148">
        <v>0</v>
      </c>
      <c r="Y322" s="148">
        <f>$X$322*$K$322</f>
        <v>0</v>
      </c>
      <c r="Z322" s="148">
        <v>0.001</v>
      </c>
      <c r="AA322" s="149">
        <f>$Z$322*$K$322</f>
        <v>0.084</v>
      </c>
      <c r="AR322" s="6" t="s">
        <v>251</v>
      </c>
      <c r="AT322" s="6" t="s">
        <v>148</v>
      </c>
      <c r="AU322" s="6" t="s">
        <v>106</v>
      </c>
      <c r="AY322" s="6" t="s">
        <v>147</v>
      </c>
      <c r="BE322" s="93">
        <f>IF($U$322="základní",$N$322,0)</f>
        <v>0</v>
      </c>
      <c r="BF322" s="93">
        <f>IF($U$322="snížená",$N$322,0)</f>
        <v>0</v>
      </c>
      <c r="BG322" s="93">
        <f>IF($U$322="zákl. přenesená",$N$322,0)</f>
        <v>0</v>
      </c>
      <c r="BH322" s="93">
        <f>IF($U$322="sníž. přenesená",$N$322,0)</f>
        <v>0</v>
      </c>
      <c r="BI322" s="93">
        <f>IF($U$322="nulová",$N$322,0)</f>
        <v>0</v>
      </c>
      <c r="BJ322" s="6" t="s">
        <v>22</v>
      </c>
      <c r="BK322" s="93">
        <f>ROUND($L$322*$K$322,2)</f>
        <v>0</v>
      </c>
      <c r="BL322" s="6" t="s">
        <v>251</v>
      </c>
      <c r="BM322" s="6" t="s">
        <v>578</v>
      </c>
    </row>
    <row r="323" spans="2:65" s="6" customFormat="1" ht="27" customHeight="1">
      <c r="B323" s="23"/>
      <c r="C323" s="143" t="s">
        <v>579</v>
      </c>
      <c r="D323" s="143" t="s">
        <v>148</v>
      </c>
      <c r="E323" s="144" t="s">
        <v>580</v>
      </c>
      <c r="F323" s="243" t="s">
        <v>581</v>
      </c>
      <c r="G323" s="244"/>
      <c r="H323" s="244"/>
      <c r="I323" s="244"/>
      <c r="J323" s="145" t="s">
        <v>491</v>
      </c>
      <c r="K323" s="146">
        <v>84</v>
      </c>
      <c r="L323" s="245">
        <v>0</v>
      </c>
      <c r="M323" s="244"/>
      <c r="N323" s="246">
        <f>ROUND($L$323*$K$323,2)</f>
        <v>0</v>
      </c>
      <c r="O323" s="244"/>
      <c r="P323" s="244"/>
      <c r="Q323" s="244"/>
      <c r="R323" s="25"/>
      <c r="T323" s="147"/>
      <c r="U323" s="31" t="s">
        <v>44</v>
      </c>
      <c r="V323" s="24"/>
      <c r="W323" s="148">
        <f>$V$323*$K$323</f>
        <v>0</v>
      </c>
      <c r="X323" s="148">
        <v>0</v>
      </c>
      <c r="Y323" s="148">
        <f>$X$323*$K$323</f>
        <v>0</v>
      </c>
      <c r="Z323" s="148">
        <v>0.001</v>
      </c>
      <c r="AA323" s="149">
        <f>$Z$323*$K$323</f>
        <v>0.084</v>
      </c>
      <c r="AR323" s="6" t="s">
        <v>251</v>
      </c>
      <c r="AT323" s="6" t="s">
        <v>148</v>
      </c>
      <c r="AU323" s="6" t="s">
        <v>106</v>
      </c>
      <c r="AY323" s="6" t="s">
        <v>147</v>
      </c>
      <c r="BE323" s="93">
        <f>IF($U$323="základní",$N$323,0)</f>
        <v>0</v>
      </c>
      <c r="BF323" s="93">
        <f>IF($U$323="snížená",$N$323,0)</f>
        <v>0</v>
      </c>
      <c r="BG323" s="93">
        <f>IF($U$323="zákl. přenesená",$N$323,0)</f>
        <v>0</v>
      </c>
      <c r="BH323" s="93">
        <f>IF($U$323="sníž. přenesená",$N$323,0)</f>
        <v>0</v>
      </c>
      <c r="BI323" s="93">
        <f>IF($U$323="nulová",$N$323,0)</f>
        <v>0</v>
      </c>
      <c r="BJ323" s="6" t="s">
        <v>22</v>
      </c>
      <c r="BK323" s="93">
        <f>ROUND($L$323*$K$323,2)</f>
        <v>0</v>
      </c>
      <c r="BL323" s="6" t="s">
        <v>251</v>
      </c>
      <c r="BM323" s="6" t="s">
        <v>582</v>
      </c>
    </row>
    <row r="324" spans="2:65" s="6" customFormat="1" ht="27" customHeight="1">
      <c r="B324" s="23"/>
      <c r="C324" s="143" t="s">
        <v>583</v>
      </c>
      <c r="D324" s="143" t="s">
        <v>148</v>
      </c>
      <c r="E324" s="144" t="s">
        <v>584</v>
      </c>
      <c r="F324" s="243" t="s">
        <v>585</v>
      </c>
      <c r="G324" s="244"/>
      <c r="H324" s="244"/>
      <c r="I324" s="244"/>
      <c r="J324" s="145" t="s">
        <v>392</v>
      </c>
      <c r="K324" s="146">
        <v>8</v>
      </c>
      <c r="L324" s="245">
        <v>0</v>
      </c>
      <c r="M324" s="244"/>
      <c r="N324" s="246">
        <f>ROUND($L$324*$K$324,2)</f>
        <v>0</v>
      </c>
      <c r="O324" s="244"/>
      <c r="P324" s="244"/>
      <c r="Q324" s="244"/>
      <c r="R324" s="25"/>
      <c r="T324" s="147"/>
      <c r="U324" s="31" t="s">
        <v>44</v>
      </c>
      <c r="V324" s="24"/>
      <c r="W324" s="148">
        <f>$V$324*$K$324</f>
        <v>0</v>
      </c>
      <c r="X324" s="148">
        <v>0</v>
      </c>
      <c r="Y324" s="148">
        <f>$X$324*$K$324</f>
        <v>0</v>
      </c>
      <c r="Z324" s="148">
        <v>0.001</v>
      </c>
      <c r="AA324" s="149">
        <f>$Z$324*$K$324</f>
        <v>0.008</v>
      </c>
      <c r="AR324" s="6" t="s">
        <v>251</v>
      </c>
      <c r="AT324" s="6" t="s">
        <v>148</v>
      </c>
      <c r="AU324" s="6" t="s">
        <v>106</v>
      </c>
      <c r="AY324" s="6" t="s">
        <v>147</v>
      </c>
      <c r="BE324" s="93">
        <f>IF($U$324="základní",$N$324,0)</f>
        <v>0</v>
      </c>
      <c r="BF324" s="93">
        <f>IF($U$324="snížená",$N$324,0)</f>
        <v>0</v>
      </c>
      <c r="BG324" s="93">
        <f>IF($U$324="zákl. přenesená",$N$324,0)</f>
        <v>0</v>
      </c>
      <c r="BH324" s="93">
        <f>IF($U$324="sníž. přenesená",$N$324,0)</f>
        <v>0</v>
      </c>
      <c r="BI324" s="93">
        <f>IF($U$324="nulová",$N$324,0)</f>
        <v>0</v>
      </c>
      <c r="BJ324" s="6" t="s">
        <v>22</v>
      </c>
      <c r="BK324" s="93">
        <f>ROUND($L$324*$K$324,2)</f>
        <v>0</v>
      </c>
      <c r="BL324" s="6" t="s">
        <v>251</v>
      </c>
      <c r="BM324" s="6" t="s">
        <v>586</v>
      </c>
    </row>
    <row r="325" spans="2:65" s="6" customFormat="1" ht="15.75" customHeight="1">
      <c r="B325" s="23"/>
      <c r="C325" s="143" t="s">
        <v>587</v>
      </c>
      <c r="D325" s="143" t="s">
        <v>148</v>
      </c>
      <c r="E325" s="144" t="s">
        <v>588</v>
      </c>
      <c r="F325" s="243" t="s">
        <v>495</v>
      </c>
      <c r="G325" s="244"/>
      <c r="H325" s="244"/>
      <c r="I325" s="244"/>
      <c r="J325" s="145" t="s">
        <v>496</v>
      </c>
      <c r="K325" s="146">
        <v>84</v>
      </c>
      <c r="L325" s="245">
        <v>0</v>
      </c>
      <c r="M325" s="244"/>
      <c r="N325" s="246">
        <f>ROUND($L$325*$K$325,2)</f>
        <v>0</v>
      </c>
      <c r="O325" s="244"/>
      <c r="P325" s="244"/>
      <c r="Q325" s="244"/>
      <c r="R325" s="25"/>
      <c r="T325" s="147"/>
      <c r="U325" s="31" t="s">
        <v>44</v>
      </c>
      <c r="V325" s="24"/>
      <c r="W325" s="148">
        <f>$V$325*$K$325</f>
        <v>0</v>
      </c>
      <c r="X325" s="148">
        <v>0</v>
      </c>
      <c r="Y325" s="148">
        <f>$X$325*$K$325</f>
        <v>0</v>
      </c>
      <c r="Z325" s="148">
        <v>0.001</v>
      </c>
      <c r="AA325" s="149">
        <f>$Z$325*$K$325</f>
        <v>0.084</v>
      </c>
      <c r="AR325" s="6" t="s">
        <v>251</v>
      </c>
      <c r="AT325" s="6" t="s">
        <v>148</v>
      </c>
      <c r="AU325" s="6" t="s">
        <v>106</v>
      </c>
      <c r="AY325" s="6" t="s">
        <v>147</v>
      </c>
      <c r="BE325" s="93">
        <f>IF($U$325="základní",$N$325,0)</f>
        <v>0</v>
      </c>
      <c r="BF325" s="93">
        <f>IF($U$325="snížená",$N$325,0)</f>
        <v>0</v>
      </c>
      <c r="BG325" s="93">
        <f>IF($U$325="zákl. přenesená",$N$325,0)</f>
        <v>0</v>
      </c>
      <c r="BH325" s="93">
        <f>IF($U$325="sníž. přenesená",$N$325,0)</f>
        <v>0</v>
      </c>
      <c r="BI325" s="93">
        <f>IF($U$325="nulová",$N$325,0)</f>
        <v>0</v>
      </c>
      <c r="BJ325" s="6" t="s">
        <v>22</v>
      </c>
      <c r="BK325" s="93">
        <f>ROUND($L$325*$K$325,2)</f>
        <v>0</v>
      </c>
      <c r="BL325" s="6" t="s">
        <v>251</v>
      </c>
      <c r="BM325" s="6" t="s">
        <v>589</v>
      </c>
    </row>
    <row r="326" spans="2:65" s="6" customFormat="1" ht="39" customHeight="1">
      <c r="B326" s="23"/>
      <c r="C326" s="143" t="s">
        <v>590</v>
      </c>
      <c r="D326" s="143" t="s">
        <v>148</v>
      </c>
      <c r="E326" s="144" t="s">
        <v>591</v>
      </c>
      <c r="F326" s="243" t="s">
        <v>592</v>
      </c>
      <c r="G326" s="244"/>
      <c r="H326" s="244"/>
      <c r="I326" s="244"/>
      <c r="J326" s="145" t="s">
        <v>392</v>
      </c>
      <c r="K326" s="146">
        <v>1</v>
      </c>
      <c r="L326" s="245">
        <v>0</v>
      </c>
      <c r="M326" s="244"/>
      <c r="N326" s="246">
        <f>ROUND($L$326*$K$326,2)</f>
        <v>0</v>
      </c>
      <c r="O326" s="244"/>
      <c r="P326" s="244"/>
      <c r="Q326" s="244"/>
      <c r="R326" s="25"/>
      <c r="T326" s="147"/>
      <c r="U326" s="31" t="s">
        <v>44</v>
      </c>
      <c r="V326" s="24"/>
      <c r="W326" s="148">
        <f>$V$326*$K$326</f>
        <v>0</v>
      </c>
      <c r="X326" s="148">
        <v>0</v>
      </c>
      <c r="Y326" s="148">
        <f>$X$326*$K$326</f>
        <v>0</v>
      </c>
      <c r="Z326" s="148">
        <v>0.001</v>
      </c>
      <c r="AA326" s="149">
        <f>$Z$326*$K$326</f>
        <v>0.001</v>
      </c>
      <c r="AR326" s="6" t="s">
        <v>251</v>
      </c>
      <c r="AT326" s="6" t="s">
        <v>148</v>
      </c>
      <c r="AU326" s="6" t="s">
        <v>106</v>
      </c>
      <c r="AY326" s="6" t="s">
        <v>147</v>
      </c>
      <c r="BE326" s="93">
        <f>IF($U$326="základní",$N$326,0)</f>
        <v>0</v>
      </c>
      <c r="BF326" s="93">
        <f>IF($U$326="snížená",$N$326,0)</f>
        <v>0</v>
      </c>
      <c r="BG326" s="93">
        <f>IF($U$326="zákl. přenesená",$N$326,0)</f>
        <v>0</v>
      </c>
      <c r="BH326" s="93">
        <f>IF($U$326="sníž. přenesená",$N$326,0)</f>
        <v>0</v>
      </c>
      <c r="BI326" s="93">
        <f>IF($U$326="nulová",$N$326,0)</f>
        <v>0</v>
      </c>
      <c r="BJ326" s="6" t="s">
        <v>22</v>
      </c>
      <c r="BK326" s="93">
        <f>ROUND($L$326*$K$326,2)</f>
        <v>0</v>
      </c>
      <c r="BL326" s="6" t="s">
        <v>251</v>
      </c>
      <c r="BM326" s="6" t="s">
        <v>593</v>
      </c>
    </row>
    <row r="327" spans="2:65" s="6" customFormat="1" ht="15.75" customHeight="1">
      <c r="B327" s="23"/>
      <c r="C327" s="143" t="s">
        <v>594</v>
      </c>
      <c r="D327" s="143" t="s">
        <v>148</v>
      </c>
      <c r="E327" s="144" t="s">
        <v>595</v>
      </c>
      <c r="F327" s="243" t="s">
        <v>596</v>
      </c>
      <c r="G327" s="244"/>
      <c r="H327" s="244"/>
      <c r="I327" s="244"/>
      <c r="J327" s="145" t="s">
        <v>496</v>
      </c>
      <c r="K327" s="146">
        <v>11</v>
      </c>
      <c r="L327" s="245">
        <v>0</v>
      </c>
      <c r="M327" s="244"/>
      <c r="N327" s="246">
        <f>ROUND($L$327*$K$327,2)</f>
        <v>0</v>
      </c>
      <c r="O327" s="244"/>
      <c r="P327" s="244"/>
      <c r="Q327" s="244"/>
      <c r="R327" s="25"/>
      <c r="T327" s="147"/>
      <c r="U327" s="31" t="s">
        <v>44</v>
      </c>
      <c r="V327" s="24"/>
      <c r="W327" s="148">
        <f>$V$327*$K$327</f>
        <v>0</v>
      </c>
      <c r="X327" s="148">
        <v>0</v>
      </c>
      <c r="Y327" s="148">
        <f>$X$327*$K$327</f>
        <v>0</v>
      </c>
      <c r="Z327" s="148">
        <v>0.001</v>
      </c>
      <c r="AA327" s="149">
        <f>$Z$327*$K$327</f>
        <v>0.011</v>
      </c>
      <c r="AR327" s="6" t="s">
        <v>251</v>
      </c>
      <c r="AT327" s="6" t="s">
        <v>148</v>
      </c>
      <c r="AU327" s="6" t="s">
        <v>106</v>
      </c>
      <c r="AY327" s="6" t="s">
        <v>147</v>
      </c>
      <c r="BE327" s="93">
        <f>IF($U$327="základní",$N$327,0)</f>
        <v>0</v>
      </c>
      <c r="BF327" s="93">
        <f>IF($U$327="snížená",$N$327,0)</f>
        <v>0</v>
      </c>
      <c r="BG327" s="93">
        <f>IF($U$327="zákl. přenesená",$N$327,0)</f>
        <v>0</v>
      </c>
      <c r="BH327" s="93">
        <f>IF($U$327="sníž. přenesená",$N$327,0)</f>
        <v>0</v>
      </c>
      <c r="BI327" s="93">
        <f>IF($U$327="nulová",$N$327,0)</f>
        <v>0</v>
      </c>
      <c r="BJ327" s="6" t="s">
        <v>22</v>
      </c>
      <c r="BK327" s="93">
        <f>ROUND($L$327*$K$327,2)</f>
        <v>0</v>
      </c>
      <c r="BL327" s="6" t="s">
        <v>251</v>
      </c>
      <c r="BM327" s="6" t="s">
        <v>597</v>
      </c>
    </row>
    <row r="328" spans="2:63" s="132" customFormat="1" ht="30.75" customHeight="1">
      <c r="B328" s="133"/>
      <c r="C328" s="134"/>
      <c r="D328" s="142" t="s">
        <v>186</v>
      </c>
      <c r="E328" s="142"/>
      <c r="F328" s="142"/>
      <c r="G328" s="142"/>
      <c r="H328" s="142"/>
      <c r="I328" s="142"/>
      <c r="J328" s="142"/>
      <c r="K328" s="142"/>
      <c r="L328" s="142"/>
      <c r="M328" s="142"/>
      <c r="N328" s="251">
        <f>$BK$328</f>
        <v>0</v>
      </c>
      <c r="O328" s="250"/>
      <c r="P328" s="250"/>
      <c r="Q328" s="250"/>
      <c r="R328" s="136"/>
      <c r="T328" s="137"/>
      <c r="U328" s="134"/>
      <c r="V328" s="134"/>
      <c r="W328" s="138">
        <f>SUM($W$329:$W$338)</f>
        <v>0</v>
      </c>
      <c r="X328" s="134"/>
      <c r="Y328" s="138">
        <f>SUM($Y$329:$Y$338)</f>
        <v>4.65354788</v>
      </c>
      <c r="Z328" s="134"/>
      <c r="AA328" s="139">
        <f>SUM($AA$329:$AA$338)</f>
        <v>0</v>
      </c>
      <c r="AR328" s="140" t="s">
        <v>106</v>
      </c>
      <c r="AT328" s="140" t="s">
        <v>78</v>
      </c>
      <c r="AU328" s="140" t="s">
        <v>22</v>
      </c>
      <c r="AY328" s="140" t="s">
        <v>147</v>
      </c>
      <c r="BK328" s="141">
        <f>SUM($BK$329:$BK$338)</f>
        <v>0</v>
      </c>
    </row>
    <row r="329" spans="2:65" s="6" customFormat="1" ht="27" customHeight="1">
      <c r="B329" s="23"/>
      <c r="C329" s="143" t="s">
        <v>598</v>
      </c>
      <c r="D329" s="143" t="s">
        <v>148</v>
      </c>
      <c r="E329" s="144" t="s">
        <v>599</v>
      </c>
      <c r="F329" s="243" t="s">
        <v>600</v>
      </c>
      <c r="G329" s="244"/>
      <c r="H329" s="244"/>
      <c r="I329" s="244"/>
      <c r="J329" s="145" t="s">
        <v>254</v>
      </c>
      <c r="K329" s="146">
        <v>406.56</v>
      </c>
      <c r="L329" s="245">
        <v>0</v>
      </c>
      <c r="M329" s="244"/>
      <c r="N329" s="246">
        <f>ROUND($L$329*$K$329,2)</f>
        <v>0</v>
      </c>
      <c r="O329" s="244"/>
      <c r="P329" s="244"/>
      <c r="Q329" s="244"/>
      <c r="R329" s="25"/>
      <c r="T329" s="147"/>
      <c r="U329" s="31" t="s">
        <v>44</v>
      </c>
      <c r="V329" s="24"/>
      <c r="W329" s="148">
        <f>$V$329*$K$329</f>
        <v>0</v>
      </c>
      <c r="X329" s="148">
        <v>0.00062</v>
      </c>
      <c r="Y329" s="148">
        <f>$X$329*$K$329</f>
        <v>0.2520672</v>
      </c>
      <c r="Z329" s="148">
        <v>0</v>
      </c>
      <c r="AA329" s="149">
        <f>$Z$329*$K$329</f>
        <v>0</v>
      </c>
      <c r="AR329" s="6" t="s">
        <v>251</v>
      </c>
      <c r="AT329" s="6" t="s">
        <v>148</v>
      </c>
      <c r="AU329" s="6" t="s">
        <v>106</v>
      </c>
      <c r="AY329" s="6" t="s">
        <v>147</v>
      </c>
      <c r="BE329" s="93">
        <f>IF($U$329="základní",$N$329,0)</f>
        <v>0</v>
      </c>
      <c r="BF329" s="93">
        <f>IF($U$329="snížená",$N$329,0)</f>
        <v>0</v>
      </c>
      <c r="BG329" s="93">
        <f>IF($U$329="zákl. přenesená",$N$329,0)</f>
        <v>0</v>
      </c>
      <c r="BH329" s="93">
        <f>IF($U$329="sníž. přenesená",$N$329,0)</f>
        <v>0</v>
      </c>
      <c r="BI329" s="93">
        <f>IF($U$329="nulová",$N$329,0)</f>
        <v>0</v>
      </c>
      <c r="BJ329" s="6" t="s">
        <v>22</v>
      </c>
      <c r="BK329" s="93">
        <f>ROUND($L$329*$K$329,2)</f>
        <v>0</v>
      </c>
      <c r="BL329" s="6" t="s">
        <v>251</v>
      </c>
      <c r="BM329" s="6" t="s">
        <v>601</v>
      </c>
    </row>
    <row r="330" spans="2:51" s="6" customFormat="1" ht="18.75" customHeight="1">
      <c r="B330" s="155"/>
      <c r="C330" s="156"/>
      <c r="D330" s="156"/>
      <c r="E330" s="156"/>
      <c r="F330" s="252" t="s">
        <v>602</v>
      </c>
      <c r="G330" s="253"/>
      <c r="H330" s="253"/>
      <c r="I330" s="253"/>
      <c r="J330" s="156"/>
      <c r="K330" s="157">
        <v>406.56</v>
      </c>
      <c r="L330" s="156"/>
      <c r="M330" s="156"/>
      <c r="N330" s="156"/>
      <c r="O330" s="156"/>
      <c r="P330" s="156"/>
      <c r="Q330" s="156"/>
      <c r="R330" s="158"/>
      <c r="T330" s="159"/>
      <c r="U330" s="156"/>
      <c r="V330" s="156"/>
      <c r="W330" s="156"/>
      <c r="X330" s="156"/>
      <c r="Y330" s="156"/>
      <c r="Z330" s="156"/>
      <c r="AA330" s="160"/>
      <c r="AT330" s="161" t="s">
        <v>195</v>
      </c>
      <c r="AU330" s="161" t="s">
        <v>106</v>
      </c>
      <c r="AV330" s="161" t="s">
        <v>106</v>
      </c>
      <c r="AW330" s="161" t="s">
        <v>118</v>
      </c>
      <c r="AX330" s="161" t="s">
        <v>22</v>
      </c>
      <c r="AY330" s="161" t="s">
        <v>147</v>
      </c>
    </row>
    <row r="331" spans="2:65" s="6" customFormat="1" ht="27" customHeight="1">
      <c r="B331" s="23"/>
      <c r="C331" s="162" t="s">
        <v>603</v>
      </c>
      <c r="D331" s="162" t="s">
        <v>238</v>
      </c>
      <c r="E331" s="163" t="s">
        <v>604</v>
      </c>
      <c r="F331" s="254" t="s">
        <v>605</v>
      </c>
      <c r="G331" s="255"/>
      <c r="H331" s="255"/>
      <c r="I331" s="255"/>
      <c r="J331" s="164" t="s">
        <v>245</v>
      </c>
      <c r="K331" s="165">
        <v>44.722</v>
      </c>
      <c r="L331" s="256">
        <v>0</v>
      </c>
      <c r="M331" s="255"/>
      <c r="N331" s="257">
        <f>ROUND($L$331*$K$331,2)</f>
        <v>0</v>
      </c>
      <c r="O331" s="244"/>
      <c r="P331" s="244"/>
      <c r="Q331" s="244"/>
      <c r="R331" s="25"/>
      <c r="T331" s="147"/>
      <c r="U331" s="31" t="s">
        <v>44</v>
      </c>
      <c r="V331" s="24"/>
      <c r="W331" s="148">
        <f>$V$331*$K$331</f>
        <v>0</v>
      </c>
      <c r="X331" s="148">
        <v>0.0118</v>
      </c>
      <c r="Y331" s="148">
        <f>$X$331*$K$331</f>
        <v>0.5277196</v>
      </c>
      <c r="Z331" s="148">
        <v>0</v>
      </c>
      <c r="AA331" s="149">
        <f>$Z$331*$K$331</f>
        <v>0</v>
      </c>
      <c r="AR331" s="6" t="s">
        <v>345</v>
      </c>
      <c r="AT331" s="6" t="s">
        <v>238</v>
      </c>
      <c r="AU331" s="6" t="s">
        <v>106</v>
      </c>
      <c r="AY331" s="6" t="s">
        <v>147</v>
      </c>
      <c r="BE331" s="93">
        <f>IF($U$331="základní",$N$331,0)</f>
        <v>0</v>
      </c>
      <c r="BF331" s="93">
        <f>IF($U$331="snížená",$N$331,0)</f>
        <v>0</v>
      </c>
      <c r="BG331" s="93">
        <f>IF($U$331="zákl. přenesená",$N$331,0)</f>
        <v>0</v>
      </c>
      <c r="BH331" s="93">
        <f>IF($U$331="sníž. přenesená",$N$331,0)</f>
        <v>0</v>
      </c>
      <c r="BI331" s="93">
        <f>IF($U$331="nulová",$N$331,0)</f>
        <v>0</v>
      </c>
      <c r="BJ331" s="6" t="s">
        <v>22</v>
      </c>
      <c r="BK331" s="93">
        <f>ROUND($L$331*$K$331,2)</f>
        <v>0</v>
      </c>
      <c r="BL331" s="6" t="s">
        <v>251</v>
      </c>
      <c r="BM331" s="6" t="s">
        <v>606</v>
      </c>
    </row>
    <row r="332" spans="2:51" s="6" customFormat="1" ht="18.75" customHeight="1">
      <c r="B332" s="155"/>
      <c r="C332" s="156"/>
      <c r="D332" s="156"/>
      <c r="E332" s="156"/>
      <c r="F332" s="252" t="s">
        <v>607</v>
      </c>
      <c r="G332" s="253"/>
      <c r="H332" s="253"/>
      <c r="I332" s="253"/>
      <c r="J332" s="156"/>
      <c r="K332" s="157">
        <v>40.656</v>
      </c>
      <c r="L332" s="156"/>
      <c r="M332" s="156"/>
      <c r="N332" s="156"/>
      <c r="O332" s="156"/>
      <c r="P332" s="156"/>
      <c r="Q332" s="156"/>
      <c r="R332" s="158"/>
      <c r="T332" s="159"/>
      <c r="U332" s="156"/>
      <c r="V332" s="156"/>
      <c r="W332" s="156"/>
      <c r="X332" s="156"/>
      <c r="Y332" s="156"/>
      <c r="Z332" s="156"/>
      <c r="AA332" s="160"/>
      <c r="AT332" s="161" t="s">
        <v>195</v>
      </c>
      <c r="AU332" s="161" t="s">
        <v>106</v>
      </c>
      <c r="AV332" s="161" t="s">
        <v>106</v>
      </c>
      <c r="AW332" s="161" t="s">
        <v>118</v>
      </c>
      <c r="AX332" s="161" t="s">
        <v>22</v>
      </c>
      <c r="AY332" s="161" t="s">
        <v>147</v>
      </c>
    </row>
    <row r="333" spans="2:65" s="6" customFormat="1" ht="27" customHeight="1">
      <c r="B333" s="23"/>
      <c r="C333" s="143" t="s">
        <v>608</v>
      </c>
      <c r="D333" s="143" t="s">
        <v>148</v>
      </c>
      <c r="E333" s="144" t="s">
        <v>609</v>
      </c>
      <c r="F333" s="243" t="s">
        <v>610</v>
      </c>
      <c r="G333" s="244"/>
      <c r="H333" s="244"/>
      <c r="I333" s="244"/>
      <c r="J333" s="145" t="s">
        <v>245</v>
      </c>
      <c r="K333" s="146">
        <v>232.798</v>
      </c>
      <c r="L333" s="245">
        <v>0</v>
      </c>
      <c r="M333" s="244"/>
      <c r="N333" s="246">
        <f>ROUND($L$333*$K$333,2)</f>
        <v>0</v>
      </c>
      <c r="O333" s="244"/>
      <c r="P333" s="244"/>
      <c r="Q333" s="244"/>
      <c r="R333" s="25"/>
      <c r="T333" s="147"/>
      <c r="U333" s="31" t="s">
        <v>44</v>
      </c>
      <c r="V333" s="24"/>
      <c r="W333" s="148">
        <f>$V$333*$K$333</f>
        <v>0</v>
      </c>
      <c r="X333" s="148">
        <v>0.00366</v>
      </c>
      <c r="Y333" s="148">
        <f>$X$333*$K$333</f>
        <v>0.85204068</v>
      </c>
      <c r="Z333" s="148">
        <v>0</v>
      </c>
      <c r="AA333" s="149">
        <f>$Z$333*$K$333</f>
        <v>0</v>
      </c>
      <c r="AR333" s="6" t="s">
        <v>251</v>
      </c>
      <c r="AT333" s="6" t="s">
        <v>148</v>
      </c>
      <c r="AU333" s="6" t="s">
        <v>106</v>
      </c>
      <c r="AY333" s="6" t="s">
        <v>147</v>
      </c>
      <c r="BE333" s="93">
        <f>IF($U$333="základní",$N$333,0)</f>
        <v>0</v>
      </c>
      <c r="BF333" s="93">
        <f>IF($U$333="snížená",$N$333,0)</f>
        <v>0</v>
      </c>
      <c r="BG333" s="93">
        <f>IF($U$333="zákl. přenesená",$N$333,0)</f>
        <v>0</v>
      </c>
      <c r="BH333" s="93">
        <f>IF($U$333="sníž. přenesená",$N$333,0)</f>
        <v>0</v>
      </c>
      <c r="BI333" s="93">
        <f>IF($U$333="nulová",$N$333,0)</f>
        <v>0</v>
      </c>
      <c r="BJ333" s="6" t="s">
        <v>22</v>
      </c>
      <c r="BK333" s="93">
        <f>ROUND($L$333*$K$333,2)</f>
        <v>0</v>
      </c>
      <c r="BL333" s="6" t="s">
        <v>251</v>
      </c>
      <c r="BM333" s="6" t="s">
        <v>611</v>
      </c>
    </row>
    <row r="334" spans="2:51" s="6" customFormat="1" ht="18.75" customHeight="1">
      <c r="B334" s="155"/>
      <c r="C334" s="156"/>
      <c r="D334" s="156"/>
      <c r="E334" s="156"/>
      <c r="F334" s="252" t="s">
        <v>612</v>
      </c>
      <c r="G334" s="253"/>
      <c r="H334" s="253"/>
      <c r="I334" s="253"/>
      <c r="J334" s="156"/>
      <c r="K334" s="157">
        <v>232.798</v>
      </c>
      <c r="L334" s="156"/>
      <c r="M334" s="156"/>
      <c r="N334" s="156"/>
      <c r="O334" s="156"/>
      <c r="P334" s="156"/>
      <c r="Q334" s="156"/>
      <c r="R334" s="158"/>
      <c r="T334" s="159"/>
      <c r="U334" s="156"/>
      <c r="V334" s="156"/>
      <c r="W334" s="156"/>
      <c r="X334" s="156"/>
      <c r="Y334" s="156"/>
      <c r="Z334" s="156"/>
      <c r="AA334" s="160"/>
      <c r="AT334" s="161" t="s">
        <v>195</v>
      </c>
      <c r="AU334" s="161" t="s">
        <v>106</v>
      </c>
      <c r="AV334" s="161" t="s">
        <v>106</v>
      </c>
      <c r="AW334" s="161" t="s">
        <v>118</v>
      </c>
      <c r="AX334" s="161" t="s">
        <v>22</v>
      </c>
      <c r="AY334" s="161" t="s">
        <v>147</v>
      </c>
    </row>
    <row r="335" spans="2:65" s="6" customFormat="1" ht="27" customHeight="1">
      <c r="B335" s="23"/>
      <c r="C335" s="162" t="s">
        <v>613</v>
      </c>
      <c r="D335" s="162" t="s">
        <v>238</v>
      </c>
      <c r="E335" s="163" t="s">
        <v>604</v>
      </c>
      <c r="F335" s="254" t="s">
        <v>605</v>
      </c>
      <c r="G335" s="255"/>
      <c r="H335" s="255"/>
      <c r="I335" s="255"/>
      <c r="J335" s="164" t="s">
        <v>245</v>
      </c>
      <c r="K335" s="165">
        <v>256.078</v>
      </c>
      <c r="L335" s="256">
        <v>0</v>
      </c>
      <c r="M335" s="255"/>
      <c r="N335" s="257">
        <f>ROUND($L$335*$K$335,2)</f>
        <v>0</v>
      </c>
      <c r="O335" s="244"/>
      <c r="P335" s="244"/>
      <c r="Q335" s="244"/>
      <c r="R335" s="25"/>
      <c r="T335" s="147"/>
      <c r="U335" s="31" t="s">
        <v>44</v>
      </c>
      <c r="V335" s="24"/>
      <c r="W335" s="148">
        <f>$V$335*$K$335</f>
        <v>0</v>
      </c>
      <c r="X335" s="148">
        <v>0.0118</v>
      </c>
      <c r="Y335" s="148">
        <f>$X$335*$K$335</f>
        <v>3.0217203999999995</v>
      </c>
      <c r="Z335" s="148">
        <v>0</v>
      </c>
      <c r="AA335" s="149">
        <f>$Z$335*$K$335</f>
        <v>0</v>
      </c>
      <c r="AR335" s="6" t="s">
        <v>345</v>
      </c>
      <c r="AT335" s="6" t="s">
        <v>238</v>
      </c>
      <c r="AU335" s="6" t="s">
        <v>106</v>
      </c>
      <c r="AY335" s="6" t="s">
        <v>147</v>
      </c>
      <c r="BE335" s="93">
        <f>IF($U$335="základní",$N$335,0)</f>
        <v>0</v>
      </c>
      <c r="BF335" s="93">
        <f>IF($U$335="snížená",$N$335,0)</f>
        <v>0</v>
      </c>
      <c r="BG335" s="93">
        <f>IF($U$335="zákl. přenesená",$N$335,0)</f>
        <v>0</v>
      </c>
      <c r="BH335" s="93">
        <f>IF($U$335="sníž. přenesená",$N$335,0)</f>
        <v>0</v>
      </c>
      <c r="BI335" s="93">
        <f>IF($U$335="nulová",$N$335,0)</f>
        <v>0</v>
      </c>
      <c r="BJ335" s="6" t="s">
        <v>22</v>
      </c>
      <c r="BK335" s="93">
        <f>ROUND($L$335*$K$335,2)</f>
        <v>0</v>
      </c>
      <c r="BL335" s="6" t="s">
        <v>251</v>
      </c>
      <c r="BM335" s="6" t="s">
        <v>614</v>
      </c>
    </row>
    <row r="336" spans="2:65" s="6" customFormat="1" ht="27" customHeight="1">
      <c r="B336" s="23"/>
      <c r="C336" s="143" t="s">
        <v>615</v>
      </c>
      <c r="D336" s="143" t="s">
        <v>148</v>
      </c>
      <c r="E336" s="144" t="s">
        <v>616</v>
      </c>
      <c r="F336" s="243" t="s">
        <v>617</v>
      </c>
      <c r="G336" s="244"/>
      <c r="H336" s="244"/>
      <c r="I336" s="244"/>
      <c r="J336" s="145" t="s">
        <v>245</v>
      </c>
      <c r="K336" s="146">
        <v>232.798</v>
      </c>
      <c r="L336" s="245">
        <v>0</v>
      </c>
      <c r="M336" s="244"/>
      <c r="N336" s="246">
        <f>ROUND($L$336*$K$336,2)</f>
        <v>0</v>
      </c>
      <c r="O336" s="244"/>
      <c r="P336" s="244"/>
      <c r="Q336" s="244"/>
      <c r="R336" s="25"/>
      <c r="T336" s="147"/>
      <c r="U336" s="31" t="s">
        <v>44</v>
      </c>
      <c r="V336" s="24"/>
      <c r="W336" s="148">
        <f>$V$336*$K$336</f>
        <v>0</v>
      </c>
      <c r="X336" s="148">
        <v>0</v>
      </c>
      <c r="Y336" s="148">
        <f>$X$336*$K$336</f>
        <v>0</v>
      </c>
      <c r="Z336" s="148">
        <v>0</v>
      </c>
      <c r="AA336" s="149">
        <f>$Z$336*$K$336</f>
        <v>0</v>
      </c>
      <c r="AR336" s="6" t="s">
        <v>251</v>
      </c>
      <c r="AT336" s="6" t="s">
        <v>148</v>
      </c>
      <c r="AU336" s="6" t="s">
        <v>106</v>
      </c>
      <c r="AY336" s="6" t="s">
        <v>147</v>
      </c>
      <c r="BE336" s="93">
        <f>IF($U$336="základní",$N$336,0)</f>
        <v>0</v>
      </c>
      <c r="BF336" s="93">
        <f>IF($U$336="snížená",$N$336,0)</f>
        <v>0</v>
      </c>
      <c r="BG336" s="93">
        <f>IF($U$336="zákl. přenesená",$N$336,0)</f>
        <v>0</v>
      </c>
      <c r="BH336" s="93">
        <f>IF($U$336="sníž. přenesená",$N$336,0)</f>
        <v>0</v>
      </c>
      <c r="BI336" s="93">
        <f>IF($U$336="nulová",$N$336,0)</f>
        <v>0</v>
      </c>
      <c r="BJ336" s="6" t="s">
        <v>22</v>
      </c>
      <c r="BK336" s="93">
        <f>ROUND($L$336*$K$336,2)</f>
        <v>0</v>
      </c>
      <c r="BL336" s="6" t="s">
        <v>251</v>
      </c>
      <c r="BM336" s="6" t="s">
        <v>618</v>
      </c>
    </row>
    <row r="337" spans="2:65" s="6" customFormat="1" ht="27" customHeight="1">
      <c r="B337" s="23"/>
      <c r="C337" s="143" t="s">
        <v>619</v>
      </c>
      <c r="D337" s="143" t="s">
        <v>148</v>
      </c>
      <c r="E337" s="144" t="s">
        <v>620</v>
      </c>
      <c r="F337" s="243" t="s">
        <v>621</v>
      </c>
      <c r="G337" s="244"/>
      <c r="H337" s="244"/>
      <c r="I337" s="244"/>
      <c r="J337" s="145" t="s">
        <v>245</v>
      </c>
      <c r="K337" s="146">
        <v>232.798</v>
      </c>
      <c r="L337" s="245">
        <v>0</v>
      </c>
      <c r="M337" s="244"/>
      <c r="N337" s="246">
        <f>ROUND($L$337*$K$337,2)</f>
        <v>0</v>
      </c>
      <c r="O337" s="244"/>
      <c r="P337" s="244"/>
      <c r="Q337" s="244"/>
      <c r="R337" s="25"/>
      <c r="T337" s="147"/>
      <c r="U337" s="31" t="s">
        <v>44</v>
      </c>
      <c r="V337" s="24"/>
      <c r="W337" s="148">
        <f>$V$337*$K$337</f>
        <v>0</v>
      </c>
      <c r="X337" s="148">
        <v>0</v>
      </c>
      <c r="Y337" s="148">
        <f>$X$337*$K$337</f>
        <v>0</v>
      </c>
      <c r="Z337" s="148">
        <v>0</v>
      </c>
      <c r="AA337" s="149">
        <f>$Z$337*$K$337</f>
        <v>0</v>
      </c>
      <c r="AR337" s="6" t="s">
        <v>251</v>
      </c>
      <c r="AT337" s="6" t="s">
        <v>148</v>
      </c>
      <c r="AU337" s="6" t="s">
        <v>106</v>
      </c>
      <c r="AY337" s="6" t="s">
        <v>147</v>
      </c>
      <c r="BE337" s="93">
        <f>IF($U$337="základní",$N$337,0)</f>
        <v>0</v>
      </c>
      <c r="BF337" s="93">
        <f>IF($U$337="snížená",$N$337,0)</f>
        <v>0</v>
      </c>
      <c r="BG337" s="93">
        <f>IF($U$337="zákl. přenesená",$N$337,0)</f>
        <v>0</v>
      </c>
      <c r="BH337" s="93">
        <f>IF($U$337="sníž. přenesená",$N$337,0)</f>
        <v>0</v>
      </c>
      <c r="BI337" s="93">
        <f>IF($U$337="nulová",$N$337,0)</f>
        <v>0</v>
      </c>
      <c r="BJ337" s="6" t="s">
        <v>22</v>
      </c>
      <c r="BK337" s="93">
        <f>ROUND($L$337*$K$337,2)</f>
        <v>0</v>
      </c>
      <c r="BL337" s="6" t="s">
        <v>251</v>
      </c>
      <c r="BM337" s="6" t="s">
        <v>622</v>
      </c>
    </row>
    <row r="338" spans="2:65" s="6" customFormat="1" ht="27" customHeight="1">
      <c r="B338" s="23"/>
      <c r="C338" s="143" t="s">
        <v>623</v>
      </c>
      <c r="D338" s="143" t="s">
        <v>148</v>
      </c>
      <c r="E338" s="144" t="s">
        <v>624</v>
      </c>
      <c r="F338" s="243" t="s">
        <v>625</v>
      </c>
      <c r="G338" s="244"/>
      <c r="H338" s="244"/>
      <c r="I338" s="244"/>
      <c r="J338" s="145" t="s">
        <v>225</v>
      </c>
      <c r="K338" s="146">
        <v>4.654</v>
      </c>
      <c r="L338" s="245">
        <v>0</v>
      </c>
      <c r="M338" s="244"/>
      <c r="N338" s="246">
        <f>ROUND($L$338*$K$338,2)</f>
        <v>0</v>
      </c>
      <c r="O338" s="244"/>
      <c r="P338" s="244"/>
      <c r="Q338" s="244"/>
      <c r="R338" s="25"/>
      <c r="T338" s="147"/>
      <c r="U338" s="31" t="s">
        <v>44</v>
      </c>
      <c r="V338" s="24"/>
      <c r="W338" s="148">
        <f>$V$338*$K$338</f>
        <v>0</v>
      </c>
      <c r="X338" s="148">
        <v>0</v>
      </c>
      <c r="Y338" s="148">
        <f>$X$338*$K$338</f>
        <v>0</v>
      </c>
      <c r="Z338" s="148">
        <v>0</v>
      </c>
      <c r="AA338" s="149">
        <f>$Z$338*$K$338</f>
        <v>0</v>
      </c>
      <c r="AR338" s="6" t="s">
        <v>251</v>
      </c>
      <c r="AT338" s="6" t="s">
        <v>148</v>
      </c>
      <c r="AU338" s="6" t="s">
        <v>106</v>
      </c>
      <c r="AY338" s="6" t="s">
        <v>147</v>
      </c>
      <c r="BE338" s="93">
        <f>IF($U$338="základní",$N$338,0)</f>
        <v>0</v>
      </c>
      <c r="BF338" s="93">
        <f>IF($U$338="snížená",$N$338,0)</f>
        <v>0</v>
      </c>
      <c r="BG338" s="93">
        <f>IF($U$338="zákl. přenesená",$N$338,0)</f>
        <v>0</v>
      </c>
      <c r="BH338" s="93">
        <f>IF($U$338="sníž. přenesená",$N$338,0)</f>
        <v>0</v>
      </c>
      <c r="BI338" s="93">
        <f>IF($U$338="nulová",$N$338,0)</f>
        <v>0</v>
      </c>
      <c r="BJ338" s="6" t="s">
        <v>22</v>
      </c>
      <c r="BK338" s="93">
        <f>ROUND($L$338*$K$338,2)</f>
        <v>0</v>
      </c>
      <c r="BL338" s="6" t="s">
        <v>251</v>
      </c>
      <c r="BM338" s="6" t="s">
        <v>626</v>
      </c>
    </row>
    <row r="339" spans="2:63" s="132" customFormat="1" ht="30.75" customHeight="1">
      <c r="B339" s="133"/>
      <c r="C339" s="134"/>
      <c r="D339" s="142" t="s">
        <v>187</v>
      </c>
      <c r="E339" s="142"/>
      <c r="F339" s="142"/>
      <c r="G339" s="142"/>
      <c r="H339" s="142"/>
      <c r="I339" s="142"/>
      <c r="J339" s="142"/>
      <c r="K339" s="142"/>
      <c r="L339" s="142"/>
      <c r="M339" s="142"/>
      <c r="N339" s="251">
        <f>$BK$339</f>
        <v>0</v>
      </c>
      <c r="O339" s="250"/>
      <c r="P339" s="250"/>
      <c r="Q339" s="250"/>
      <c r="R339" s="136"/>
      <c r="T339" s="137"/>
      <c r="U339" s="134"/>
      <c r="V339" s="134"/>
      <c r="W339" s="138">
        <f>SUM($W$340:$W$341)</f>
        <v>0</v>
      </c>
      <c r="X339" s="134"/>
      <c r="Y339" s="138">
        <f>SUM($Y$340:$Y$341)</f>
        <v>0.0010098000000000002</v>
      </c>
      <c r="Z339" s="134"/>
      <c r="AA339" s="139">
        <f>SUM($AA$340:$AA$341)</f>
        <v>0</v>
      </c>
      <c r="AR339" s="140" t="s">
        <v>106</v>
      </c>
      <c r="AT339" s="140" t="s">
        <v>78</v>
      </c>
      <c r="AU339" s="140" t="s">
        <v>22</v>
      </c>
      <c r="AY339" s="140" t="s">
        <v>147</v>
      </c>
      <c r="BK339" s="141">
        <f>SUM($BK$340:$BK$341)</f>
        <v>0</v>
      </c>
    </row>
    <row r="340" spans="2:65" s="6" customFormat="1" ht="27" customHeight="1">
      <c r="B340" s="23"/>
      <c r="C340" s="143" t="s">
        <v>627</v>
      </c>
      <c r="D340" s="143" t="s">
        <v>148</v>
      </c>
      <c r="E340" s="144" t="s">
        <v>628</v>
      </c>
      <c r="F340" s="243" t="s">
        <v>629</v>
      </c>
      <c r="G340" s="244"/>
      <c r="H340" s="244"/>
      <c r="I340" s="244"/>
      <c r="J340" s="145" t="s">
        <v>245</v>
      </c>
      <c r="K340" s="146">
        <v>1.98</v>
      </c>
      <c r="L340" s="245">
        <v>0</v>
      </c>
      <c r="M340" s="244"/>
      <c r="N340" s="246">
        <f>ROUND($L$340*$K$340,2)</f>
        <v>0</v>
      </c>
      <c r="O340" s="244"/>
      <c r="P340" s="244"/>
      <c r="Q340" s="244"/>
      <c r="R340" s="25"/>
      <c r="T340" s="147"/>
      <c r="U340" s="31" t="s">
        <v>44</v>
      </c>
      <c r="V340" s="24"/>
      <c r="W340" s="148">
        <f>$V$340*$K$340</f>
        <v>0</v>
      </c>
      <c r="X340" s="148">
        <v>0.00051</v>
      </c>
      <c r="Y340" s="148">
        <f>$X$340*$K$340</f>
        <v>0.0010098000000000002</v>
      </c>
      <c r="Z340" s="148">
        <v>0</v>
      </c>
      <c r="AA340" s="149">
        <f>$Z$340*$K$340</f>
        <v>0</v>
      </c>
      <c r="AR340" s="6" t="s">
        <v>251</v>
      </c>
      <c r="AT340" s="6" t="s">
        <v>148</v>
      </c>
      <c r="AU340" s="6" t="s">
        <v>106</v>
      </c>
      <c r="AY340" s="6" t="s">
        <v>147</v>
      </c>
      <c r="BE340" s="93">
        <f>IF($U$340="základní",$N$340,0)</f>
        <v>0</v>
      </c>
      <c r="BF340" s="93">
        <f>IF($U$340="snížená",$N$340,0)</f>
        <v>0</v>
      </c>
      <c r="BG340" s="93">
        <f>IF($U$340="zákl. přenesená",$N$340,0)</f>
        <v>0</v>
      </c>
      <c r="BH340" s="93">
        <f>IF($U$340="sníž. přenesená",$N$340,0)</f>
        <v>0</v>
      </c>
      <c r="BI340" s="93">
        <f>IF($U$340="nulová",$N$340,0)</f>
        <v>0</v>
      </c>
      <c r="BJ340" s="6" t="s">
        <v>22</v>
      </c>
      <c r="BK340" s="93">
        <f>ROUND($L$340*$K$340,2)</f>
        <v>0</v>
      </c>
      <c r="BL340" s="6" t="s">
        <v>251</v>
      </c>
      <c r="BM340" s="6" t="s">
        <v>630</v>
      </c>
    </row>
    <row r="341" spans="2:51" s="6" customFormat="1" ht="18.75" customHeight="1">
      <c r="B341" s="155"/>
      <c r="C341" s="156"/>
      <c r="D341" s="156"/>
      <c r="E341" s="156"/>
      <c r="F341" s="252" t="s">
        <v>631</v>
      </c>
      <c r="G341" s="253"/>
      <c r="H341" s="253"/>
      <c r="I341" s="253"/>
      <c r="J341" s="156"/>
      <c r="K341" s="157">
        <v>1.98</v>
      </c>
      <c r="L341" s="156"/>
      <c r="M341" s="156"/>
      <c r="N341" s="156"/>
      <c r="O341" s="156"/>
      <c r="P341" s="156"/>
      <c r="Q341" s="156"/>
      <c r="R341" s="158"/>
      <c r="T341" s="159"/>
      <c r="U341" s="156"/>
      <c r="V341" s="156"/>
      <c r="W341" s="156"/>
      <c r="X341" s="156"/>
      <c r="Y341" s="156"/>
      <c r="Z341" s="156"/>
      <c r="AA341" s="160"/>
      <c r="AT341" s="161" t="s">
        <v>195</v>
      </c>
      <c r="AU341" s="161" t="s">
        <v>106</v>
      </c>
      <c r="AV341" s="161" t="s">
        <v>106</v>
      </c>
      <c r="AW341" s="161" t="s">
        <v>118</v>
      </c>
      <c r="AX341" s="161" t="s">
        <v>22</v>
      </c>
      <c r="AY341" s="161" t="s">
        <v>147</v>
      </c>
    </row>
    <row r="342" spans="2:63" s="132" customFormat="1" ht="37.5" customHeight="1">
      <c r="B342" s="133"/>
      <c r="C342" s="134"/>
      <c r="D342" s="135" t="s">
        <v>188</v>
      </c>
      <c r="E342" s="135"/>
      <c r="F342" s="135"/>
      <c r="G342" s="135"/>
      <c r="H342" s="135"/>
      <c r="I342" s="135"/>
      <c r="J342" s="135"/>
      <c r="K342" s="135"/>
      <c r="L342" s="135"/>
      <c r="M342" s="135"/>
      <c r="N342" s="239">
        <f>$BK$342</f>
        <v>0</v>
      </c>
      <c r="O342" s="250"/>
      <c r="P342" s="250"/>
      <c r="Q342" s="250"/>
      <c r="R342" s="136"/>
      <c r="T342" s="137"/>
      <c r="U342" s="134"/>
      <c r="V342" s="134"/>
      <c r="W342" s="138">
        <f>$W$343</f>
        <v>0</v>
      </c>
      <c r="X342" s="134"/>
      <c r="Y342" s="138">
        <f>$Y$343</f>
        <v>0</v>
      </c>
      <c r="Z342" s="134"/>
      <c r="AA342" s="139">
        <f>$AA$343</f>
        <v>0</v>
      </c>
      <c r="AR342" s="140" t="s">
        <v>153</v>
      </c>
      <c r="AT342" s="140" t="s">
        <v>78</v>
      </c>
      <c r="AU342" s="140" t="s">
        <v>79</v>
      </c>
      <c r="AY342" s="140" t="s">
        <v>147</v>
      </c>
      <c r="BK342" s="141">
        <f>$BK$343</f>
        <v>0</v>
      </c>
    </row>
    <row r="343" spans="2:63" s="132" customFormat="1" ht="21" customHeight="1">
      <c r="B343" s="133"/>
      <c r="C343" s="134"/>
      <c r="D343" s="142" t="s">
        <v>189</v>
      </c>
      <c r="E343" s="142"/>
      <c r="F343" s="142"/>
      <c r="G343" s="142"/>
      <c r="H343" s="142"/>
      <c r="I343" s="142"/>
      <c r="J343" s="142"/>
      <c r="K343" s="142"/>
      <c r="L343" s="142"/>
      <c r="M343" s="142"/>
      <c r="N343" s="251">
        <f>$BK$343</f>
        <v>0</v>
      </c>
      <c r="O343" s="250"/>
      <c r="P343" s="250"/>
      <c r="Q343" s="250"/>
      <c r="R343" s="136"/>
      <c r="T343" s="137"/>
      <c r="U343" s="134"/>
      <c r="V343" s="134"/>
      <c r="W343" s="138">
        <f>SUM($W$344:$W$345)</f>
        <v>0</v>
      </c>
      <c r="X343" s="134"/>
      <c r="Y343" s="138">
        <f>SUM($Y$344:$Y$345)</f>
        <v>0</v>
      </c>
      <c r="Z343" s="134"/>
      <c r="AA343" s="139">
        <f>SUM($AA$344:$AA$345)</f>
        <v>0</v>
      </c>
      <c r="AR343" s="140" t="s">
        <v>153</v>
      </c>
      <c r="AT343" s="140" t="s">
        <v>78</v>
      </c>
      <c r="AU343" s="140" t="s">
        <v>22</v>
      </c>
      <c r="AY343" s="140" t="s">
        <v>147</v>
      </c>
      <c r="BK343" s="141">
        <f>SUM($BK$344:$BK$345)</f>
        <v>0</v>
      </c>
    </row>
    <row r="344" spans="2:65" s="6" customFormat="1" ht="39" customHeight="1">
      <c r="B344" s="23"/>
      <c r="C344" s="143" t="s">
        <v>632</v>
      </c>
      <c r="D344" s="143" t="s">
        <v>148</v>
      </c>
      <c r="E344" s="144" t="s">
        <v>633</v>
      </c>
      <c r="F344" s="243" t="s">
        <v>634</v>
      </c>
      <c r="G344" s="244"/>
      <c r="H344" s="244"/>
      <c r="I344" s="244"/>
      <c r="J344" s="145" t="s">
        <v>392</v>
      </c>
      <c r="K344" s="146">
        <v>2</v>
      </c>
      <c r="L344" s="245">
        <v>0</v>
      </c>
      <c r="M344" s="244"/>
      <c r="N344" s="246">
        <f>ROUND($L$344*$K$344,2)</f>
        <v>0</v>
      </c>
      <c r="O344" s="244"/>
      <c r="P344" s="244"/>
      <c r="Q344" s="244"/>
      <c r="R344" s="25"/>
      <c r="T344" s="147"/>
      <c r="U344" s="31" t="s">
        <v>44</v>
      </c>
      <c r="V344" s="24"/>
      <c r="W344" s="148">
        <f>$V$344*$K$344</f>
        <v>0</v>
      </c>
      <c r="X344" s="148">
        <v>0</v>
      </c>
      <c r="Y344" s="148">
        <f>$X$344*$K$344</f>
        <v>0</v>
      </c>
      <c r="Z344" s="148">
        <v>0</v>
      </c>
      <c r="AA344" s="149">
        <f>$Z$344*$K$344</f>
        <v>0</v>
      </c>
      <c r="AR344" s="6" t="s">
        <v>480</v>
      </c>
      <c r="AT344" s="6" t="s">
        <v>148</v>
      </c>
      <c r="AU344" s="6" t="s">
        <v>106</v>
      </c>
      <c r="AY344" s="6" t="s">
        <v>147</v>
      </c>
      <c r="BE344" s="93">
        <f>IF($U$344="základní",$N$344,0)</f>
        <v>0</v>
      </c>
      <c r="BF344" s="93">
        <f>IF($U$344="snížená",$N$344,0)</f>
        <v>0</v>
      </c>
      <c r="BG344" s="93">
        <f>IF($U$344="zákl. přenesená",$N$344,0)</f>
        <v>0</v>
      </c>
      <c r="BH344" s="93">
        <f>IF($U$344="sníž. přenesená",$N$344,0)</f>
        <v>0</v>
      </c>
      <c r="BI344" s="93">
        <f>IF($U$344="nulová",$N$344,0)</f>
        <v>0</v>
      </c>
      <c r="BJ344" s="6" t="s">
        <v>22</v>
      </c>
      <c r="BK344" s="93">
        <f>ROUND($L$344*$K$344,2)</f>
        <v>0</v>
      </c>
      <c r="BL344" s="6" t="s">
        <v>480</v>
      </c>
      <c r="BM344" s="6" t="s">
        <v>635</v>
      </c>
    </row>
    <row r="345" spans="2:65" s="6" customFormat="1" ht="27" customHeight="1">
      <c r="B345" s="23"/>
      <c r="C345" s="143" t="s">
        <v>636</v>
      </c>
      <c r="D345" s="143" t="s">
        <v>148</v>
      </c>
      <c r="E345" s="144" t="s">
        <v>637</v>
      </c>
      <c r="F345" s="243" t="s">
        <v>638</v>
      </c>
      <c r="G345" s="244"/>
      <c r="H345" s="244"/>
      <c r="I345" s="244"/>
      <c r="J345" s="145" t="s">
        <v>392</v>
      </c>
      <c r="K345" s="146">
        <v>1</v>
      </c>
      <c r="L345" s="245">
        <v>0</v>
      </c>
      <c r="M345" s="244"/>
      <c r="N345" s="246">
        <f>ROUND($L$345*$K$345,2)</f>
        <v>0</v>
      </c>
      <c r="O345" s="244"/>
      <c r="P345" s="244"/>
      <c r="Q345" s="244"/>
      <c r="R345" s="25"/>
      <c r="T345" s="147"/>
      <c r="U345" s="31" t="s">
        <v>44</v>
      </c>
      <c r="V345" s="24"/>
      <c r="W345" s="148">
        <f>$V$345*$K$345</f>
        <v>0</v>
      </c>
      <c r="X345" s="148">
        <v>0</v>
      </c>
      <c r="Y345" s="148">
        <f>$X$345*$K$345</f>
        <v>0</v>
      </c>
      <c r="Z345" s="148">
        <v>0</v>
      </c>
      <c r="AA345" s="149">
        <f>$Z$345*$K$345</f>
        <v>0</v>
      </c>
      <c r="AR345" s="6" t="s">
        <v>480</v>
      </c>
      <c r="AT345" s="6" t="s">
        <v>148</v>
      </c>
      <c r="AU345" s="6" t="s">
        <v>106</v>
      </c>
      <c r="AY345" s="6" t="s">
        <v>147</v>
      </c>
      <c r="BE345" s="93">
        <f>IF($U$345="základní",$N$345,0)</f>
        <v>0</v>
      </c>
      <c r="BF345" s="93">
        <f>IF($U$345="snížená",$N$345,0)</f>
        <v>0</v>
      </c>
      <c r="BG345" s="93">
        <f>IF($U$345="zákl. přenesená",$N$345,0)</f>
        <v>0</v>
      </c>
      <c r="BH345" s="93">
        <f>IF($U$345="sníž. přenesená",$N$345,0)</f>
        <v>0</v>
      </c>
      <c r="BI345" s="93">
        <f>IF($U$345="nulová",$N$345,0)</f>
        <v>0</v>
      </c>
      <c r="BJ345" s="6" t="s">
        <v>22</v>
      </c>
      <c r="BK345" s="93">
        <f>ROUND($L$345*$K$345,2)</f>
        <v>0</v>
      </c>
      <c r="BL345" s="6" t="s">
        <v>480</v>
      </c>
      <c r="BM345" s="6" t="s">
        <v>639</v>
      </c>
    </row>
    <row r="346" spans="2:63" s="6" customFormat="1" ht="51" customHeight="1">
      <c r="B346" s="23"/>
      <c r="C346" s="24"/>
      <c r="D346" s="135" t="s">
        <v>168</v>
      </c>
      <c r="E346" s="24"/>
      <c r="F346" s="24"/>
      <c r="G346" s="24"/>
      <c r="H346" s="24"/>
      <c r="I346" s="24"/>
      <c r="J346" s="24"/>
      <c r="K346" s="24"/>
      <c r="L346" s="24"/>
      <c r="M346" s="24"/>
      <c r="N346" s="239">
        <f>$BK$346</f>
        <v>0</v>
      </c>
      <c r="O346" s="207"/>
      <c r="P346" s="207"/>
      <c r="Q346" s="207"/>
      <c r="R346" s="25"/>
      <c r="T346" s="64"/>
      <c r="U346" s="24"/>
      <c r="V346" s="24"/>
      <c r="W346" s="24"/>
      <c r="X346" s="24"/>
      <c r="Y346" s="24"/>
      <c r="Z346" s="24"/>
      <c r="AA346" s="65"/>
      <c r="AT346" s="6" t="s">
        <v>78</v>
      </c>
      <c r="AU346" s="6" t="s">
        <v>79</v>
      </c>
      <c r="AY346" s="6" t="s">
        <v>169</v>
      </c>
      <c r="BK346" s="93">
        <f>SUM($BK$347:$BK$351)</f>
        <v>0</v>
      </c>
    </row>
    <row r="347" spans="2:63" s="6" customFormat="1" ht="23.25" customHeight="1">
      <c r="B347" s="23"/>
      <c r="C347" s="150"/>
      <c r="D347" s="150" t="s">
        <v>148</v>
      </c>
      <c r="E347" s="151"/>
      <c r="F347" s="247"/>
      <c r="G347" s="248"/>
      <c r="H347" s="248"/>
      <c r="I347" s="248"/>
      <c r="J347" s="152"/>
      <c r="K347" s="153"/>
      <c r="L347" s="245"/>
      <c r="M347" s="244"/>
      <c r="N347" s="246">
        <f>$BK$347</f>
        <v>0</v>
      </c>
      <c r="O347" s="244"/>
      <c r="P347" s="244"/>
      <c r="Q347" s="244"/>
      <c r="R347" s="25"/>
      <c r="T347" s="147"/>
      <c r="U347" s="154" t="s">
        <v>44</v>
      </c>
      <c r="V347" s="24"/>
      <c r="W347" s="24"/>
      <c r="X347" s="24"/>
      <c r="Y347" s="24"/>
      <c r="Z347" s="24"/>
      <c r="AA347" s="65"/>
      <c r="AT347" s="6" t="s">
        <v>169</v>
      </c>
      <c r="AU347" s="6" t="s">
        <v>22</v>
      </c>
      <c r="AY347" s="6" t="s">
        <v>169</v>
      </c>
      <c r="BE347" s="93">
        <f>IF($U$347="základní",$N$347,0)</f>
        <v>0</v>
      </c>
      <c r="BF347" s="93">
        <f>IF($U$347="snížená",$N$347,0)</f>
        <v>0</v>
      </c>
      <c r="BG347" s="93">
        <f>IF($U$347="zákl. přenesená",$N$347,0)</f>
        <v>0</v>
      </c>
      <c r="BH347" s="93">
        <f>IF($U$347="sníž. přenesená",$N$347,0)</f>
        <v>0</v>
      </c>
      <c r="BI347" s="93">
        <f>IF($U$347="nulová",$N$347,0)</f>
        <v>0</v>
      </c>
      <c r="BJ347" s="6" t="s">
        <v>22</v>
      </c>
      <c r="BK347" s="93">
        <f>$L$347*$K$347</f>
        <v>0</v>
      </c>
    </row>
    <row r="348" spans="2:63" s="6" customFormat="1" ht="23.25" customHeight="1">
      <c r="B348" s="23"/>
      <c r="C348" s="150"/>
      <c r="D348" s="150" t="s">
        <v>148</v>
      </c>
      <c r="E348" s="151"/>
      <c r="F348" s="247"/>
      <c r="G348" s="248"/>
      <c r="H348" s="248"/>
      <c r="I348" s="248"/>
      <c r="J348" s="152"/>
      <c r="K348" s="153"/>
      <c r="L348" s="245"/>
      <c r="M348" s="244"/>
      <c r="N348" s="246">
        <f>$BK$348</f>
        <v>0</v>
      </c>
      <c r="O348" s="244"/>
      <c r="P348" s="244"/>
      <c r="Q348" s="244"/>
      <c r="R348" s="25"/>
      <c r="T348" s="147"/>
      <c r="U348" s="154" t="s">
        <v>44</v>
      </c>
      <c r="V348" s="24"/>
      <c r="W348" s="24"/>
      <c r="X348" s="24"/>
      <c r="Y348" s="24"/>
      <c r="Z348" s="24"/>
      <c r="AA348" s="65"/>
      <c r="AT348" s="6" t="s">
        <v>169</v>
      </c>
      <c r="AU348" s="6" t="s">
        <v>22</v>
      </c>
      <c r="AY348" s="6" t="s">
        <v>169</v>
      </c>
      <c r="BE348" s="93">
        <f>IF($U$348="základní",$N$348,0)</f>
        <v>0</v>
      </c>
      <c r="BF348" s="93">
        <f>IF($U$348="snížená",$N$348,0)</f>
        <v>0</v>
      </c>
      <c r="BG348" s="93">
        <f>IF($U$348="zákl. přenesená",$N$348,0)</f>
        <v>0</v>
      </c>
      <c r="BH348" s="93">
        <f>IF($U$348="sníž. přenesená",$N$348,0)</f>
        <v>0</v>
      </c>
      <c r="BI348" s="93">
        <f>IF($U$348="nulová",$N$348,0)</f>
        <v>0</v>
      </c>
      <c r="BJ348" s="6" t="s">
        <v>22</v>
      </c>
      <c r="BK348" s="93">
        <f>$L$348*$K$348</f>
        <v>0</v>
      </c>
    </row>
    <row r="349" spans="2:63" s="6" customFormat="1" ht="23.25" customHeight="1">
      <c r="B349" s="23"/>
      <c r="C349" s="150"/>
      <c r="D349" s="150" t="s">
        <v>148</v>
      </c>
      <c r="E349" s="151"/>
      <c r="F349" s="247"/>
      <c r="G349" s="248"/>
      <c r="H349" s="248"/>
      <c r="I349" s="248"/>
      <c r="J349" s="152"/>
      <c r="K349" s="153"/>
      <c r="L349" s="245"/>
      <c r="M349" s="244"/>
      <c r="N349" s="246">
        <f>$BK$349</f>
        <v>0</v>
      </c>
      <c r="O349" s="244"/>
      <c r="P349" s="244"/>
      <c r="Q349" s="244"/>
      <c r="R349" s="25"/>
      <c r="T349" s="147"/>
      <c r="U349" s="154" t="s">
        <v>44</v>
      </c>
      <c r="V349" s="24"/>
      <c r="W349" s="24"/>
      <c r="X349" s="24"/>
      <c r="Y349" s="24"/>
      <c r="Z349" s="24"/>
      <c r="AA349" s="65"/>
      <c r="AT349" s="6" t="s">
        <v>169</v>
      </c>
      <c r="AU349" s="6" t="s">
        <v>22</v>
      </c>
      <c r="AY349" s="6" t="s">
        <v>169</v>
      </c>
      <c r="BE349" s="93">
        <f>IF($U$349="základní",$N$349,0)</f>
        <v>0</v>
      </c>
      <c r="BF349" s="93">
        <f>IF($U$349="snížená",$N$349,0)</f>
        <v>0</v>
      </c>
      <c r="BG349" s="93">
        <f>IF($U$349="zákl. přenesená",$N$349,0)</f>
        <v>0</v>
      </c>
      <c r="BH349" s="93">
        <f>IF($U$349="sníž. přenesená",$N$349,0)</f>
        <v>0</v>
      </c>
      <c r="BI349" s="93">
        <f>IF($U$349="nulová",$N$349,0)</f>
        <v>0</v>
      </c>
      <c r="BJ349" s="6" t="s">
        <v>22</v>
      </c>
      <c r="BK349" s="93">
        <f>$L$349*$K$349</f>
        <v>0</v>
      </c>
    </row>
    <row r="350" spans="2:63" s="6" customFormat="1" ht="23.25" customHeight="1">
      <c r="B350" s="23"/>
      <c r="C350" s="150"/>
      <c r="D350" s="150" t="s">
        <v>148</v>
      </c>
      <c r="E350" s="151"/>
      <c r="F350" s="247"/>
      <c r="G350" s="248"/>
      <c r="H350" s="248"/>
      <c r="I350" s="248"/>
      <c r="J350" s="152"/>
      <c r="K350" s="153"/>
      <c r="L350" s="245"/>
      <c r="M350" s="244"/>
      <c r="N350" s="246">
        <f>$BK$350</f>
        <v>0</v>
      </c>
      <c r="O350" s="244"/>
      <c r="P350" s="244"/>
      <c r="Q350" s="244"/>
      <c r="R350" s="25"/>
      <c r="T350" s="147"/>
      <c r="U350" s="154" t="s">
        <v>44</v>
      </c>
      <c r="V350" s="24"/>
      <c r="W350" s="24"/>
      <c r="X350" s="24"/>
      <c r="Y350" s="24"/>
      <c r="Z350" s="24"/>
      <c r="AA350" s="65"/>
      <c r="AT350" s="6" t="s">
        <v>169</v>
      </c>
      <c r="AU350" s="6" t="s">
        <v>22</v>
      </c>
      <c r="AY350" s="6" t="s">
        <v>169</v>
      </c>
      <c r="BE350" s="93">
        <f>IF($U$350="základní",$N$350,0)</f>
        <v>0</v>
      </c>
      <c r="BF350" s="93">
        <f>IF($U$350="snížená",$N$350,0)</f>
        <v>0</v>
      </c>
      <c r="BG350" s="93">
        <f>IF($U$350="zákl. přenesená",$N$350,0)</f>
        <v>0</v>
      </c>
      <c r="BH350" s="93">
        <f>IF($U$350="sníž. přenesená",$N$350,0)</f>
        <v>0</v>
      </c>
      <c r="BI350" s="93">
        <f>IF($U$350="nulová",$N$350,0)</f>
        <v>0</v>
      </c>
      <c r="BJ350" s="6" t="s">
        <v>22</v>
      </c>
      <c r="BK350" s="93">
        <f>$L$350*$K$350</f>
        <v>0</v>
      </c>
    </row>
    <row r="351" spans="2:63" s="6" customFormat="1" ht="23.25" customHeight="1">
      <c r="B351" s="23"/>
      <c r="C351" s="150"/>
      <c r="D351" s="150" t="s">
        <v>148</v>
      </c>
      <c r="E351" s="151"/>
      <c r="F351" s="247"/>
      <c r="G351" s="248"/>
      <c r="H351" s="248"/>
      <c r="I351" s="248"/>
      <c r="J351" s="152"/>
      <c r="K351" s="153"/>
      <c r="L351" s="245"/>
      <c r="M351" s="244"/>
      <c r="N351" s="246">
        <f>$BK$351</f>
        <v>0</v>
      </c>
      <c r="O351" s="244"/>
      <c r="P351" s="244"/>
      <c r="Q351" s="244"/>
      <c r="R351" s="25"/>
      <c r="T351" s="147"/>
      <c r="U351" s="154" t="s">
        <v>44</v>
      </c>
      <c r="V351" s="43"/>
      <c r="W351" s="43"/>
      <c r="X351" s="43"/>
      <c r="Y351" s="43"/>
      <c r="Z351" s="43"/>
      <c r="AA351" s="45"/>
      <c r="AT351" s="6" t="s">
        <v>169</v>
      </c>
      <c r="AU351" s="6" t="s">
        <v>22</v>
      </c>
      <c r="AY351" s="6" t="s">
        <v>169</v>
      </c>
      <c r="BE351" s="93">
        <f>IF($U$351="základní",$N$351,0)</f>
        <v>0</v>
      </c>
      <c r="BF351" s="93">
        <f>IF($U$351="snížená",$N$351,0)</f>
        <v>0</v>
      </c>
      <c r="BG351" s="93">
        <f>IF($U$351="zákl. přenesená",$N$351,0)</f>
        <v>0</v>
      </c>
      <c r="BH351" s="93">
        <f>IF($U$351="sníž. přenesená",$N$351,0)</f>
        <v>0</v>
      </c>
      <c r="BI351" s="93">
        <f>IF($U$351="nulová",$N$351,0)</f>
        <v>0</v>
      </c>
      <c r="BJ351" s="6" t="s">
        <v>22</v>
      </c>
      <c r="BK351" s="93">
        <f>$L$351*$K$351</f>
        <v>0</v>
      </c>
    </row>
    <row r="352" spans="2:18" s="6" customFormat="1" ht="7.5" customHeight="1">
      <c r="B352" s="46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8"/>
    </row>
    <row r="353" s="2" customFormat="1" ht="14.25" customHeight="1"/>
  </sheetData>
  <sheetProtection password="CC35" sheet="1" objects="1" scenarios="1" formatColumns="0" formatRows="0" sort="0" autoFilter="0"/>
  <mergeCells count="507">
    <mergeCell ref="N346:Q346"/>
    <mergeCell ref="H1:K1"/>
    <mergeCell ref="S2:AC2"/>
    <mergeCell ref="N303:Q303"/>
    <mergeCell ref="N313:Q313"/>
    <mergeCell ref="N328:Q328"/>
    <mergeCell ref="N339:Q339"/>
    <mergeCell ref="N342:Q342"/>
    <mergeCell ref="N343:Q343"/>
    <mergeCell ref="N274:Q274"/>
    <mergeCell ref="N275:Q275"/>
    <mergeCell ref="N281:Q281"/>
    <mergeCell ref="N287:Q287"/>
    <mergeCell ref="N289:Q289"/>
    <mergeCell ref="N291:Q291"/>
    <mergeCell ref="F351:I351"/>
    <mergeCell ref="L351:M351"/>
    <mergeCell ref="N351:Q351"/>
    <mergeCell ref="N135:Q135"/>
    <mergeCell ref="N136:Q136"/>
    <mergeCell ref="N137:Q137"/>
    <mergeCell ref="N154:Q154"/>
    <mergeCell ref="N158:Q158"/>
    <mergeCell ref="N250:Q250"/>
    <mergeCell ref="N265:Q265"/>
    <mergeCell ref="F349:I349"/>
    <mergeCell ref="L349:M349"/>
    <mergeCell ref="N349:Q349"/>
    <mergeCell ref="F350:I350"/>
    <mergeCell ref="L350:M350"/>
    <mergeCell ref="N350:Q350"/>
    <mergeCell ref="F347:I347"/>
    <mergeCell ref="L347:M347"/>
    <mergeCell ref="N347:Q347"/>
    <mergeCell ref="F348:I348"/>
    <mergeCell ref="L348:M348"/>
    <mergeCell ref="N348:Q348"/>
    <mergeCell ref="F341:I341"/>
    <mergeCell ref="F344:I344"/>
    <mergeCell ref="L344:M344"/>
    <mergeCell ref="N344:Q344"/>
    <mergeCell ref="F345:I345"/>
    <mergeCell ref="L345:M345"/>
    <mergeCell ref="N345:Q345"/>
    <mergeCell ref="F338:I338"/>
    <mergeCell ref="L338:M338"/>
    <mergeCell ref="N338:Q338"/>
    <mergeCell ref="F340:I340"/>
    <mergeCell ref="L340:M340"/>
    <mergeCell ref="N340:Q340"/>
    <mergeCell ref="F336:I336"/>
    <mergeCell ref="L336:M336"/>
    <mergeCell ref="N336:Q336"/>
    <mergeCell ref="F337:I337"/>
    <mergeCell ref="L337:M337"/>
    <mergeCell ref="N337:Q337"/>
    <mergeCell ref="F332:I332"/>
    <mergeCell ref="F333:I333"/>
    <mergeCell ref="L333:M333"/>
    <mergeCell ref="N333:Q333"/>
    <mergeCell ref="F334:I334"/>
    <mergeCell ref="F335:I335"/>
    <mergeCell ref="L335:M335"/>
    <mergeCell ref="N335:Q335"/>
    <mergeCell ref="F329:I329"/>
    <mergeCell ref="L329:M329"/>
    <mergeCell ref="N329:Q329"/>
    <mergeCell ref="F330:I330"/>
    <mergeCell ref="F331:I331"/>
    <mergeCell ref="L331:M331"/>
    <mergeCell ref="N331:Q331"/>
    <mergeCell ref="F326:I326"/>
    <mergeCell ref="L326:M326"/>
    <mergeCell ref="N326:Q326"/>
    <mergeCell ref="F327:I327"/>
    <mergeCell ref="L327:M327"/>
    <mergeCell ref="N327:Q327"/>
    <mergeCell ref="F324:I324"/>
    <mergeCell ref="L324:M324"/>
    <mergeCell ref="N324:Q324"/>
    <mergeCell ref="F325:I325"/>
    <mergeCell ref="L325:M325"/>
    <mergeCell ref="N325:Q325"/>
    <mergeCell ref="F322:I322"/>
    <mergeCell ref="L322:M322"/>
    <mergeCell ref="N322:Q322"/>
    <mergeCell ref="F323:I323"/>
    <mergeCell ref="L323:M323"/>
    <mergeCell ref="N323:Q323"/>
    <mergeCell ref="F319:I319"/>
    <mergeCell ref="F320:I320"/>
    <mergeCell ref="L320:M320"/>
    <mergeCell ref="N320:Q320"/>
    <mergeCell ref="F321:I321"/>
    <mergeCell ref="L321:M321"/>
    <mergeCell ref="N321:Q321"/>
    <mergeCell ref="F315:I315"/>
    <mergeCell ref="F316:I316"/>
    <mergeCell ref="F317:I317"/>
    <mergeCell ref="L317:M317"/>
    <mergeCell ref="N317:Q317"/>
    <mergeCell ref="F318:I318"/>
    <mergeCell ref="L318:M318"/>
    <mergeCell ref="N318:Q318"/>
    <mergeCell ref="F312:I312"/>
    <mergeCell ref="L312:M312"/>
    <mergeCell ref="N312:Q312"/>
    <mergeCell ref="F314:I314"/>
    <mergeCell ref="L314:M314"/>
    <mergeCell ref="N314:Q314"/>
    <mergeCell ref="F308:I308"/>
    <mergeCell ref="F309:I309"/>
    <mergeCell ref="F310:I310"/>
    <mergeCell ref="L310:M310"/>
    <mergeCell ref="N310:Q310"/>
    <mergeCell ref="F311:I311"/>
    <mergeCell ref="L311:M311"/>
    <mergeCell ref="N311:Q311"/>
    <mergeCell ref="F304:I304"/>
    <mergeCell ref="L304:M304"/>
    <mergeCell ref="N304:Q304"/>
    <mergeCell ref="F305:I305"/>
    <mergeCell ref="F306:I306"/>
    <mergeCell ref="F307:I307"/>
    <mergeCell ref="F300:I300"/>
    <mergeCell ref="F301:I301"/>
    <mergeCell ref="L301:M301"/>
    <mergeCell ref="N301:Q301"/>
    <mergeCell ref="F302:I302"/>
    <mergeCell ref="L302:M302"/>
    <mergeCell ref="N302:Q302"/>
    <mergeCell ref="F297:I297"/>
    <mergeCell ref="F298:I298"/>
    <mergeCell ref="L298:M298"/>
    <mergeCell ref="N298:Q298"/>
    <mergeCell ref="F299:I299"/>
    <mergeCell ref="L299:M299"/>
    <mergeCell ref="N299:Q299"/>
    <mergeCell ref="F293:I293"/>
    <mergeCell ref="F294:I294"/>
    <mergeCell ref="L294:M294"/>
    <mergeCell ref="N294:Q294"/>
    <mergeCell ref="F295:I295"/>
    <mergeCell ref="F296:I296"/>
    <mergeCell ref="L296:M296"/>
    <mergeCell ref="N296:Q296"/>
    <mergeCell ref="F290:I290"/>
    <mergeCell ref="L290:M290"/>
    <mergeCell ref="N290:Q290"/>
    <mergeCell ref="F292:I292"/>
    <mergeCell ref="L292:M292"/>
    <mergeCell ref="N292:Q292"/>
    <mergeCell ref="F286:I286"/>
    <mergeCell ref="L286:M286"/>
    <mergeCell ref="N286:Q286"/>
    <mergeCell ref="F288:I288"/>
    <mergeCell ref="L288:M288"/>
    <mergeCell ref="N288:Q288"/>
    <mergeCell ref="F284:I284"/>
    <mergeCell ref="L284:M284"/>
    <mergeCell ref="N284:Q284"/>
    <mergeCell ref="F285:I285"/>
    <mergeCell ref="L285:M285"/>
    <mergeCell ref="N285:Q285"/>
    <mergeCell ref="F282:I282"/>
    <mergeCell ref="L282:M282"/>
    <mergeCell ref="N282:Q282"/>
    <mergeCell ref="F283:I283"/>
    <mergeCell ref="L283:M283"/>
    <mergeCell ref="N283:Q283"/>
    <mergeCell ref="F278:I278"/>
    <mergeCell ref="L278:M278"/>
    <mergeCell ref="N278:Q278"/>
    <mergeCell ref="F279:I279"/>
    <mergeCell ref="F280:I280"/>
    <mergeCell ref="L280:M280"/>
    <mergeCell ref="N280:Q280"/>
    <mergeCell ref="F276:I276"/>
    <mergeCell ref="L276:M276"/>
    <mergeCell ref="N276:Q276"/>
    <mergeCell ref="F277:I277"/>
    <mergeCell ref="L277:M277"/>
    <mergeCell ref="N277:Q277"/>
    <mergeCell ref="F271:I271"/>
    <mergeCell ref="L271:M271"/>
    <mergeCell ref="N271:Q271"/>
    <mergeCell ref="F273:I273"/>
    <mergeCell ref="L273:M273"/>
    <mergeCell ref="N273:Q273"/>
    <mergeCell ref="N272:Q272"/>
    <mergeCell ref="F269:I269"/>
    <mergeCell ref="L269:M269"/>
    <mergeCell ref="N269:Q269"/>
    <mergeCell ref="F270:I270"/>
    <mergeCell ref="L270:M270"/>
    <mergeCell ref="N270:Q270"/>
    <mergeCell ref="F267:I267"/>
    <mergeCell ref="L267:M267"/>
    <mergeCell ref="N267:Q267"/>
    <mergeCell ref="F268:I268"/>
    <mergeCell ref="L268:M268"/>
    <mergeCell ref="N268:Q268"/>
    <mergeCell ref="F263:I263"/>
    <mergeCell ref="F264:I264"/>
    <mergeCell ref="L264:M264"/>
    <mergeCell ref="N264:Q264"/>
    <mergeCell ref="F266:I266"/>
    <mergeCell ref="L266:M266"/>
    <mergeCell ref="N266:Q266"/>
    <mergeCell ref="F261:I261"/>
    <mergeCell ref="L261:M261"/>
    <mergeCell ref="N261:Q261"/>
    <mergeCell ref="F262:I262"/>
    <mergeCell ref="L262:M262"/>
    <mergeCell ref="N262:Q262"/>
    <mergeCell ref="F259:I259"/>
    <mergeCell ref="L259:M259"/>
    <mergeCell ref="N259:Q259"/>
    <mergeCell ref="F260:I260"/>
    <mergeCell ref="L260:M260"/>
    <mergeCell ref="N260:Q260"/>
    <mergeCell ref="F255:I255"/>
    <mergeCell ref="F256:I256"/>
    <mergeCell ref="F257:I257"/>
    <mergeCell ref="F258:I258"/>
    <mergeCell ref="L258:M258"/>
    <mergeCell ref="N258:Q258"/>
    <mergeCell ref="F252:I252"/>
    <mergeCell ref="F253:I253"/>
    <mergeCell ref="L253:M253"/>
    <mergeCell ref="N253:Q253"/>
    <mergeCell ref="F254:I254"/>
    <mergeCell ref="L254:M254"/>
    <mergeCell ref="N254:Q254"/>
    <mergeCell ref="F248:I248"/>
    <mergeCell ref="F249:I249"/>
    <mergeCell ref="L249:M249"/>
    <mergeCell ref="N249:Q249"/>
    <mergeCell ref="F251:I251"/>
    <mergeCell ref="L251:M251"/>
    <mergeCell ref="N251:Q251"/>
    <mergeCell ref="F244:I244"/>
    <mergeCell ref="F245:I245"/>
    <mergeCell ref="F246:I246"/>
    <mergeCell ref="L246:M246"/>
    <mergeCell ref="N246:Q246"/>
    <mergeCell ref="F247:I247"/>
    <mergeCell ref="L247:M247"/>
    <mergeCell ref="N247:Q247"/>
    <mergeCell ref="F240:I240"/>
    <mergeCell ref="F241:I241"/>
    <mergeCell ref="F242:I242"/>
    <mergeCell ref="L242:M242"/>
    <mergeCell ref="N242:Q242"/>
    <mergeCell ref="F243:I243"/>
    <mergeCell ref="F236:I236"/>
    <mergeCell ref="F237:I237"/>
    <mergeCell ref="L237:M237"/>
    <mergeCell ref="N237:Q237"/>
    <mergeCell ref="F238:I238"/>
    <mergeCell ref="F239:I239"/>
    <mergeCell ref="F230:I230"/>
    <mergeCell ref="F231:I231"/>
    <mergeCell ref="F232:I232"/>
    <mergeCell ref="F233:I233"/>
    <mergeCell ref="F234:I234"/>
    <mergeCell ref="F235:I235"/>
    <mergeCell ref="F226:I226"/>
    <mergeCell ref="L226:M226"/>
    <mergeCell ref="N226:Q226"/>
    <mergeCell ref="F227:I227"/>
    <mergeCell ref="F228:I228"/>
    <mergeCell ref="F229:I229"/>
    <mergeCell ref="N223:Q223"/>
    <mergeCell ref="F224:I224"/>
    <mergeCell ref="L224:M224"/>
    <mergeCell ref="N224:Q224"/>
    <mergeCell ref="F225:I225"/>
    <mergeCell ref="L225:M225"/>
    <mergeCell ref="N225:Q225"/>
    <mergeCell ref="F219:I219"/>
    <mergeCell ref="F220:I220"/>
    <mergeCell ref="F221:I221"/>
    <mergeCell ref="F222:I222"/>
    <mergeCell ref="F223:I223"/>
    <mergeCell ref="L223:M223"/>
    <mergeCell ref="F215:I215"/>
    <mergeCell ref="L215:M215"/>
    <mergeCell ref="N215:Q215"/>
    <mergeCell ref="F216:I216"/>
    <mergeCell ref="F217:I217"/>
    <mergeCell ref="F218:I218"/>
    <mergeCell ref="L212:M212"/>
    <mergeCell ref="N212:Q212"/>
    <mergeCell ref="F213:I213"/>
    <mergeCell ref="L213:M213"/>
    <mergeCell ref="N213:Q213"/>
    <mergeCell ref="F214:I214"/>
    <mergeCell ref="F207:I207"/>
    <mergeCell ref="F208:I208"/>
    <mergeCell ref="F209:I209"/>
    <mergeCell ref="F210:I210"/>
    <mergeCell ref="F211:I211"/>
    <mergeCell ref="F212:I212"/>
    <mergeCell ref="F205:I205"/>
    <mergeCell ref="L205:M205"/>
    <mergeCell ref="N205:Q205"/>
    <mergeCell ref="F206:I206"/>
    <mergeCell ref="L206:M206"/>
    <mergeCell ref="N206:Q206"/>
    <mergeCell ref="F201:I201"/>
    <mergeCell ref="F202:I202"/>
    <mergeCell ref="F203:I203"/>
    <mergeCell ref="L203:M203"/>
    <mergeCell ref="N203:Q203"/>
    <mergeCell ref="F204:I204"/>
    <mergeCell ref="L204:M204"/>
    <mergeCell ref="N204:Q204"/>
    <mergeCell ref="F195:I195"/>
    <mergeCell ref="F196:I196"/>
    <mergeCell ref="F197:I197"/>
    <mergeCell ref="F198:I198"/>
    <mergeCell ref="F199:I199"/>
    <mergeCell ref="F200:I200"/>
    <mergeCell ref="F191:I191"/>
    <mergeCell ref="L191:M191"/>
    <mergeCell ref="N191:Q191"/>
    <mergeCell ref="F192:I192"/>
    <mergeCell ref="F193:I193"/>
    <mergeCell ref="F194:I194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83:I183"/>
    <mergeCell ref="F184:I184"/>
    <mergeCell ref="L184:M184"/>
    <mergeCell ref="N184:Q184"/>
    <mergeCell ref="F185:I185"/>
    <mergeCell ref="F186:I186"/>
    <mergeCell ref="F180:I180"/>
    <mergeCell ref="L180:M180"/>
    <mergeCell ref="N180:Q180"/>
    <mergeCell ref="F181:I181"/>
    <mergeCell ref="F182:I182"/>
    <mergeCell ref="L182:M182"/>
    <mergeCell ref="N182:Q182"/>
    <mergeCell ref="F176:I176"/>
    <mergeCell ref="F177:I177"/>
    <mergeCell ref="F178:I178"/>
    <mergeCell ref="F179:I179"/>
    <mergeCell ref="L179:M179"/>
    <mergeCell ref="N179:Q179"/>
    <mergeCell ref="F170:I170"/>
    <mergeCell ref="F171:I171"/>
    <mergeCell ref="F172:I172"/>
    <mergeCell ref="F173:I173"/>
    <mergeCell ref="F174:I174"/>
    <mergeCell ref="F175:I175"/>
    <mergeCell ref="F164:I164"/>
    <mergeCell ref="F165:I165"/>
    <mergeCell ref="F166:I166"/>
    <mergeCell ref="F167:I167"/>
    <mergeCell ref="F168:I168"/>
    <mergeCell ref="F169:I169"/>
    <mergeCell ref="F160:I160"/>
    <mergeCell ref="F161:I161"/>
    <mergeCell ref="F162:I162"/>
    <mergeCell ref="F163:I163"/>
    <mergeCell ref="L163:M163"/>
    <mergeCell ref="N163:Q163"/>
    <mergeCell ref="F156:I156"/>
    <mergeCell ref="F157:I157"/>
    <mergeCell ref="L157:M157"/>
    <mergeCell ref="N157:Q157"/>
    <mergeCell ref="F159:I159"/>
    <mergeCell ref="L159:M159"/>
    <mergeCell ref="N159:Q159"/>
    <mergeCell ref="F152:I152"/>
    <mergeCell ref="F153:I153"/>
    <mergeCell ref="L153:M153"/>
    <mergeCell ref="N153:Q153"/>
    <mergeCell ref="F155:I155"/>
    <mergeCell ref="L155:M155"/>
    <mergeCell ref="N155:Q155"/>
    <mergeCell ref="F149:I149"/>
    <mergeCell ref="L149:M149"/>
    <mergeCell ref="N149:Q149"/>
    <mergeCell ref="F150:I150"/>
    <mergeCell ref="F151:I151"/>
    <mergeCell ref="L151:M151"/>
    <mergeCell ref="N151:Q151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8:I138"/>
    <mergeCell ref="L138:M138"/>
    <mergeCell ref="N138:Q138"/>
    <mergeCell ref="F139:I139"/>
    <mergeCell ref="F140:I140"/>
    <mergeCell ref="L140:M140"/>
    <mergeCell ref="N140:Q140"/>
    <mergeCell ref="F127:P127"/>
    <mergeCell ref="M129:P129"/>
    <mergeCell ref="M131:Q131"/>
    <mergeCell ref="M132:Q132"/>
    <mergeCell ref="F134:I134"/>
    <mergeCell ref="L134:M134"/>
    <mergeCell ref="N134:Q134"/>
    <mergeCell ref="D115:H115"/>
    <mergeCell ref="N115:Q115"/>
    <mergeCell ref="N116:Q116"/>
    <mergeCell ref="L118:Q118"/>
    <mergeCell ref="C124:Q124"/>
    <mergeCell ref="F126:P126"/>
    <mergeCell ref="D112:H112"/>
    <mergeCell ref="N112:Q112"/>
    <mergeCell ref="D113:H113"/>
    <mergeCell ref="N113:Q113"/>
    <mergeCell ref="D114:H114"/>
    <mergeCell ref="N114:Q114"/>
    <mergeCell ref="N106:Q106"/>
    <mergeCell ref="N107:Q107"/>
    <mergeCell ref="N108:Q108"/>
    <mergeCell ref="N110:Q110"/>
    <mergeCell ref="D111:H111"/>
    <mergeCell ref="N111:Q111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347:D352">
      <formula1>"K,M"</formula1>
    </dataValidation>
    <dataValidation type="list" allowBlank="1" showInputMessage="1" showErrorMessage="1" error="Povoleny jsou hodnoty základní, snížená, zákl. přenesená, sníž. přenesená, nulová." sqref="U347:U35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70"/>
      <c r="B1" s="267"/>
      <c r="C1" s="267"/>
      <c r="D1" s="268" t="s">
        <v>1</v>
      </c>
      <c r="E1" s="267"/>
      <c r="F1" s="269" t="s">
        <v>920</v>
      </c>
      <c r="G1" s="269"/>
      <c r="H1" s="271" t="s">
        <v>921</v>
      </c>
      <c r="I1" s="271"/>
      <c r="J1" s="271"/>
      <c r="K1" s="271"/>
      <c r="L1" s="269" t="s">
        <v>922</v>
      </c>
      <c r="M1" s="267"/>
      <c r="N1" s="267"/>
      <c r="O1" s="268" t="s">
        <v>105</v>
      </c>
      <c r="P1" s="267"/>
      <c r="Q1" s="267"/>
      <c r="R1" s="267"/>
      <c r="S1" s="269" t="s">
        <v>923</v>
      </c>
      <c r="T1" s="269"/>
      <c r="U1" s="270"/>
      <c r="V1" s="2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6" t="s">
        <v>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27" t="s">
        <v>6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T2" s="2" t="s">
        <v>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106</v>
      </c>
    </row>
    <row r="4" spans="2:46" s="2" customFormat="1" ht="37.5" customHeight="1">
      <c r="B4" s="10"/>
      <c r="C4" s="188" t="s">
        <v>107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8" t="str">
        <f>'Rekapitulace stavby'!$K$6</f>
        <v>Zateplení fasády, střechy a úprava balkónů v domě s pečovatelskou službou, ul. Lesní č.p.2970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1"/>
      <c r="R6" s="12"/>
    </row>
    <row r="7" spans="2:18" s="6" customFormat="1" ht="33.75" customHeight="1">
      <c r="B7" s="23"/>
      <c r="C7" s="24"/>
      <c r="D7" s="17" t="s">
        <v>108</v>
      </c>
      <c r="E7" s="24"/>
      <c r="F7" s="194" t="s">
        <v>640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 t="s">
        <v>110</v>
      </c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29" t="str">
        <f>'Rekapitulace stavby'!$AN$8</f>
        <v>15.07.2020</v>
      </c>
      <c r="P9" s="207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93"/>
      <c r="P11" s="207"/>
      <c r="Q11" s="24"/>
      <c r="R11" s="25"/>
    </row>
    <row r="12" spans="2:18" s="6" customFormat="1" ht="18.75" customHeight="1">
      <c r="B12" s="23"/>
      <c r="C12" s="24"/>
      <c r="D12" s="24"/>
      <c r="E12" s="16" t="s">
        <v>111</v>
      </c>
      <c r="F12" s="24"/>
      <c r="G12" s="24"/>
      <c r="H12" s="24"/>
      <c r="I12" s="24"/>
      <c r="J12" s="24"/>
      <c r="K12" s="24"/>
      <c r="L12" s="24"/>
      <c r="M12" s="18" t="s">
        <v>32</v>
      </c>
      <c r="N12" s="24"/>
      <c r="O12" s="193"/>
      <c r="P12" s="207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33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0"/>
      <c r="P14" s="207"/>
      <c r="Q14" s="24"/>
      <c r="R14" s="25"/>
    </row>
    <row r="15" spans="2:18" s="6" customFormat="1" ht="18.75" customHeight="1">
      <c r="B15" s="23"/>
      <c r="C15" s="24"/>
      <c r="D15" s="24"/>
      <c r="E15" s="230" t="s">
        <v>112</v>
      </c>
      <c r="F15" s="207"/>
      <c r="G15" s="207"/>
      <c r="H15" s="207"/>
      <c r="I15" s="207"/>
      <c r="J15" s="207"/>
      <c r="K15" s="207"/>
      <c r="L15" s="207"/>
      <c r="M15" s="18" t="s">
        <v>32</v>
      </c>
      <c r="N15" s="24"/>
      <c r="O15" s="230"/>
      <c r="P15" s="207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35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93"/>
      <c r="P17" s="207"/>
      <c r="Q17" s="24"/>
      <c r="R17" s="25"/>
    </row>
    <row r="18" spans="2:18" s="6" customFormat="1" ht="18.75" customHeight="1">
      <c r="B18" s="23"/>
      <c r="C18" s="24"/>
      <c r="D18" s="24"/>
      <c r="E18" s="16" t="s">
        <v>36</v>
      </c>
      <c r="F18" s="24"/>
      <c r="G18" s="24"/>
      <c r="H18" s="24"/>
      <c r="I18" s="24"/>
      <c r="J18" s="24"/>
      <c r="K18" s="24"/>
      <c r="L18" s="24"/>
      <c r="M18" s="18" t="s">
        <v>32</v>
      </c>
      <c r="N18" s="24"/>
      <c r="O18" s="193"/>
      <c r="P18" s="207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38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93"/>
      <c r="P20" s="207"/>
      <c r="Q20" s="24"/>
      <c r="R20" s="25"/>
    </row>
    <row r="21" spans="2:18" s="6" customFormat="1" ht="18.75" customHeight="1">
      <c r="B21" s="23"/>
      <c r="C21" s="24"/>
      <c r="D21" s="24"/>
      <c r="E21" s="16" t="s">
        <v>36</v>
      </c>
      <c r="F21" s="24"/>
      <c r="G21" s="24"/>
      <c r="H21" s="24"/>
      <c r="I21" s="24"/>
      <c r="J21" s="24"/>
      <c r="K21" s="24"/>
      <c r="L21" s="24"/>
      <c r="M21" s="18" t="s">
        <v>32</v>
      </c>
      <c r="N21" s="24"/>
      <c r="O21" s="193"/>
      <c r="P21" s="207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96"/>
      <c r="F24" s="231"/>
      <c r="G24" s="231"/>
      <c r="H24" s="231"/>
      <c r="I24" s="231"/>
      <c r="J24" s="231"/>
      <c r="K24" s="231"/>
      <c r="L24" s="231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113</v>
      </c>
      <c r="E27" s="24"/>
      <c r="F27" s="24"/>
      <c r="G27" s="24"/>
      <c r="H27" s="24"/>
      <c r="I27" s="24"/>
      <c r="J27" s="24"/>
      <c r="K27" s="24"/>
      <c r="L27" s="24"/>
      <c r="M27" s="197">
        <f>$N$88</f>
        <v>0</v>
      </c>
      <c r="N27" s="207"/>
      <c r="O27" s="207"/>
      <c r="P27" s="207"/>
      <c r="Q27" s="24"/>
      <c r="R27" s="25"/>
    </row>
    <row r="28" spans="2:18" s="6" customFormat="1" ht="15" customHeight="1">
      <c r="B28" s="23"/>
      <c r="C28" s="24"/>
      <c r="D28" s="22" t="s">
        <v>99</v>
      </c>
      <c r="E28" s="24"/>
      <c r="F28" s="24"/>
      <c r="G28" s="24"/>
      <c r="H28" s="24"/>
      <c r="I28" s="24"/>
      <c r="J28" s="24"/>
      <c r="K28" s="24"/>
      <c r="L28" s="24"/>
      <c r="M28" s="197">
        <f>$N$100</f>
        <v>0</v>
      </c>
      <c r="N28" s="207"/>
      <c r="O28" s="207"/>
      <c r="P28" s="207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42</v>
      </c>
      <c r="E30" s="24"/>
      <c r="F30" s="24"/>
      <c r="G30" s="24"/>
      <c r="H30" s="24"/>
      <c r="I30" s="24"/>
      <c r="J30" s="24"/>
      <c r="K30" s="24"/>
      <c r="L30" s="24"/>
      <c r="M30" s="232">
        <f>ROUND($M$27+$M$28,2)</f>
        <v>0</v>
      </c>
      <c r="N30" s="207"/>
      <c r="O30" s="207"/>
      <c r="P30" s="207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43</v>
      </c>
      <c r="E32" s="29" t="s">
        <v>44</v>
      </c>
      <c r="F32" s="30">
        <v>0.21</v>
      </c>
      <c r="G32" s="107" t="s">
        <v>45</v>
      </c>
      <c r="H32" s="233">
        <f>ROUND((((SUM($BE$100:$BE$107)+SUM($BE$125:$BE$181))+SUM($BE$183:$BE$187))),2)</f>
        <v>0</v>
      </c>
      <c r="I32" s="207"/>
      <c r="J32" s="207"/>
      <c r="K32" s="24"/>
      <c r="L32" s="24"/>
      <c r="M32" s="233">
        <f>ROUND(((ROUND((SUM($BE$100:$BE$107)+SUM($BE$125:$BE$181)),2)*$F$32)+SUM($BE$183:$BE$187)*$F$32),2)</f>
        <v>0</v>
      </c>
      <c r="N32" s="207"/>
      <c r="O32" s="207"/>
      <c r="P32" s="207"/>
      <c r="Q32" s="24"/>
      <c r="R32" s="25"/>
    </row>
    <row r="33" spans="2:18" s="6" customFormat="1" ht="15" customHeight="1">
      <c r="B33" s="23"/>
      <c r="C33" s="24"/>
      <c r="D33" s="24"/>
      <c r="E33" s="29" t="s">
        <v>46</v>
      </c>
      <c r="F33" s="30">
        <v>0.15</v>
      </c>
      <c r="G33" s="107" t="s">
        <v>45</v>
      </c>
      <c r="H33" s="233">
        <f>ROUND((((SUM($BF$100:$BF$107)+SUM($BF$125:$BF$181))+SUM($BF$183:$BF$187))),2)</f>
        <v>0</v>
      </c>
      <c r="I33" s="207"/>
      <c r="J33" s="207"/>
      <c r="K33" s="24"/>
      <c r="L33" s="24"/>
      <c r="M33" s="233">
        <f>ROUND(((ROUND((SUM($BF$100:$BF$107)+SUM($BF$125:$BF$181)),2)*$F$33)+SUM($BF$183:$BF$187)*$F$33),2)</f>
        <v>0</v>
      </c>
      <c r="N33" s="207"/>
      <c r="O33" s="207"/>
      <c r="P33" s="207"/>
      <c r="Q33" s="24"/>
      <c r="R33" s="25"/>
    </row>
    <row r="34" spans="2:18" s="6" customFormat="1" ht="15" customHeight="1" hidden="1">
      <c r="B34" s="23"/>
      <c r="C34" s="24"/>
      <c r="D34" s="24"/>
      <c r="E34" s="29" t="s">
        <v>47</v>
      </c>
      <c r="F34" s="30">
        <v>0.21</v>
      </c>
      <c r="G34" s="107" t="s">
        <v>45</v>
      </c>
      <c r="H34" s="233">
        <f>ROUND((((SUM($BG$100:$BG$107)+SUM($BG$125:$BG$181))+SUM($BG$183:$BG$187))),2)</f>
        <v>0</v>
      </c>
      <c r="I34" s="207"/>
      <c r="J34" s="207"/>
      <c r="K34" s="24"/>
      <c r="L34" s="24"/>
      <c r="M34" s="233">
        <v>0</v>
      </c>
      <c r="N34" s="207"/>
      <c r="O34" s="207"/>
      <c r="P34" s="207"/>
      <c r="Q34" s="24"/>
      <c r="R34" s="25"/>
    </row>
    <row r="35" spans="2:18" s="6" customFormat="1" ht="15" customHeight="1" hidden="1">
      <c r="B35" s="23"/>
      <c r="C35" s="24"/>
      <c r="D35" s="24"/>
      <c r="E35" s="29" t="s">
        <v>48</v>
      </c>
      <c r="F35" s="30">
        <v>0.15</v>
      </c>
      <c r="G35" s="107" t="s">
        <v>45</v>
      </c>
      <c r="H35" s="233">
        <f>ROUND((((SUM($BH$100:$BH$107)+SUM($BH$125:$BH$181))+SUM($BH$183:$BH$187))),2)</f>
        <v>0</v>
      </c>
      <c r="I35" s="207"/>
      <c r="J35" s="207"/>
      <c r="K35" s="24"/>
      <c r="L35" s="24"/>
      <c r="M35" s="233">
        <v>0</v>
      </c>
      <c r="N35" s="207"/>
      <c r="O35" s="207"/>
      <c r="P35" s="207"/>
      <c r="Q35" s="24"/>
      <c r="R35" s="25"/>
    </row>
    <row r="36" spans="2:18" s="6" customFormat="1" ht="15" customHeight="1" hidden="1">
      <c r="B36" s="23"/>
      <c r="C36" s="24"/>
      <c r="D36" s="24"/>
      <c r="E36" s="29" t="s">
        <v>49</v>
      </c>
      <c r="F36" s="30">
        <v>0</v>
      </c>
      <c r="G36" s="107" t="s">
        <v>45</v>
      </c>
      <c r="H36" s="233">
        <f>ROUND((((SUM($BI$100:$BI$107)+SUM($BI$125:$BI$181))+SUM($BI$183:$BI$187))),2)</f>
        <v>0</v>
      </c>
      <c r="I36" s="207"/>
      <c r="J36" s="207"/>
      <c r="K36" s="24"/>
      <c r="L36" s="24"/>
      <c r="M36" s="233">
        <v>0</v>
      </c>
      <c r="N36" s="207"/>
      <c r="O36" s="207"/>
      <c r="P36" s="207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50</v>
      </c>
      <c r="E38" s="35"/>
      <c r="F38" s="35"/>
      <c r="G38" s="108" t="s">
        <v>51</v>
      </c>
      <c r="H38" s="36" t="s">
        <v>52</v>
      </c>
      <c r="I38" s="35"/>
      <c r="J38" s="35"/>
      <c r="K38" s="35"/>
      <c r="L38" s="205">
        <f>SUM($M$30:$M$36)</f>
        <v>0</v>
      </c>
      <c r="M38" s="204"/>
      <c r="N38" s="204"/>
      <c r="O38" s="204"/>
      <c r="P38" s="206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53</v>
      </c>
      <c r="E50" s="38"/>
      <c r="F50" s="38"/>
      <c r="G50" s="38"/>
      <c r="H50" s="39"/>
      <c r="I50" s="24"/>
      <c r="J50" s="37" t="s">
        <v>54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55</v>
      </c>
      <c r="E59" s="43"/>
      <c r="F59" s="43"/>
      <c r="G59" s="44" t="s">
        <v>56</v>
      </c>
      <c r="H59" s="45"/>
      <c r="I59" s="24"/>
      <c r="J59" s="42" t="s">
        <v>55</v>
      </c>
      <c r="K59" s="43"/>
      <c r="L59" s="43"/>
      <c r="M59" s="43"/>
      <c r="N59" s="44" t="s">
        <v>56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57</v>
      </c>
      <c r="E61" s="38"/>
      <c r="F61" s="38"/>
      <c r="G61" s="38"/>
      <c r="H61" s="39"/>
      <c r="I61" s="24"/>
      <c r="J61" s="37" t="s">
        <v>58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55</v>
      </c>
      <c r="E70" s="43"/>
      <c r="F70" s="43"/>
      <c r="G70" s="44" t="s">
        <v>56</v>
      </c>
      <c r="H70" s="45"/>
      <c r="I70" s="24"/>
      <c r="J70" s="42" t="s">
        <v>55</v>
      </c>
      <c r="K70" s="43"/>
      <c r="L70" s="43"/>
      <c r="M70" s="43"/>
      <c r="N70" s="44" t="s">
        <v>56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8" t="s">
        <v>114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8" t="str">
        <f>$F$6</f>
        <v>Zateplení fasády, střechy a úprava balkónů v domě s pečovatelskou službou, ul. Lesní č.p.2970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4"/>
      <c r="R78" s="25"/>
      <c r="T78" s="24"/>
      <c r="U78" s="24"/>
    </row>
    <row r="79" spans="2:21" s="6" customFormat="1" ht="37.5" customHeight="1">
      <c r="B79" s="23"/>
      <c r="C79" s="57" t="s">
        <v>108</v>
      </c>
      <c r="D79" s="24"/>
      <c r="E79" s="24"/>
      <c r="F79" s="208" t="str">
        <f>$F$7</f>
        <v>SO 2 - Výměna výplní otvorů a zasklení lodžií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34" t="str">
        <f>IF($O$9="","",$O$9)</f>
        <v>15.07.2020</v>
      </c>
      <c r="N81" s="207"/>
      <c r="O81" s="207"/>
      <c r="P81" s="207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Město Varnsdorf</v>
      </c>
      <c r="G83" s="24"/>
      <c r="H83" s="24"/>
      <c r="I83" s="24"/>
      <c r="J83" s="24"/>
      <c r="K83" s="18" t="s">
        <v>35</v>
      </c>
      <c r="L83" s="24"/>
      <c r="M83" s="193" t="str">
        <f>$E$18</f>
        <v>Pavel Hruška</v>
      </c>
      <c r="N83" s="207"/>
      <c r="O83" s="207"/>
      <c r="P83" s="207"/>
      <c r="Q83" s="207"/>
      <c r="R83" s="25"/>
      <c r="T83" s="24"/>
      <c r="U83" s="24"/>
    </row>
    <row r="84" spans="2:21" s="6" customFormat="1" ht="15" customHeight="1">
      <c r="B84" s="23"/>
      <c r="C84" s="18" t="s">
        <v>33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38</v>
      </c>
      <c r="L84" s="24"/>
      <c r="M84" s="193" t="str">
        <f>$E$21</f>
        <v>Pavel Hruška</v>
      </c>
      <c r="N84" s="207"/>
      <c r="O84" s="207"/>
      <c r="P84" s="207"/>
      <c r="Q84" s="207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5" t="s">
        <v>115</v>
      </c>
      <c r="D86" s="226"/>
      <c r="E86" s="226"/>
      <c r="F86" s="226"/>
      <c r="G86" s="226"/>
      <c r="H86" s="33"/>
      <c r="I86" s="33"/>
      <c r="J86" s="33"/>
      <c r="K86" s="33"/>
      <c r="L86" s="33"/>
      <c r="M86" s="33"/>
      <c r="N86" s="235" t="s">
        <v>116</v>
      </c>
      <c r="O86" s="207"/>
      <c r="P86" s="207"/>
      <c r="Q86" s="207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117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3">
        <f>$N$125</f>
        <v>0</v>
      </c>
      <c r="O88" s="207"/>
      <c r="P88" s="207"/>
      <c r="Q88" s="207"/>
      <c r="R88" s="25"/>
      <c r="T88" s="24"/>
      <c r="U88" s="24"/>
      <c r="AU88" s="6" t="s">
        <v>118</v>
      </c>
    </row>
    <row r="89" spans="2:21" s="76" customFormat="1" ht="25.5" customHeight="1">
      <c r="B89" s="112"/>
      <c r="C89" s="113"/>
      <c r="D89" s="113" t="s">
        <v>171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6">
        <f>$N$126</f>
        <v>0</v>
      </c>
      <c r="O89" s="237"/>
      <c r="P89" s="237"/>
      <c r="Q89" s="237"/>
      <c r="R89" s="114"/>
      <c r="T89" s="113"/>
      <c r="U89" s="113"/>
    </row>
    <row r="90" spans="2:21" s="115" customFormat="1" ht="21" customHeight="1">
      <c r="B90" s="116"/>
      <c r="C90" s="89"/>
      <c r="D90" s="89" t="s">
        <v>641</v>
      </c>
      <c r="E90" s="89"/>
      <c r="F90" s="89"/>
      <c r="G90" s="89"/>
      <c r="H90" s="89"/>
      <c r="I90" s="89"/>
      <c r="J90" s="89"/>
      <c r="K90" s="89"/>
      <c r="L90" s="89"/>
      <c r="M90" s="89"/>
      <c r="N90" s="221">
        <f>$N$127</f>
        <v>0</v>
      </c>
      <c r="O90" s="238"/>
      <c r="P90" s="238"/>
      <c r="Q90" s="238"/>
      <c r="R90" s="117"/>
      <c r="T90" s="89"/>
      <c r="U90" s="89"/>
    </row>
    <row r="91" spans="2:21" s="115" customFormat="1" ht="21" customHeight="1">
      <c r="B91" s="116"/>
      <c r="C91" s="89"/>
      <c r="D91" s="89" t="s">
        <v>174</v>
      </c>
      <c r="E91" s="89"/>
      <c r="F91" s="89"/>
      <c r="G91" s="89"/>
      <c r="H91" s="89"/>
      <c r="I91" s="89"/>
      <c r="J91" s="89"/>
      <c r="K91" s="89"/>
      <c r="L91" s="89"/>
      <c r="M91" s="89"/>
      <c r="N91" s="221">
        <f>$N$131</f>
        <v>0</v>
      </c>
      <c r="O91" s="238"/>
      <c r="P91" s="238"/>
      <c r="Q91" s="238"/>
      <c r="R91" s="117"/>
      <c r="T91" s="89"/>
      <c r="U91" s="89"/>
    </row>
    <row r="92" spans="2:21" s="115" customFormat="1" ht="21" customHeight="1">
      <c r="B92" s="116"/>
      <c r="C92" s="89"/>
      <c r="D92" s="89" t="s">
        <v>642</v>
      </c>
      <c r="E92" s="89"/>
      <c r="F92" s="89"/>
      <c r="G92" s="89"/>
      <c r="H92" s="89"/>
      <c r="I92" s="89"/>
      <c r="J92" s="89"/>
      <c r="K92" s="89"/>
      <c r="L92" s="89"/>
      <c r="M92" s="89"/>
      <c r="N92" s="221">
        <f>$N$144</f>
        <v>0</v>
      </c>
      <c r="O92" s="238"/>
      <c r="P92" s="238"/>
      <c r="Q92" s="238"/>
      <c r="R92" s="117"/>
      <c r="T92" s="89"/>
      <c r="U92" s="89"/>
    </row>
    <row r="93" spans="2:21" s="115" customFormat="1" ht="15.75" customHeight="1">
      <c r="B93" s="116"/>
      <c r="C93" s="89"/>
      <c r="D93" s="89" t="s">
        <v>643</v>
      </c>
      <c r="E93" s="89"/>
      <c r="F93" s="89"/>
      <c r="G93" s="89"/>
      <c r="H93" s="89"/>
      <c r="I93" s="89"/>
      <c r="J93" s="89"/>
      <c r="K93" s="89"/>
      <c r="L93" s="89"/>
      <c r="M93" s="89"/>
      <c r="N93" s="221">
        <f>$N$152</f>
        <v>0</v>
      </c>
      <c r="O93" s="238"/>
      <c r="P93" s="238"/>
      <c r="Q93" s="238"/>
      <c r="R93" s="117"/>
      <c r="T93" s="89"/>
      <c r="U93" s="89"/>
    </row>
    <row r="94" spans="2:21" s="76" customFormat="1" ht="25.5" customHeight="1">
      <c r="B94" s="112"/>
      <c r="C94" s="113"/>
      <c r="D94" s="113" t="s">
        <v>178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6">
        <f>$N$161</f>
        <v>0</v>
      </c>
      <c r="O94" s="237"/>
      <c r="P94" s="237"/>
      <c r="Q94" s="237"/>
      <c r="R94" s="114"/>
      <c r="T94" s="113"/>
      <c r="U94" s="113"/>
    </row>
    <row r="95" spans="2:21" s="115" customFormat="1" ht="21" customHeight="1">
      <c r="B95" s="116"/>
      <c r="C95" s="89"/>
      <c r="D95" s="89" t="s">
        <v>183</v>
      </c>
      <c r="E95" s="89"/>
      <c r="F95" s="89"/>
      <c r="G95" s="89"/>
      <c r="H95" s="89"/>
      <c r="I95" s="89"/>
      <c r="J95" s="89"/>
      <c r="K95" s="89"/>
      <c r="L95" s="89"/>
      <c r="M95" s="89"/>
      <c r="N95" s="221">
        <f>$N$162</f>
        <v>0</v>
      </c>
      <c r="O95" s="238"/>
      <c r="P95" s="238"/>
      <c r="Q95" s="238"/>
      <c r="R95" s="117"/>
      <c r="T95" s="89"/>
      <c r="U95" s="89"/>
    </row>
    <row r="96" spans="2:21" s="115" customFormat="1" ht="21" customHeight="1">
      <c r="B96" s="116"/>
      <c r="C96" s="89"/>
      <c r="D96" s="89" t="s">
        <v>184</v>
      </c>
      <c r="E96" s="89"/>
      <c r="F96" s="89"/>
      <c r="G96" s="89"/>
      <c r="H96" s="89"/>
      <c r="I96" s="89"/>
      <c r="J96" s="89"/>
      <c r="K96" s="89"/>
      <c r="L96" s="89"/>
      <c r="M96" s="89"/>
      <c r="N96" s="221">
        <f>$N$165</f>
        <v>0</v>
      </c>
      <c r="O96" s="238"/>
      <c r="P96" s="238"/>
      <c r="Q96" s="238"/>
      <c r="R96" s="117"/>
      <c r="T96" s="89"/>
      <c r="U96" s="89"/>
    </row>
    <row r="97" spans="2:21" s="115" customFormat="1" ht="21" customHeight="1">
      <c r="B97" s="116"/>
      <c r="C97" s="89"/>
      <c r="D97" s="89" t="s">
        <v>644</v>
      </c>
      <c r="E97" s="89"/>
      <c r="F97" s="89"/>
      <c r="G97" s="89"/>
      <c r="H97" s="89"/>
      <c r="I97" s="89"/>
      <c r="J97" s="89"/>
      <c r="K97" s="89"/>
      <c r="L97" s="89"/>
      <c r="M97" s="89"/>
      <c r="N97" s="221">
        <f>$N$177</f>
        <v>0</v>
      </c>
      <c r="O97" s="238"/>
      <c r="P97" s="238"/>
      <c r="Q97" s="238"/>
      <c r="R97" s="117"/>
      <c r="T97" s="89"/>
      <c r="U97" s="89"/>
    </row>
    <row r="98" spans="2:21" s="76" customFormat="1" ht="22.5" customHeight="1">
      <c r="B98" s="112"/>
      <c r="C98" s="113"/>
      <c r="D98" s="113" t="s">
        <v>121</v>
      </c>
      <c r="E98" s="113"/>
      <c r="F98" s="113"/>
      <c r="G98" s="113"/>
      <c r="H98" s="113"/>
      <c r="I98" s="113"/>
      <c r="J98" s="113"/>
      <c r="K98" s="113"/>
      <c r="L98" s="113"/>
      <c r="M98" s="113"/>
      <c r="N98" s="239">
        <f>$N$182</f>
        <v>0</v>
      </c>
      <c r="O98" s="237"/>
      <c r="P98" s="237"/>
      <c r="Q98" s="237"/>
      <c r="R98" s="114"/>
      <c r="T98" s="113"/>
      <c r="U98" s="113"/>
    </row>
    <row r="99" spans="2:21" s="6" customFormat="1" ht="22.5" customHeight="1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  <c r="T99" s="24"/>
      <c r="U99" s="24"/>
    </row>
    <row r="100" spans="2:21" s="6" customFormat="1" ht="30" customHeight="1">
      <c r="B100" s="23"/>
      <c r="C100" s="71" t="s">
        <v>122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23">
        <f>ROUND($N$101+$N$102+$N$103+$N$104+$N$105+$N$106,2)</f>
        <v>0</v>
      </c>
      <c r="O100" s="207"/>
      <c r="P100" s="207"/>
      <c r="Q100" s="207"/>
      <c r="R100" s="25"/>
      <c r="T100" s="118"/>
      <c r="U100" s="119" t="s">
        <v>43</v>
      </c>
    </row>
    <row r="101" spans="2:62" s="6" customFormat="1" ht="18.75" customHeight="1">
      <c r="B101" s="23"/>
      <c r="C101" s="24"/>
      <c r="D101" s="222" t="s">
        <v>123</v>
      </c>
      <c r="E101" s="207"/>
      <c r="F101" s="207"/>
      <c r="G101" s="207"/>
      <c r="H101" s="207"/>
      <c r="I101" s="24"/>
      <c r="J101" s="24"/>
      <c r="K101" s="24"/>
      <c r="L101" s="24"/>
      <c r="M101" s="24"/>
      <c r="N101" s="220">
        <f>ROUND($N$88*$T$101,2)</f>
        <v>0</v>
      </c>
      <c r="O101" s="207"/>
      <c r="P101" s="207"/>
      <c r="Q101" s="207"/>
      <c r="R101" s="25"/>
      <c r="T101" s="120"/>
      <c r="U101" s="121" t="s">
        <v>44</v>
      </c>
      <c r="AY101" s="6" t="s">
        <v>124</v>
      </c>
      <c r="BE101" s="93">
        <f>IF($U$101="základní",$N$101,0)</f>
        <v>0</v>
      </c>
      <c r="BF101" s="93">
        <f>IF($U$101="snížená",$N$101,0)</f>
        <v>0</v>
      </c>
      <c r="BG101" s="93">
        <f>IF($U$101="zákl. přenesená",$N$101,0)</f>
        <v>0</v>
      </c>
      <c r="BH101" s="93">
        <f>IF($U$101="sníž. přenesená",$N$101,0)</f>
        <v>0</v>
      </c>
      <c r="BI101" s="93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222" t="s">
        <v>125</v>
      </c>
      <c r="E102" s="207"/>
      <c r="F102" s="207"/>
      <c r="G102" s="207"/>
      <c r="H102" s="207"/>
      <c r="I102" s="24"/>
      <c r="J102" s="24"/>
      <c r="K102" s="24"/>
      <c r="L102" s="24"/>
      <c r="M102" s="24"/>
      <c r="N102" s="220">
        <f>ROUND($N$88*$T$102,2)</f>
        <v>0</v>
      </c>
      <c r="O102" s="207"/>
      <c r="P102" s="207"/>
      <c r="Q102" s="207"/>
      <c r="R102" s="25"/>
      <c r="T102" s="120"/>
      <c r="U102" s="121" t="s">
        <v>44</v>
      </c>
      <c r="AY102" s="6" t="s">
        <v>124</v>
      </c>
      <c r="BE102" s="93">
        <f>IF($U$102="základní",$N$102,0)</f>
        <v>0</v>
      </c>
      <c r="BF102" s="93">
        <f>IF($U$102="snížená",$N$102,0)</f>
        <v>0</v>
      </c>
      <c r="BG102" s="93">
        <f>IF($U$102="zákl. přenesená",$N$102,0)</f>
        <v>0</v>
      </c>
      <c r="BH102" s="93">
        <f>IF($U$102="sníž. přenesená",$N$102,0)</f>
        <v>0</v>
      </c>
      <c r="BI102" s="93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222" t="s">
        <v>126</v>
      </c>
      <c r="E103" s="207"/>
      <c r="F103" s="207"/>
      <c r="G103" s="207"/>
      <c r="H103" s="207"/>
      <c r="I103" s="24"/>
      <c r="J103" s="24"/>
      <c r="K103" s="24"/>
      <c r="L103" s="24"/>
      <c r="M103" s="24"/>
      <c r="N103" s="220">
        <f>ROUND($N$88*$T$103,2)</f>
        <v>0</v>
      </c>
      <c r="O103" s="207"/>
      <c r="P103" s="207"/>
      <c r="Q103" s="207"/>
      <c r="R103" s="25"/>
      <c r="T103" s="120"/>
      <c r="U103" s="121" t="s">
        <v>44</v>
      </c>
      <c r="AY103" s="6" t="s">
        <v>124</v>
      </c>
      <c r="BE103" s="93">
        <f>IF($U$103="základní",$N$103,0)</f>
        <v>0</v>
      </c>
      <c r="BF103" s="93">
        <f>IF($U$103="snížená",$N$103,0)</f>
        <v>0</v>
      </c>
      <c r="BG103" s="93">
        <f>IF($U$103="zákl. přenesená",$N$103,0)</f>
        <v>0</v>
      </c>
      <c r="BH103" s="93">
        <f>IF($U$103="sníž. přenesená",$N$103,0)</f>
        <v>0</v>
      </c>
      <c r="BI103" s="93">
        <f>IF($U$103="nulová",$N$103,0)</f>
        <v>0</v>
      </c>
      <c r="BJ103" s="6" t="s">
        <v>22</v>
      </c>
    </row>
    <row r="104" spans="2:62" s="6" customFormat="1" ht="18.75" customHeight="1">
      <c r="B104" s="23"/>
      <c r="C104" s="24"/>
      <c r="D104" s="222" t="s">
        <v>127</v>
      </c>
      <c r="E104" s="207"/>
      <c r="F104" s="207"/>
      <c r="G104" s="207"/>
      <c r="H104" s="207"/>
      <c r="I104" s="24"/>
      <c r="J104" s="24"/>
      <c r="K104" s="24"/>
      <c r="L104" s="24"/>
      <c r="M104" s="24"/>
      <c r="N104" s="220">
        <f>ROUND($N$88*$T$104,2)</f>
        <v>0</v>
      </c>
      <c r="O104" s="207"/>
      <c r="P104" s="207"/>
      <c r="Q104" s="207"/>
      <c r="R104" s="25"/>
      <c r="T104" s="120"/>
      <c r="U104" s="121" t="s">
        <v>44</v>
      </c>
      <c r="AY104" s="6" t="s">
        <v>124</v>
      </c>
      <c r="BE104" s="93">
        <f>IF($U$104="základní",$N$104,0)</f>
        <v>0</v>
      </c>
      <c r="BF104" s="93">
        <f>IF($U$104="snížená",$N$104,0)</f>
        <v>0</v>
      </c>
      <c r="BG104" s="93">
        <f>IF($U$104="zákl. přenesená",$N$104,0)</f>
        <v>0</v>
      </c>
      <c r="BH104" s="93">
        <f>IF($U$104="sníž. přenesená",$N$104,0)</f>
        <v>0</v>
      </c>
      <c r="BI104" s="93">
        <f>IF($U$104="nulová",$N$104,0)</f>
        <v>0</v>
      </c>
      <c r="BJ104" s="6" t="s">
        <v>22</v>
      </c>
    </row>
    <row r="105" spans="2:62" s="6" customFormat="1" ht="18.75" customHeight="1">
      <c r="B105" s="23"/>
      <c r="C105" s="24"/>
      <c r="D105" s="222" t="s">
        <v>128</v>
      </c>
      <c r="E105" s="207"/>
      <c r="F105" s="207"/>
      <c r="G105" s="207"/>
      <c r="H105" s="207"/>
      <c r="I105" s="24"/>
      <c r="J105" s="24"/>
      <c r="K105" s="24"/>
      <c r="L105" s="24"/>
      <c r="M105" s="24"/>
      <c r="N105" s="220">
        <f>ROUND($N$88*$T$105,2)</f>
        <v>0</v>
      </c>
      <c r="O105" s="207"/>
      <c r="P105" s="207"/>
      <c r="Q105" s="207"/>
      <c r="R105" s="25"/>
      <c r="T105" s="120"/>
      <c r="U105" s="121" t="s">
        <v>44</v>
      </c>
      <c r="AY105" s="6" t="s">
        <v>124</v>
      </c>
      <c r="BE105" s="93">
        <f>IF($U$105="základní",$N$105,0)</f>
        <v>0</v>
      </c>
      <c r="BF105" s="93">
        <f>IF($U$105="snížená",$N$105,0)</f>
        <v>0</v>
      </c>
      <c r="BG105" s="93">
        <f>IF($U$105="zákl. přenesená",$N$105,0)</f>
        <v>0</v>
      </c>
      <c r="BH105" s="93">
        <f>IF($U$105="sníž. přenesená",$N$105,0)</f>
        <v>0</v>
      </c>
      <c r="BI105" s="93">
        <f>IF($U$105="nulová",$N$105,0)</f>
        <v>0</v>
      </c>
      <c r="BJ105" s="6" t="s">
        <v>22</v>
      </c>
    </row>
    <row r="106" spans="2:62" s="6" customFormat="1" ht="18.75" customHeight="1">
      <c r="B106" s="23"/>
      <c r="C106" s="24"/>
      <c r="D106" s="89" t="s">
        <v>129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20">
        <f>ROUND($N$88*$T$106,2)</f>
        <v>0</v>
      </c>
      <c r="O106" s="207"/>
      <c r="P106" s="207"/>
      <c r="Q106" s="207"/>
      <c r="R106" s="25"/>
      <c r="T106" s="122"/>
      <c r="U106" s="123" t="s">
        <v>44</v>
      </c>
      <c r="AY106" s="6" t="s">
        <v>130</v>
      </c>
      <c r="BE106" s="93">
        <f>IF($U$106="základní",$N$106,0)</f>
        <v>0</v>
      </c>
      <c r="BF106" s="93">
        <f>IF($U$106="snížená",$N$106,0)</f>
        <v>0</v>
      </c>
      <c r="BG106" s="93">
        <f>IF($U$106="zákl. přenesená",$N$106,0)</f>
        <v>0</v>
      </c>
      <c r="BH106" s="93">
        <f>IF($U$106="sníž. přenesená",$N$106,0)</f>
        <v>0</v>
      </c>
      <c r="BI106" s="93">
        <f>IF($U$106="nulová",$N$106,0)</f>
        <v>0</v>
      </c>
      <c r="BJ106" s="6" t="s">
        <v>22</v>
      </c>
    </row>
    <row r="107" spans="2:21" s="6" customFormat="1" ht="14.2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  <c r="T107" s="24"/>
      <c r="U107" s="24"/>
    </row>
    <row r="108" spans="2:21" s="6" customFormat="1" ht="30" customHeight="1">
      <c r="B108" s="23"/>
      <c r="C108" s="100" t="s">
        <v>104</v>
      </c>
      <c r="D108" s="33"/>
      <c r="E108" s="33"/>
      <c r="F108" s="33"/>
      <c r="G108" s="33"/>
      <c r="H108" s="33"/>
      <c r="I108" s="33"/>
      <c r="J108" s="33"/>
      <c r="K108" s="33"/>
      <c r="L108" s="225">
        <f>ROUND(SUM($N$88+$N$100),2)</f>
        <v>0</v>
      </c>
      <c r="M108" s="226"/>
      <c r="N108" s="226"/>
      <c r="O108" s="226"/>
      <c r="P108" s="226"/>
      <c r="Q108" s="226"/>
      <c r="R108" s="25"/>
      <c r="T108" s="24"/>
      <c r="U108" s="24"/>
    </row>
    <row r="109" spans="2:21" s="6" customFormat="1" ht="7.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  <c r="T109" s="24"/>
      <c r="U109" s="24"/>
    </row>
    <row r="113" spans="2:18" s="6" customFormat="1" ht="7.5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s="6" customFormat="1" ht="37.5" customHeight="1">
      <c r="B114" s="23"/>
      <c r="C114" s="188" t="s">
        <v>131</v>
      </c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5"/>
    </row>
    <row r="115" spans="2:18" s="6" customFormat="1" ht="7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6" customFormat="1" ht="30.75" customHeight="1">
      <c r="B116" s="23"/>
      <c r="C116" s="18" t="s">
        <v>17</v>
      </c>
      <c r="D116" s="24"/>
      <c r="E116" s="24"/>
      <c r="F116" s="228" t="str">
        <f>$F$6</f>
        <v>Zateplení fasády, střechy a úprava balkónů v domě s pečovatelskou službou, ul. Lesní č.p.2970</v>
      </c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4"/>
      <c r="R116" s="25"/>
    </row>
    <row r="117" spans="2:18" s="6" customFormat="1" ht="37.5" customHeight="1">
      <c r="B117" s="23"/>
      <c r="C117" s="57" t="s">
        <v>108</v>
      </c>
      <c r="D117" s="24"/>
      <c r="E117" s="24"/>
      <c r="F117" s="208" t="str">
        <f>$F$7</f>
        <v>SO 2 - Výměna výplní otvorů a zasklení lodžií</v>
      </c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4"/>
      <c r="R117" s="25"/>
    </row>
    <row r="118" spans="2:18" s="6" customFormat="1" ht="7.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s="6" customFormat="1" ht="18.75" customHeight="1">
      <c r="B119" s="23"/>
      <c r="C119" s="18" t="s">
        <v>23</v>
      </c>
      <c r="D119" s="24"/>
      <c r="E119" s="24"/>
      <c r="F119" s="16" t="str">
        <f>$F$9</f>
        <v>Varnsdorf</v>
      </c>
      <c r="G119" s="24"/>
      <c r="H119" s="24"/>
      <c r="I119" s="24"/>
      <c r="J119" s="24"/>
      <c r="K119" s="18" t="s">
        <v>25</v>
      </c>
      <c r="L119" s="24"/>
      <c r="M119" s="234" t="str">
        <f>IF($O$9="","",$O$9)</f>
        <v>15.07.2020</v>
      </c>
      <c r="N119" s="207"/>
      <c r="O119" s="207"/>
      <c r="P119" s="207"/>
      <c r="Q119" s="24"/>
      <c r="R119" s="25"/>
    </row>
    <row r="120" spans="2:18" s="6" customFormat="1" ht="7.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18" s="6" customFormat="1" ht="15.75" customHeight="1">
      <c r="B121" s="23"/>
      <c r="C121" s="18" t="s">
        <v>29</v>
      </c>
      <c r="D121" s="24"/>
      <c r="E121" s="24"/>
      <c r="F121" s="16" t="str">
        <f>$E$12</f>
        <v>Město Varnsdorf</v>
      </c>
      <c r="G121" s="24"/>
      <c r="H121" s="24"/>
      <c r="I121" s="24"/>
      <c r="J121" s="24"/>
      <c r="K121" s="18" t="s">
        <v>35</v>
      </c>
      <c r="L121" s="24"/>
      <c r="M121" s="193" t="str">
        <f>$E$18</f>
        <v>Pavel Hruška</v>
      </c>
      <c r="N121" s="207"/>
      <c r="O121" s="207"/>
      <c r="P121" s="207"/>
      <c r="Q121" s="207"/>
      <c r="R121" s="25"/>
    </row>
    <row r="122" spans="2:18" s="6" customFormat="1" ht="15" customHeight="1">
      <c r="B122" s="23"/>
      <c r="C122" s="18" t="s">
        <v>33</v>
      </c>
      <c r="D122" s="24"/>
      <c r="E122" s="24"/>
      <c r="F122" s="16" t="str">
        <f>IF($E$15="","",$E$15)</f>
        <v>Bude vybrán</v>
      </c>
      <c r="G122" s="24"/>
      <c r="H122" s="24"/>
      <c r="I122" s="24"/>
      <c r="J122" s="24"/>
      <c r="K122" s="18" t="s">
        <v>38</v>
      </c>
      <c r="L122" s="24"/>
      <c r="M122" s="193" t="str">
        <f>$E$21</f>
        <v>Pavel Hruška</v>
      </c>
      <c r="N122" s="207"/>
      <c r="O122" s="207"/>
      <c r="P122" s="207"/>
      <c r="Q122" s="207"/>
      <c r="R122" s="25"/>
    </row>
    <row r="123" spans="2:18" s="6" customFormat="1" ht="11.2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27" s="124" customFormat="1" ht="30" customHeight="1">
      <c r="B124" s="125"/>
      <c r="C124" s="126" t="s">
        <v>132</v>
      </c>
      <c r="D124" s="127" t="s">
        <v>133</v>
      </c>
      <c r="E124" s="127" t="s">
        <v>61</v>
      </c>
      <c r="F124" s="240" t="s">
        <v>134</v>
      </c>
      <c r="G124" s="241"/>
      <c r="H124" s="241"/>
      <c r="I124" s="241"/>
      <c r="J124" s="127" t="s">
        <v>135</v>
      </c>
      <c r="K124" s="127" t="s">
        <v>136</v>
      </c>
      <c r="L124" s="240" t="s">
        <v>137</v>
      </c>
      <c r="M124" s="241"/>
      <c r="N124" s="240" t="s">
        <v>138</v>
      </c>
      <c r="O124" s="241"/>
      <c r="P124" s="241"/>
      <c r="Q124" s="242"/>
      <c r="R124" s="128"/>
      <c r="T124" s="66" t="s">
        <v>139</v>
      </c>
      <c r="U124" s="67" t="s">
        <v>43</v>
      </c>
      <c r="V124" s="67" t="s">
        <v>140</v>
      </c>
      <c r="W124" s="67" t="s">
        <v>141</v>
      </c>
      <c r="X124" s="67" t="s">
        <v>142</v>
      </c>
      <c r="Y124" s="67" t="s">
        <v>143</v>
      </c>
      <c r="Z124" s="67" t="s">
        <v>144</v>
      </c>
      <c r="AA124" s="68" t="s">
        <v>145</v>
      </c>
    </row>
    <row r="125" spans="2:63" s="6" customFormat="1" ht="30" customHeight="1">
      <c r="B125" s="23"/>
      <c r="C125" s="71" t="s">
        <v>113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9">
        <f>$BK$125</f>
        <v>0</v>
      </c>
      <c r="O125" s="207"/>
      <c r="P125" s="207"/>
      <c r="Q125" s="207"/>
      <c r="R125" s="25"/>
      <c r="T125" s="70"/>
      <c r="U125" s="38"/>
      <c r="V125" s="38"/>
      <c r="W125" s="129">
        <f>$W$126+$W$161+$W$182</f>
        <v>0</v>
      </c>
      <c r="X125" s="38"/>
      <c r="Y125" s="129">
        <f>$Y$126+$Y$161+$Y$182</f>
        <v>0.49637753999999995</v>
      </c>
      <c r="Z125" s="38"/>
      <c r="AA125" s="130">
        <f>$AA$126+$AA$161+$AA$182</f>
        <v>0.6712279999999999</v>
      </c>
      <c r="AT125" s="6" t="s">
        <v>78</v>
      </c>
      <c r="AU125" s="6" t="s">
        <v>118</v>
      </c>
      <c r="BK125" s="131">
        <f>$BK$126+$BK$161+$BK$182</f>
        <v>0</v>
      </c>
    </row>
    <row r="126" spans="2:63" s="132" customFormat="1" ht="37.5" customHeight="1">
      <c r="B126" s="133"/>
      <c r="C126" s="134"/>
      <c r="D126" s="135" t="s">
        <v>171</v>
      </c>
      <c r="E126" s="135"/>
      <c r="F126" s="135"/>
      <c r="G126" s="135"/>
      <c r="H126" s="135"/>
      <c r="I126" s="135"/>
      <c r="J126" s="135"/>
      <c r="K126" s="135"/>
      <c r="L126" s="135"/>
      <c r="M126" s="135"/>
      <c r="N126" s="239">
        <f>$BK$126</f>
        <v>0</v>
      </c>
      <c r="O126" s="250"/>
      <c r="P126" s="250"/>
      <c r="Q126" s="250"/>
      <c r="R126" s="136"/>
      <c r="T126" s="137"/>
      <c r="U126" s="134"/>
      <c r="V126" s="134"/>
      <c r="W126" s="138">
        <f>$W$127+$W$131+$W$144</f>
        <v>0</v>
      </c>
      <c r="X126" s="134"/>
      <c r="Y126" s="138">
        <f>$Y$127+$Y$131+$Y$144</f>
        <v>0.44394754</v>
      </c>
      <c r="Z126" s="134"/>
      <c r="AA126" s="139">
        <f>$AA$127+$AA$131+$AA$144</f>
        <v>0.611748</v>
      </c>
      <c r="AR126" s="140" t="s">
        <v>22</v>
      </c>
      <c r="AT126" s="140" t="s">
        <v>78</v>
      </c>
      <c r="AU126" s="140" t="s">
        <v>79</v>
      </c>
      <c r="AY126" s="140" t="s">
        <v>147</v>
      </c>
      <c r="BK126" s="141">
        <f>$BK$127+$BK$131+$BK$144</f>
        <v>0</v>
      </c>
    </row>
    <row r="127" spans="2:63" s="132" customFormat="1" ht="21" customHeight="1">
      <c r="B127" s="133"/>
      <c r="C127" s="134"/>
      <c r="D127" s="142" t="s">
        <v>641</v>
      </c>
      <c r="E127" s="142"/>
      <c r="F127" s="142"/>
      <c r="G127" s="142"/>
      <c r="H127" s="142"/>
      <c r="I127" s="142"/>
      <c r="J127" s="142"/>
      <c r="K127" s="142"/>
      <c r="L127" s="142"/>
      <c r="M127" s="142"/>
      <c r="N127" s="251">
        <f>$BK$127</f>
        <v>0</v>
      </c>
      <c r="O127" s="250"/>
      <c r="P127" s="250"/>
      <c r="Q127" s="250"/>
      <c r="R127" s="136"/>
      <c r="T127" s="137"/>
      <c r="U127" s="134"/>
      <c r="V127" s="134"/>
      <c r="W127" s="138">
        <f>SUM($W$128:$W$130)</f>
        <v>0</v>
      </c>
      <c r="X127" s="134"/>
      <c r="Y127" s="138">
        <f>SUM($Y$128:$Y$130)</f>
        <v>0.32477214</v>
      </c>
      <c r="Z127" s="134"/>
      <c r="AA127" s="139">
        <f>SUM($AA$128:$AA$130)</f>
        <v>0</v>
      </c>
      <c r="AR127" s="140" t="s">
        <v>22</v>
      </c>
      <c r="AT127" s="140" t="s">
        <v>78</v>
      </c>
      <c r="AU127" s="140" t="s">
        <v>22</v>
      </c>
      <c r="AY127" s="140" t="s">
        <v>147</v>
      </c>
      <c r="BK127" s="141">
        <f>SUM($BK$128:$BK$130)</f>
        <v>0</v>
      </c>
    </row>
    <row r="128" spans="2:65" s="6" customFormat="1" ht="39" customHeight="1">
      <c r="B128" s="23"/>
      <c r="C128" s="143" t="s">
        <v>22</v>
      </c>
      <c r="D128" s="143" t="s">
        <v>148</v>
      </c>
      <c r="E128" s="144" t="s">
        <v>645</v>
      </c>
      <c r="F128" s="243" t="s">
        <v>646</v>
      </c>
      <c r="G128" s="244"/>
      <c r="H128" s="244"/>
      <c r="I128" s="244"/>
      <c r="J128" s="145" t="s">
        <v>192</v>
      </c>
      <c r="K128" s="146">
        <v>0.462</v>
      </c>
      <c r="L128" s="245">
        <v>0</v>
      </c>
      <c r="M128" s="244"/>
      <c r="N128" s="246">
        <f>ROUND($L$128*$K$128,2)</f>
        <v>0</v>
      </c>
      <c r="O128" s="244"/>
      <c r="P128" s="244"/>
      <c r="Q128" s="244"/>
      <c r="R128" s="25"/>
      <c r="T128" s="147"/>
      <c r="U128" s="31" t="s">
        <v>44</v>
      </c>
      <c r="V128" s="24"/>
      <c r="W128" s="148">
        <f>$V$128*$K$128</f>
        <v>0</v>
      </c>
      <c r="X128" s="148">
        <v>0.70297</v>
      </c>
      <c r="Y128" s="148">
        <f>$X$128*$K$128</f>
        <v>0.32477214</v>
      </c>
      <c r="Z128" s="148">
        <v>0</v>
      </c>
      <c r="AA128" s="149">
        <f>$Z$128*$K$128</f>
        <v>0</v>
      </c>
      <c r="AR128" s="6" t="s">
        <v>157</v>
      </c>
      <c r="AT128" s="6" t="s">
        <v>148</v>
      </c>
      <c r="AU128" s="6" t="s">
        <v>106</v>
      </c>
      <c r="AY128" s="6" t="s">
        <v>147</v>
      </c>
      <c r="BE128" s="93">
        <f>IF($U$128="základní",$N$128,0)</f>
        <v>0</v>
      </c>
      <c r="BF128" s="93">
        <f>IF($U$128="snížená",$N$128,0)</f>
        <v>0</v>
      </c>
      <c r="BG128" s="93">
        <f>IF($U$128="zákl. přenesená",$N$128,0)</f>
        <v>0</v>
      </c>
      <c r="BH128" s="93">
        <f>IF($U$128="sníž. přenesená",$N$128,0)</f>
        <v>0</v>
      </c>
      <c r="BI128" s="93">
        <f>IF($U$128="nulová",$N$128,0)</f>
        <v>0</v>
      </c>
      <c r="BJ128" s="6" t="s">
        <v>22</v>
      </c>
      <c r="BK128" s="93">
        <f>ROUND($L$128*$K$128,2)</f>
        <v>0</v>
      </c>
      <c r="BL128" s="6" t="s">
        <v>157</v>
      </c>
      <c r="BM128" s="6" t="s">
        <v>647</v>
      </c>
    </row>
    <row r="129" spans="2:51" s="6" customFormat="1" ht="18.75" customHeight="1">
      <c r="B129" s="155"/>
      <c r="C129" s="156"/>
      <c r="D129" s="156"/>
      <c r="E129" s="156"/>
      <c r="F129" s="252" t="s">
        <v>648</v>
      </c>
      <c r="G129" s="253"/>
      <c r="H129" s="253"/>
      <c r="I129" s="253"/>
      <c r="J129" s="156"/>
      <c r="K129" s="157">
        <v>0.462</v>
      </c>
      <c r="L129" s="156"/>
      <c r="M129" s="156"/>
      <c r="N129" s="156"/>
      <c r="O129" s="156"/>
      <c r="P129" s="156"/>
      <c r="Q129" s="156"/>
      <c r="R129" s="158"/>
      <c r="T129" s="159"/>
      <c r="U129" s="156"/>
      <c r="V129" s="156"/>
      <c r="W129" s="156"/>
      <c r="X129" s="156"/>
      <c r="Y129" s="156"/>
      <c r="Z129" s="156"/>
      <c r="AA129" s="160"/>
      <c r="AT129" s="161" t="s">
        <v>195</v>
      </c>
      <c r="AU129" s="161" t="s">
        <v>106</v>
      </c>
      <c r="AV129" s="161" t="s">
        <v>106</v>
      </c>
      <c r="AW129" s="161" t="s">
        <v>118</v>
      </c>
      <c r="AX129" s="161" t="s">
        <v>79</v>
      </c>
      <c r="AY129" s="161" t="s">
        <v>147</v>
      </c>
    </row>
    <row r="130" spans="2:51" s="6" customFormat="1" ht="18.75" customHeight="1">
      <c r="B130" s="166"/>
      <c r="C130" s="167"/>
      <c r="D130" s="167"/>
      <c r="E130" s="167"/>
      <c r="F130" s="258" t="s">
        <v>258</v>
      </c>
      <c r="G130" s="259"/>
      <c r="H130" s="259"/>
      <c r="I130" s="259"/>
      <c r="J130" s="167"/>
      <c r="K130" s="168">
        <v>0.462</v>
      </c>
      <c r="L130" s="167"/>
      <c r="M130" s="167"/>
      <c r="N130" s="167"/>
      <c r="O130" s="167"/>
      <c r="P130" s="167"/>
      <c r="Q130" s="167"/>
      <c r="R130" s="169"/>
      <c r="T130" s="170"/>
      <c r="U130" s="167"/>
      <c r="V130" s="167"/>
      <c r="W130" s="167"/>
      <c r="X130" s="167"/>
      <c r="Y130" s="167"/>
      <c r="Z130" s="167"/>
      <c r="AA130" s="171"/>
      <c r="AT130" s="172" t="s">
        <v>195</v>
      </c>
      <c r="AU130" s="172" t="s">
        <v>106</v>
      </c>
      <c r="AV130" s="172" t="s">
        <v>157</v>
      </c>
      <c r="AW130" s="172" t="s">
        <v>118</v>
      </c>
      <c r="AX130" s="172" t="s">
        <v>22</v>
      </c>
      <c r="AY130" s="172" t="s">
        <v>147</v>
      </c>
    </row>
    <row r="131" spans="2:63" s="132" customFormat="1" ht="30.75" customHeight="1">
      <c r="B131" s="133"/>
      <c r="C131" s="134"/>
      <c r="D131" s="142" t="s">
        <v>174</v>
      </c>
      <c r="E131" s="142"/>
      <c r="F131" s="142"/>
      <c r="G131" s="142"/>
      <c r="H131" s="142"/>
      <c r="I131" s="142"/>
      <c r="J131" s="142"/>
      <c r="K131" s="142"/>
      <c r="L131" s="142"/>
      <c r="M131" s="142"/>
      <c r="N131" s="251">
        <f>$BK$131</f>
        <v>0</v>
      </c>
      <c r="O131" s="250"/>
      <c r="P131" s="250"/>
      <c r="Q131" s="250"/>
      <c r="R131" s="136"/>
      <c r="T131" s="137"/>
      <c r="U131" s="134"/>
      <c r="V131" s="134"/>
      <c r="W131" s="138">
        <f>SUM($W$132:$W$143)</f>
        <v>0</v>
      </c>
      <c r="X131" s="134"/>
      <c r="Y131" s="138">
        <f>SUM($Y$132:$Y$143)</f>
        <v>0.11747540000000002</v>
      </c>
      <c r="Z131" s="134"/>
      <c r="AA131" s="139">
        <f>SUM($AA$132:$AA$143)</f>
        <v>0</v>
      </c>
      <c r="AR131" s="140" t="s">
        <v>22</v>
      </c>
      <c r="AT131" s="140" t="s">
        <v>78</v>
      </c>
      <c r="AU131" s="140" t="s">
        <v>22</v>
      </c>
      <c r="AY131" s="140" t="s">
        <v>147</v>
      </c>
      <c r="BK131" s="141">
        <f>SUM($BK$132:$BK$143)</f>
        <v>0</v>
      </c>
    </row>
    <row r="132" spans="2:65" s="6" customFormat="1" ht="15.75" customHeight="1">
      <c r="B132" s="23"/>
      <c r="C132" s="143" t="s">
        <v>106</v>
      </c>
      <c r="D132" s="143" t="s">
        <v>148</v>
      </c>
      <c r="E132" s="144" t="s">
        <v>649</v>
      </c>
      <c r="F132" s="243" t="s">
        <v>650</v>
      </c>
      <c r="G132" s="244"/>
      <c r="H132" s="244"/>
      <c r="I132" s="244"/>
      <c r="J132" s="145" t="s">
        <v>245</v>
      </c>
      <c r="K132" s="146">
        <v>1.54</v>
      </c>
      <c r="L132" s="245">
        <v>0</v>
      </c>
      <c r="M132" s="244"/>
      <c r="N132" s="246">
        <f>ROUND($L$132*$K$132,2)</f>
        <v>0</v>
      </c>
      <c r="O132" s="244"/>
      <c r="P132" s="244"/>
      <c r="Q132" s="244"/>
      <c r="R132" s="25"/>
      <c r="T132" s="147"/>
      <c r="U132" s="31" t="s">
        <v>44</v>
      </c>
      <c r="V132" s="24"/>
      <c r="W132" s="148">
        <f>$V$132*$K$132</f>
        <v>0</v>
      </c>
      <c r="X132" s="148">
        <v>0.002</v>
      </c>
      <c r="Y132" s="148">
        <f>$X$132*$K$132</f>
        <v>0.0030800000000000003</v>
      </c>
      <c r="Z132" s="148">
        <v>0</v>
      </c>
      <c r="AA132" s="149">
        <f>$Z$132*$K$132</f>
        <v>0</v>
      </c>
      <c r="AR132" s="6" t="s">
        <v>157</v>
      </c>
      <c r="AT132" s="6" t="s">
        <v>148</v>
      </c>
      <c r="AU132" s="6" t="s">
        <v>106</v>
      </c>
      <c r="AY132" s="6" t="s">
        <v>147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157</v>
      </c>
      <c r="BM132" s="6" t="s">
        <v>651</v>
      </c>
    </row>
    <row r="133" spans="2:65" s="6" customFormat="1" ht="27" customHeight="1">
      <c r="B133" s="23"/>
      <c r="C133" s="143" t="s">
        <v>153</v>
      </c>
      <c r="D133" s="143" t="s">
        <v>148</v>
      </c>
      <c r="E133" s="144" t="s">
        <v>652</v>
      </c>
      <c r="F133" s="243" t="s">
        <v>653</v>
      </c>
      <c r="G133" s="244"/>
      <c r="H133" s="244"/>
      <c r="I133" s="244"/>
      <c r="J133" s="145" t="s">
        <v>245</v>
      </c>
      <c r="K133" s="146">
        <v>2.172</v>
      </c>
      <c r="L133" s="245">
        <v>0</v>
      </c>
      <c r="M133" s="244"/>
      <c r="N133" s="246">
        <f>ROUND($L$133*$K$133,2)</f>
        <v>0</v>
      </c>
      <c r="O133" s="244"/>
      <c r="P133" s="244"/>
      <c r="Q133" s="244"/>
      <c r="R133" s="25"/>
      <c r="T133" s="147"/>
      <c r="U133" s="31" t="s">
        <v>44</v>
      </c>
      <c r="V133" s="24"/>
      <c r="W133" s="148">
        <f>$V$133*$K$133</f>
        <v>0</v>
      </c>
      <c r="X133" s="148">
        <v>0.03045</v>
      </c>
      <c r="Y133" s="148">
        <f>$X$133*$K$133</f>
        <v>0.06613740000000001</v>
      </c>
      <c r="Z133" s="148">
        <v>0</v>
      </c>
      <c r="AA133" s="149">
        <f>$Z$133*$K$133</f>
        <v>0</v>
      </c>
      <c r="AR133" s="6" t="s">
        <v>157</v>
      </c>
      <c r="AT133" s="6" t="s">
        <v>148</v>
      </c>
      <c r="AU133" s="6" t="s">
        <v>106</v>
      </c>
      <c r="AY133" s="6" t="s">
        <v>147</v>
      </c>
      <c r="BE133" s="93">
        <f>IF($U$133="základní",$N$133,0)</f>
        <v>0</v>
      </c>
      <c r="BF133" s="93">
        <f>IF($U$133="snížená",$N$133,0)</f>
        <v>0</v>
      </c>
      <c r="BG133" s="93">
        <f>IF($U$133="zákl. přenesená",$N$133,0)</f>
        <v>0</v>
      </c>
      <c r="BH133" s="93">
        <f>IF($U$133="sníž. přenesená",$N$133,0)</f>
        <v>0</v>
      </c>
      <c r="BI133" s="93">
        <f>IF($U$133="nulová",$N$133,0)</f>
        <v>0</v>
      </c>
      <c r="BJ133" s="6" t="s">
        <v>22</v>
      </c>
      <c r="BK133" s="93">
        <f>ROUND($L$133*$K$133,2)</f>
        <v>0</v>
      </c>
      <c r="BL133" s="6" t="s">
        <v>157</v>
      </c>
      <c r="BM133" s="6" t="s">
        <v>654</v>
      </c>
    </row>
    <row r="134" spans="2:51" s="6" customFormat="1" ht="18.75" customHeight="1">
      <c r="B134" s="155"/>
      <c r="C134" s="156"/>
      <c r="D134" s="156"/>
      <c r="E134" s="156"/>
      <c r="F134" s="252" t="s">
        <v>655</v>
      </c>
      <c r="G134" s="253"/>
      <c r="H134" s="253"/>
      <c r="I134" s="253"/>
      <c r="J134" s="156"/>
      <c r="K134" s="157">
        <v>1.692</v>
      </c>
      <c r="L134" s="156"/>
      <c r="M134" s="156"/>
      <c r="N134" s="156"/>
      <c r="O134" s="156"/>
      <c r="P134" s="156"/>
      <c r="Q134" s="156"/>
      <c r="R134" s="158"/>
      <c r="T134" s="159"/>
      <c r="U134" s="156"/>
      <c r="V134" s="156"/>
      <c r="W134" s="156"/>
      <c r="X134" s="156"/>
      <c r="Y134" s="156"/>
      <c r="Z134" s="156"/>
      <c r="AA134" s="160"/>
      <c r="AT134" s="161" t="s">
        <v>195</v>
      </c>
      <c r="AU134" s="161" t="s">
        <v>106</v>
      </c>
      <c r="AV134" s="161" t="s">
        <v>106</v>
      </c>
      <c r="AW134" s="161" t="s">
        <v>118</v>
      </c>
      <c r="AX134" s="161" t="s">
        <v>79</v>
      </c>
      <c r="AY134" s="161" t="s">
        <v>147</v>
      </c>
    </row>
    <row r="135" spans="2:51" s="6" customFormat="1" ht="18.75" customHeight="1">
      <c r="B135" s="155"/>
      <c r="C135" s="156"/>
      <c r="D135" s="156"/>
      <c r="E135" s="156"/>
      <c r="F135" s="252" t="s">
        <v>656</v>
      </c>
      <c r="G135" s="253"/>
      <c r="H135" s="253"/>
      <c r="I135" s="253"/>
      <c r="J135" s="156"/>
      <c r="K135" s="157">
        <v>0.48</v>
      </c>
      <c r="L135" s="156"/>
      <c r="M135" s="156"/>
      <c r="N135" s="156"/>
      <c r="O135" s="156"/>
      <c r="P135" s="156"/>
      <c r="Q135" s="156"/>
      <c r="R135" s="158"/>
      <c r="T135" s="159"/>
      <c r="U135" s="156"/>
      <c r="V135" s="156"/>
      <c r="W135" s="156"/>
      <c r="X135" s="156"/>
      <c r="Y135" s="156"/>
      <c r="Z135" s="156"/>
      <c r="AA135" s="160"/>
      <c r="AT135" s="161" t="s">
        <v>195</v>
      </c>
      <c r="AU135" s="161" t="s">
        <v>106</v>
      </c>
      <c r="AV135" s="161" t="s">
        <v>106</v>
      </c>
      <c r="AW135" s="161" t="s">
        <v>118</v>
      </c>
      <c r="AX135" s="161" t="s">
        <v>79</v>
      </c>
      <c r="AY135" s="161" t="s">
        <v>147</v>
      </c>
    </row>
    <row r="136" spans="2:51" s="6" customFormat="1" ht="18.75" customHeight="1">
      <c r="B136" s="166"/>
      <c r="C136" s="167"/>
      <c r="D136" s="167"/>
      <c r="E136" s="167"/>
      <c r="F136" s="258" t="s">
        <v>258</v>
      </c>
      <c r="G136" s="259"/>
      <c r="H136" s="259"/>
      <c r="I136" s="259"/>
      <c r="J136" s="167"/>
      <c r="K136" s="168">
        <v>2.172</v>
      </c>
      <c r="L136" s="167"/>
      <c r="M136" s="167"/>
      <c r="N136" s="167"/>
      <c r="O136" s="167"/>
      <c r="P136" s="167"/>
      <c r="Q136" s="167"/>
      <c r="R136" s="169"/>
      <c r="T136" s="170"/>
      <c r="U136" s="167"/>
      <c r="V136" s="167"/>
      <c r="W136" s="167"/>
      <c r="X136" s="167"/>
      <c r="Y136" s="167"/>
      <c r="Z136" s="167"/>
      <c r="AA136" s="171"/>
      <c r="AT136" s="172" t="s">
        <v>195</v>
      </c>
      <c r="AU136" s="172" t="s">
        <v>106</v>
      </c>
      <c r="AV136" s="172" t="s">
        <v>157</v>
      </c>
      <c r="AW136" s="172" t="s">
        <v>118</v>
      </c>
      <c r="AX136" s="172" t="s">
        <v>22</v>
      </c>
      <c r="AY136" s="172" t="s">
        <v>147</v>
      </c>
    </row>
    <row r="137" spans="2:65" s="6" customFormat="1" ht="15.75" customHeight="1">
      <c r="B137" s="23"/>
      <c r="C137" s="143" t="s">
        <v>157</v>
      </c>
      <c r="D137" s="143" t="s">
        <v>148</v>
      </c>
      <c r="E137" s="144" t="s">
        <v>657</v>
      </c>
      <c r="F137" s="243" t="s">
        <v>658</v>
      </c>
      <c r="G137" s="244"/>
      <c r="H137" s="244"/>
      <c r="I137" s="244"/>
      <c r="J137" s="145" t="s">
        <v>245</v>
      </c>
      <c r="K137" s="146">
        <v>10</v>
      </c>
      <c r="L137" s="245">
        <v>0</v>
      </c>
      <c r="M137" s="244"/>
      <c r="N137" s="246">
        <f>ROUND($L$137*$K$137,2)</f>
        <v>0</v>
      </c>
      <c r="O137" s="244"/>
      <c r="P137" s="244"/>
      <c r="Q137" s="244"/>
      <c r="R137" s="25"/>
      <c r="T137" s="147"/>
      <c r="U137" s="31" t="s">
        <v>44</v>
      </c>
      <c r="V137" s="24"/>
      <c r="W137" s="148">
        <f>$V$137*$K$137</f>
        <v>0</v>
      </c>
      <c r="X137" s="148">
        <v>0.00012</v>
      </c>
      <c r="Y137" s="148">
        <f>$X$137*$K$137</f>
        <v>0.0012000000000000001</v>
      </c>
      <c r="Z137" s="148">
        <v>0</v>
      </c>
      <c r="AA137" s="149">
        <f>$Z$137*$K$137</f>
        <v>0</v>
      </c>
      <c r="AR137" s="6" t="s">
        <v>157</v>
      </c>
      <c r="AT137" s="6" t="s">
        <v>148</v>
      </c>
      <c r="AU137" s="6" t="s">
        <v>106</v>
      </c>
      <c r="AY137" s="6" t="s">
        <v>147</v>
      </c>
      <c r="BE137" s="93">
        <f>IF($U$137="základní",$N$137,0)</f>
        <v>0</v>
      </c>
      <c r="BF137" s="93">
        <f>IF($U$137="snížená",$N$137,0)</f>
        <v>0</v>
      </c>
      <c r="BG137" s="93">
        <f>IF($U$137="zákl. přenesená",$N$137,0)</f>
        <v>0</v>
      </c>
      <c r="BH137" s="93">
        <f>IF($U$137="sníž. přenesená",$N$137,0)</f>
        <v>0</v>
      </c>
      <c r="BI137" s="93">
        <f>IF($U$137="nulová",$N$137,0)</f>
        <v>0</v>
      </c>
      <c r="BJ137" s="6" t="s">
        <v>22</v>
      </c>
      <c r="BK137" s="93">
        <f>ROUND($L$137*$K$137,2)</f>
        <v>0</v>
      </c>
      <c r="BL137" s="6" t="s">
        <v>157</v>
      </c>
      <c r="BM137" s="6" t="s">
        <v>659</v>
      </c>
    </row>
    <row r="138" spans="2:65" s="6" customFormat="1" ht="27" customHeight="1">
      <c r="B138" s="23"/>
      <c r="C138" s="143" t="s">
        <v>146</v>
      </c>
      <c r="D138" s="143" t="s">
        <v>148</v>
      </c>
      <c r="E138" s="144" t="s">
        <v>660</v>
      </c>
      <c r="F138" s="243" t="s">
        <v>661</v>
      </c>
      <c r="G138" s="244"/>
      <c r="H138" s="244"/>
      <c r="I138" s="244"/>
      <c r="J138" s="145" t="s">
        <v>245</v>
      </c>
      <c r="K138" s="146">
        <v>10</v>
      </c>
      <c r="L138" s="245">
        <v>0</v>
      </c>
      <c r="M138" s="244"/>
      <c r="N138" s="246">
        <f>ROUND($L$138*$K$138,2)</f>
        <v>0</v>
      </c>
      <c r="O138" s="244"/>
      <c r="P138" s="244"/>
      <c r="Q138" s="244"/>
      <c r="R138" s="25"/>
      <c r="T138" s="147"/>
      <c r="U138" s="31" t="s">
        <v>44</v>
      </c>
      <c r="V138" s="24"/>
      <c r="W138" s="148">
        <f>$V$138*$K$138</f>
        <v>0</v>
      </c>
      <c r="X138" s="148">
        <v>0.00024</v>
      </c>
      <c r="Y138" s="148">
        <f>$X$138*$K$138</f>
        <v>0.0024000000000000002</v>
      </c>
      <c r="Z138" s="148">
        <v>0</v>
      </c>
      <c r="AA138" s="149">
        <f>$Z$138*$K$138</f>
        <v>0</v>
      </c>
      <c r="AR138" s="6" t="s">
        <v>157</v>
      </c>
      <c r="AT138" s="6" t="s">
        <v>148</v>
      </c>
      <c r="AU138" s="6" t="s">
        <v>106</v>
      </c>
      <c r="AY138" s="6" t="s">
        <v>147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157</v>
      </c>
      <c r="BM138" s="6" t="s">
        <v>662</v>
      </c>
    </row>
    <row r="139" spans="2:65" s="6" customFormat="1" ht="27" customHeight="1">
      <c r="B139" s="23"/>
      <c r="C139" s="143" t="s">
        <v>163</v>
      </c>
      <c r="D139" s="143" t="s">
        <v>148</v>
      </c>
      <c r="E139" s="144" t="s">
        <v>252</v>
      </c>
      <c r="F139" s="243" t="s">
        <v>253</v>
      </c>
      <c r="G139" s="244"/>
      <c r="H139" s="244"/>
      <c r="I139" s="244"/>
      <c r="J139" s="145" t="s">
        <v>254</v>
      </c>
      <c r="K139" s="146">
        <v>13.26</v>
      </c>
      <c r="L139" s="245">
        <v>0</v>
      </c>
      <c r="M139" s="244"/>
      <c r="N139" s="246">
        <f>ROUND($L$139*$K$139,2)</f>
        <v>0</v>
      </c>
      <c r="O139" s="244"/>
      <c r="P139" s="244"/>
      <c r="Q139" s="244"/>
      <c r="R139" s="25"/>
      <c r="T139" s="147"/>
      <c r="U139" s="31" t="s">
        <v>44</v>
      </c>
      <c r="V139" s="24"/>
      <c r="W139" s="148">
        <f>$V$139*$K$139</f>
        <v>0</v>
      </c>
      <c r="X139" s="148">
        <v>0.0015</v>
      </c>
      <c r="Y139" s="148">
        <f>$X$139*$K$139</f>
        <v>0.01989</v>
      </c>
      <c r="Z139" s="148">
        <v>0</v>
      </c>
      <c r="AA139" s="149">
        <f>$Z$139*$K$139</f>
        <v>0</v>
      </c>
      <c r="AR139" s="6" t="s">
        <v>157</v>
      </c>
      <c r="AT139" s="6" t="s">
        <v>148</v>
      </c>
      <c r="AU139" s="6" t="s">
        <v>106</v>
      </c>
      <c r="AY139" s="6" t="s">
        <v>147</v>
      </c>
      <c r="BE139" s="93">
        <f>IF($U$139="základní",$N$139,0)</f>
        <v>0</v>
      </c>
      <c r="BF139" s="93">
        <f>IF($U$139="snížená",$N$139,0)</f>
        <v>0</v>
      </c>
      <c r="BG139" s="93">
        <f>IF($U$139="zákl. přenesená",$N$139,0)</f>
        <v>0</v>
      </c>
      <c r="BH139" s="93">
        <f>IF($U$139="sníž. přenesená",$N$139,0)</f>
        <v>0</v>
      </c>
      <c r="BI139" s="93">
        <f>IF($U$139="nulová",$N$139,0)</f>
        <v>0</v>
      </c>
      <c r="BJ139" s="6" t="s">
        <v>22</v>
      </c>
      <c r="BK139" s="93">
        <f>ROUND($L$139*$K$139,2)</f>
        <v>0</v>
      </c>
      <c r="BL139" s="6" t="s">
        <v>157</v>
      </c>
      <c r="BM139" s="6" t="s">
        <v>663</v>
      </c>
    </row>
    <row r="140" spans="2:51" s="6" customFormat="1" ht="18.75" customHeight="1">
      <c r="B140" s="155"/>
      <c r="C140" s="156"/>
      <c r="D140" s="156"/>
      <c r="E140" s="156"/>
      <c r="F140" s="252" t="s">
        <v>664</v>
      </c>
      <c r="G140" s="253"/>
      <c r="H140" s="253"/>
      <c r="I140" s="253"/>
      <c r="J140" s="156"/>
      <c r="K140" s="157">
        <v>13.26</v>
      </c>
      <c r="L140" s="156"/>
      <c r="M140" s="156"/>
      <c r="N140" s="156"/>
      <c r="O140" s="156"/>
      <c r="P140" s="156"/>
      <c r="Q140" s="156"/>
      <c r="R140" s="158"/>
      <c r="T140" s="159"/>
      <c r="U140" s="156"/>
      <c r="V140" s="156"/>
      <c r="W140" s="156"/>
      <c r="X140" s="156"/>
      <c r="Y140" s="156"/>
      <c r="Z140" s="156"/>
      <c r="AA140" s="160"/>
      <c r="AT140" s="161" t="s">
        <v>195</v>
      </c>
      <c r="AU140" s="161" t="s">
        <v>106</v>
      </c>
      <c r="AV140" s="161" t="s">
        <v>106</v>
      </c>
      <c r="AW140" s="161" t="s">
        <v>118</v>
      </c>
      <c r="AX140" s="161" t="s">
        <v>79</v>
      </c>
      <c r="AY140" s="161" t="s">
        <v>147</v>
      </c>
    </row>
    <row r="141" spans="2:51" s="6" customFormat="1" ht="18.75" customHeight="1">
      <c r="B141" s="166"/>
      <c r="C141" s="167"/>
      <c r="D141" s="167"/>
      <c r="E141" s="167"/>
      <c r="F141" s="258" t="s">
        <v>258</v>
      </c>
      <c r="G141" s="259"/>
      <c r="H141" s="259"/>
      <c r="I141" s="259"/>
      <c r="J141" s="167"/>
      <c r="K141" s="168">
        <v>13.26</v>
      </c>
      <c r="L141" s="167"/>
      <c r="M141" s="167"/>
      <c r="N141" s="167"/>
      <c r="O141" s="167"/>
      <c r="P141" s="167"/>
      <c r="Q141" s="167"/>
      <c r="R141" s="169"/>
      <c r="T141" s="170"/>
      <c r="U141" s="167"/>
      <c r="V141" s="167"/>
      <c r="W141" s="167"/>
      <c r="X141" s="167"/>
      <c r="Y141" s="167"/>
      <c r="Z141" s="167"/>
      <c r="AA141" s="171"/>
      <c r="AT141" s="172" t="s">
        <v>195</v>
      </c>
      <c r="AU141" s="172" t="s">
        <v>106</v>
      </c>
      <c r="AV141" s="172" t="s">
        <v>157</v>
      </c>
      <c r="AW141" s="172" t="s">
        <v>118</v>
      </c>
      <c r="AX141" s="172" t="s">
        <v>22</v>
      </c>
      <c r="AY141" s="172" t="s">
        <v>147</v>
      </c>
    </row>
    <row r="142" spans="2:65" s="6" customFormat="1" ht="27" customHeight="1">
      <c r="B142" s="23"/>
      <c r="C142" s="143" t="s">
        <v>211</v>
      </c>
      <c r="D142" s="143" t="s">
        <v>148</v>
      </c>
      <c r="E142" s="144" t="s">
        <v>665</v>
      </c>
      <c r="F142" s="243" t="s">
        <v>666</v>
      </c>
      <c r="G142" s="244"/>
      <c r="H142" s="244"/>
      <c r="I142" s="244"/>
      <c r="J142" s="145" t="s">
        <v>254</v>
      </c>
      <c r="K142" s="146">
        <v>2.4</v>
      </c>
      <c r="L142" s="245">
        <v>0</v>
      </c>
      <c r="M142" s="244"/>
      <c r="N142" s="246">
        <f>ROUND($L$142*$K$142,2)</f>
        <v>0</v>
      </c>
      <c r="O142" s="244"/>
      <c r="P142" s="244"/>
      <c r="Q142" s="244"/>
      <c r="R142" s="25"/>
      <c r="T142" s="147"/>
      <c r="U142" s="31" t="s">
        <v>44</v>
      </c>
      <c r="V142" s="24"/>
      <c r="W142" s="148">
        <f>$V$142*$K$142</f>
        <v>0</v>
      </c>
      <c r="X142" s="148">
        <v>0.01032</v>
      </c>
      <c r="Y142" s="148">
        <f>$X$142*$K$142</f>
        <v>0.024768</v>
      </c>
      <c r="Z142" s="148">
        <v>0</v>
      </c>
      <c r="AA142" s="149">
        <f>$Z$142*$K$142</f>
        <v>0</v>
      </c>
      <c r="AR142" s="6" t="s">
        <v>157</v>
      </c>
      <c r="AT142" s="6" t="s">
        <v>148</v>
      </c>
      <c r="AU142" s="6" t="s">
        <v>106</v>
      </c>
      <c r="AY142" s="6" t="s">
        <v>147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22</v>
      </c>
      <c r="BK142" s="93">
        <f>ROUND($L$142*$K$142,2)</f>
        <v>0</v>
      </c>
      <c r="BL142" s="6" t="s">
        <v>157</v>
      </c>
      <c r="BM142" s="6" t="s">
        <v>667</v>
      </c>
    </row>
    <row r="143" spans="2:51" s="6" customFormat="1" ht="18.75" customHeight="1">
      <c r="B143" s="155"/>
      <c r="C143" s="156"/>
      <c r="D143" s="156"/>
      <c r="E143" s="156"/>
      <c r="F143" s="252" t="s">
        <v>668</v>
      </c>
      <c r="G143" s="253"/>
      <c r="H143" s="253"/>
      <c r="I143" s="253"/>
      <c r="J143" s="156"/>
      <c r="K143" s="157">
        <v>2.4</v>
      </c>
      <c r="L143" s="156"/>
      <c r="M143" s="156"/>
      <c r="N143" s="156"/>
      <c r="O143" s="156"/>
      <c r="P143" s="156"/>
      <c r="Q143" s="156"/>
      <c r="R143" s="158"/>
      <c r="T143" s="159"/>
      <c r="U143" s="156"/>
      <c r="V143" s="156"/>
      <c r="W143" s="156"/>
      <c r="X143" s="156"/>
      <c r="Y143" s="156"/>
      <c r="Z143" s="156"/>
      <c r="AA143" s="160"/>
      <c r="AT143" s="161" t="s">
        <v>195</v>
      </c>
      <c r="AU143" s="161" t="s">
        <v>106</v>
      </c>
      <c r="AV143" s="161" t="s">
        <v>106</v>
      </c>
      <c r="AW143" s="161" t="s">
        <v>118</v>
      </c>
      <c r="AX143" s="161" t="s">
        <v>22</v>
      </c>
      <c r="AY143" s="161" t="s">
        <v>147</v>
      </c>
    </row>
    <row r="144" spans="2:63" s="132" customFormat="1" ht="30.75" customHeight="1">
      <c r="B144" s="133"/>
      <c r="C144" s="134"/>
      <c r="D144" s="142" t="s">
        <v>642</v>
      </c>
      <c r="E144" s="142"/>
      <c r="F144" s="142"/>
      <c r="G144" s="142"/>
      <c r="H144" s="142"/>
      <c r="I144" s="142"/>
      <c r="J144" s="142"/>
      <c r="K144" s="142"/>
      <c r="L144" s="142"/>
      <c r="M144" s="142"/>
      <c r="N144" s="251">
        <f>$BK$144</f>
        <v>0</v>
      </c>
      <c r="O144" s="250"/>
      <c r="P144" s="250"/>
      <c r="Q144" s="250"/>
      <c r="R144" s="136"/>
      <c r="T144" s="137"/>
      <c r="U144" s="134"/>
      <c r="V144" s="134"/>
      <c r="W144" s="138">
        <f>$W$145+SUM($W$146:$W$152)</f>
        <v>0</v>
      </c>
      <c r="X144" s="134"/>
      <c r="Y144" s="138">
        <f>$Y$145+SUM($Y$146:$Y$152)</f>
        <v>0.0017</v>
      </c>
      <c r="Z144" s="134"/>
      <c r="AA144" s="139">
        <f>$AA$145+SUM($AA$146:$AA$152)</f>
        <v>0.611748</v>
      </c>
      <c r="AR144" s="140" t="s">
        <v>22</v>
      </c>
      <c r="AT144" s="140" t="s">
        <v>78</v>
      </c>
      <c r="AU144" s="140" t="s">
        <v>22</v>
      </c>
      <c r="AY144" s="140" t="s">
        <v>147</v>
      </c>
      <c r="BK144" s="141">
        <f>$BK$145+SUM($BK$146:$BK$152)</f>
        <v>0</v>
      </c>
    </row>
    <row r="145" spans="2:65" s="6" customFormat="1" ht="39" customHeight="1">
      <c r="B145" s="23"/>
      <c r="C145" s="143" t="s">
        <v>215</v>
      </c>
      <c r="D145" s="143" t="s">
        <v>148</v>
      </c>
      <c r="E145" s="144" t="s">
        <v>409</v>
      </c>
      <c r="F145" s="243" t="s">
        <v>410</v>
      </c>
      <c r="G145" s="244"/>
      <c r="H145" s="244"/>
      <c r="I145" s="244"/>
      <c r="J145" s="145" t="s">
        <v>245</v>
      </c>
      <c r="K145" s="146">
        <v>10</v>
      </c>
      <c r="L145" s="245">
        <v>0</v>
      </c>
      <c r="M145" s="244"/>
      <c r="N145" s="246">
        <f>ROUND($L$145*$K$145,2)</f>
        <v>0</v>
      </c>
      <c r="O145" s="244"/>
      <c r="P145" s="244"/>
      <c r="Q145" s="244"/>
      <c r="R145" s="25"/>
      <c r="T145" s="147"/>
      <c r="U145" s="31" t="s">
        <v>44</v>
      </c>
      <c r="V145" s="24"/>
      <c r="W145" s="148">
        <f>$V$145*$K$145</f>
        <v>0</v>
      </c>
      <c r="X145" s="148">
        <v>0.00013</v>
      </c>
      <c r="Y145" s="148">
        <f>$X$145*$K$145</f>
        <v>0.0013</v>
      </c>
      <c r="Z145" s="148">
        <v>0</v>
      </c>
      <c r="AA145" s="149">
        <f>$Z$145*$K$145</f>
        <v>0</v>
      </c>
      <c r="AR145" s="6" t="s">
        <v>157</v>
      </c>
      <c r="AT145" s="6" t="s">
        <v>148</v>
      </c>
      <c r="AU145" s="6" t="s">
        <v>106</v>
      </c>
      <c r="AY145" s="6" t="s">
        <v>147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157</v>
      </c>
      <c r="BM145" s="6" t="s">
        <v>669</v>
      </c>
    </row>
    <row r="146" spans="2:65" s="6" customFormat="1" ht="27" customHeight="1">
      <c r="B146" s="23"/>
      <c r="C146" s="143" t="s">
        <v>219</v>
      </c>
      <c r="D146" s="143" t="s">
        <v>148</v>
      </c>
      <c r="E146" s="144" t="s">
        <v>670</v>
      </c>
      <c r="F146" s="243" t="s">
        <v>671</v>
      </c>
      <c r="G146" s="244"/>
      <c r="H146" s="244"/>
      <c r="I146" s="244"/>
      <c r="J146" s="145" t="s">
        <v>245</v>
      </c>
      <c r="K146" s="146">
        <v>10</v>
      </c>
      <c r="L146" s="245">
        <v>0</v>
      </c>
      <c r="M146" s="244"/>
      <c r="N146" s="246">
        <f>ROUND($L$146*$K$146,2)</f>
        <v>0</v>
      </c>
      <c r="O146" s="244"/>
      <c r="P146" s="244"/>
      <c r="Q146" s="244"/>
      <c r="R146" s="25"/>
      <c r="T146" s="147"/>
      <c r="U146" s="31" t="s">
        <v>44</v>
      </c>
      <c r="V146" s="24"/>
      <c r="W146" s="148">
        <f>$V$146*$K$146</f>
        <v>0</v>
      </c>
      <c r="X146" s="148">
        <v>4E-05</v>
      </c>
      <c r="Y146" s="148">
        <f>$X$146*$K$146</f>
        <v>0.0004</v>
      </c>
      <c r="Z146" s="148">
        <v>0</v>
      </c>
      <c r="AA146" s="149">
        <f>$Z$146*$K$146</f>
        <v>0</v>
      </c>
      <c r="AR146" s="6" t="s">
        <v>157</v>
      </c>
      <c r="AT146" s="6" t="s">
        <v>148</v>
      </c>
      <c r="AU146" s="6" t="s">
        <v>106</v>
      </c>
      <c r="AY146" s="6" t="s">
        <v>147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157</v>
      </c>
      <c r="BM146" s="6" t="s">
        <v>672</v>
      </c>
    </row>
    <row r="147" spans="2:65" s="6" customFormat="1" ht="27" customHeight="1">
      <c r="B147" s="23"/>
      <c r="C147" s="143" t="s">
        <v>27</v>
      </c>
      <c r="D147" s="143" t="s">
        <v>148</v>
      </c>
      <c r="E147" s="144" t="s">
        <v>673</v>
      </c>
      <c r="F147" s="243" t="s">
        <v>674</v>
      </c>
      <c r="G147" s="244"/>
      <c r="H147" s="244"/>
      <c r="I147" s="244"/>
      <c r="J147" s="145" t="s">
        <v>245</v>
      </c>
      <c r="K147" s="146">
        <v>1.44</v>
      </c>
      <c r="L147" s="245">
        <v>0</v>
      </c>
      <c r="M147" s="244"/>
      <c r="N147" s="246">
        <f>ROUND($L$147*$K$147,2)</f>
        <v>0</v>
      </c>
      <c r="O147" s="244"/>
      <c r="P147" s="244"/>
      <c r="Q147" s="244"/>
      <c r="R147" s="25"/>
      <c r="T147" s="147"/>
      <c r="U147" s="31" t="s">
        <v>44</v>
      </c>
      <c r="V147" s="24"/>
      <c r="W147" s="148">
        <f>$V$147*$K$147</f>
        <v>0</v>
      </c>
      <c r="X147" s="148">
        <v>0</v>
      </c>
      <c r="Y147" s="148">
        <f>$X$147*$K$147</f>
        <v>0</v>
      </c>
      <c r="Z147" s="148">
        <v>0.054</v>
      </c>
      <c r="AA147" s="149">
        <f>$Z$147*$K$147</f>
        <v>0.07776</v>
      </c>
      <c r="AR147" s="6" t="s">
        <v>157</v>
      </c>
      <c r="AT147" s="6" t="s">
        <v>148</v>
      </c>
      <c r="AU147" s="6" t="s">
        <v>106</v>
      </c>
      <c r="AY147" s="6" t="s">
        <v>147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22</v>
      </c>
      <c r="BK147" s="93">
        <f>ROUND($L$147*$K$147,2)</f>
        <v>0</v>
      </c>
      <c r="BL147" s="6" t="s">
        <v>157</v>
      </c>
      <c r="BM147" s="6" t="s">
        <v>675</v>
      </c>
    </row>
    <row r="148" spans="2:51" s="6" customFormat="1" ht="18.75" customHeight="1">
      <c r="B148" s="155"/>
      <c r="C148" s="156"/>
      <c r="D148" s="156"/>
      <c r="E148" s="156"/>
      <c r="F148" s="252" t="s">
        <v>676</v>
      </c>
      <c r="G148" s="253"/>
      <c r="H148" s="253"/>
      <c r="I148" s="253"/>
      <c r="J148" s="156"/>
      <c r="K148" s="157">
        <v>1.44</v>
      </c>
      <c r="L148" s="156"/>
      <c r="M148" s="156"/>
      <c r="N148" s="156"/>
      <c r="O148" s="156"/>
      <c r="P148" s="156"/>
      <c r="Q148" s="156"/>
      <c r="R148" s="158"/>
      <c r="T148" s="159"/>
      <c r="U148" s="156"/>
      <c r="V148" s="156"/>
      <c r="W148" s="156"/>
      <c r="X148" s="156"/>
      <c r="Y148" s="156"/>
      <c r="Z148" s="156"/>
      <c r="AA148" s="160"/>
      <c r="AT148" s="161" t="s">
        <v>195</v>
      </c>
      <c r="AU148" s="161" t="s">
        <v>106</v>
      </c>
      <c r="AV148" s="161" t="s">
        <v>106</v>
      </c>
      <c r="AW148" s="161" t="s">
        <v>118</v>
      </c>
      <c r="AX148" s="161" t="s">
        <v>79</v>
      </c>
      <c r="AY148" s="161" t="s">
        <v>147</v>
      </c>
    </row>
    <row r="149" spans="2:51" s="6" customFormat="1" ht="18.75" customHeight="1">
      <c r="B149" s="166"/>
      <c r="C149" s="167"/>
      <c r="D149" s="167"/>
      <c r="E149" s="167"/>
      <c r="F149" s="258" t="s">
        <v>258</v>
      </c>
      <c r="G149" s="259"/>
      <c r="H149" s="259"/>
      <c r="I149" s="259"/>
      <c r="J149" s="167"/>
      <c r="K149" s="168">
        <v>1.44</v>
      </c>
      <c r="L149" s="167"/>
      <c r="M149" s="167"/>
      <c r="N149" s="167"/>
      <c r="O149" s="167"/>
      <c r="P149" s="167"/>
      <c r="Q149" s="167"/>
      <c r="R149" s="169"/>
      <c r="T149" s="170"/>
      <c r="U149" s="167"/>
      <c r="V149" s="167"/>
      <c r="W149" s="167"/>
      <c r="X149" s="167"/>
      <c r="Y149" s="167"/>
      <c r="Z149" s="167"/>
      <c r="AA149" s="171"/>
      <c r="AT149" s="172" t="s">
        <v>195</v>
      </c>
      <c r="AU149" s="172" t="s">
        <v>106</v>
      </c>
      <c r="AV149" s="172" t="s">
        <v>157</v>
      </c>
      <c r="AW149" s="172" t="s">
        <v>118</v>
      </c>
      <c r="AX149" s="172" t="s">
        <v>22</v>
      </c>
      <c r="AY149" s="172" t="s">
        <v>147</v>
      </c>
    </row>
    <row r="150" spans="2:65" s="6" customFormat="1" ht="27" customHeight="1">
      <c r="B150" s="23"/>
      <c r="C150" s="143" t="s">
        <v>227</v>
      </c>
      <c r="D150" s="143" t="s">
        <v>148</v>
      </c>
      <c r="E150" s="144" t="s">
        <v>677</v>
      </c>
      <c r="F150" s="243" t="s">
        <v>678</v>
      </c>
      <c r="G150" s="244"/>
      <c r="H150" s="244"/>
      <c r="I150" s="244"/>
      <c r="J150" s="145" t="s">
        <v>245</v>
      </c>
      <c r="K150" s="146">
        <v>8.476</v>
      </c>
      <c r="L150" s="245">
        <v>0</v>
      </c>
      <c r="M150" s="244"/>
      <c r="N150" s="246">
        <f>ROUND($L$150*$K$150,2)</f>
        <v>0</v>
      </c>
      <c r="O150" s="244"/>
      <c r="P150" s="244"/>
      <c r="Q150" s="244"/>
      <c r="R150" s="25"/>
      <c r="T150" s="147"/>
      <c r="U150" s="31" t="s">
        <v>44</v>
      </c>
      <c r="V150" s="24"/>
      <c r="W150" s="148">
        <f>$V$150*$K$150</f>
        <v>0</v>
      </c>
      <c r="X150" s="148">
        <v>0</v>
      </c>
      <c r="Y150" s="148">
        <f>$X$150*$K$150</f>
        <v>0</v>
      </c>
      <c r="Z150" s="148">
        <v>0.063</v>
      </c>
      <c r="AA150" s="149">
        <f>$Z$150*$K$150</f>
        <v>0.533988</v>
      </c>
      <c r="AR150" s="6" t="s">
        <v>157</v>
      </c>
      <c r="AT150" s="6" t="s">
        <v>148</v>
      </c>
      <c r="AU150" s="6" t="s">
        <v>106</v>
      </c>
      <c r="AY150" s="6" t="s">
        <v>147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22</v>
      </c>
      <c r="BK150" s="93">
        <f>ROUND($L$150*$K$150,2)</f>
        <v>0</v>
      </c>
      <c r="BL150" s="6" t="s">
        <v>157</v>
      </c>
      <c r="BM150" s="6" t="s">
        <v>679</v>
      </c>
    </row>
    <row r="151" spans="2:51" s="6" customFormat="1" ht="18.75" customHeight="1">
      <c r="B151" s="155"/>
      <c r="C151" s="156"/>
      <c r="D151" s="156"/>
      <c r="E151" s="156"/>
      <c r="F151" s="252" t="s">
        <v>680</v>
      </c>
      <c r="G151" s="253"/>
      <c r="H151" s="253"/>
      <c r="I151" s="253"/>
      <c r="J151" s="156"/>
      <c r="K151" s="157">
        <v>8.476</v>
      </c>
      <c r="L151" s="156"/>
      <c r="M151" s="156"/>
      <c r="N151" s="156"/>
      <c r="O151" s="156"/>
      <c r="P151" s="156"/>
      <c r="Q151" s="156"/>
      <c r="R151" s="158"/>
      <c r="T151" s="159"/>
      <c r="U151" s="156"/>
      <c r="V151" s="156"/>
      <c r="W151" s="156"/>
      <c r="X151" s="156"/>
      <c r="Y151" s="156"/>
      <c r="Z151" s="156"/>
      <c r="AA151" s="160"/>
      <c r="AT151" s="161" t="s">
        <v>195</v>
      </c>
      <c r="AU151" s="161" t="s">
        <v>106</v>
      </c>
      <c r="AV151" s="161" t="s">
        <v>106</v>
      </c>
      <c r="AW151" s="161" t="s">
        <v>118</v>
      </c>
      <c r="AX151" s="161" t="s">
        <v>22</v>
      </c>
      <c r="AY151" s="161" t="s">
        <v>147</v>
      </c>
    </row>
    <row r="152" spans="2:63" s="132" customFormat="1" ht="23.25" customHeight="1">
      <c r="B152" s="133"/>
      <c r="C152" s="134"/>
      <c r="D152" s="142" t="s">
        <v>643</v>
      </c>
      <c r="E152" s="142"/>
      <c r="F152" s="142"/>
      <c r="G152" s="142"/>
      <c r="H152" s="142"/>
      <c r="I152" s="142"/>
      <c r="J152" s="142"/>
      <c r="K152" s="142"/>
      <c r="L152" s="142"/>
      <c r="M152" s="142"/>
      <c r="N152" s="251">
        <f>$BK$152</f>
        <v>0</v>
      </c>
      <c r="O152" s="250"/>
      <c r="P152" s="250"/>
      <c r="Q152" s="250"/>
      <c r="R152" s="136"/>
      <c r="T152" s="137"/>
      <c r="U152" s="134"/>
      <c r="V152" s="134"/>
      <c r="W152" s="138">
        <f>SUM($W$153:$W$160)</f>
        <v>0</v>
      </c>
      <c r="X152" s="134"/>
      <c r="Y152" s="138">
        <f>SUM($Y$153:$Y$160)</f>
        <v>0</v>
      </c>
      <c r="Z152" s="134"/>
      <c r="AA152" s="139">
        <f>SUM($AA$153:$AA$160)</f>
        <v>0</v>
      </c>
      <c r="AR152" s="140" t="s">
        <v>22</v>
      </c>
      <c r="AT152" s="140" t="s">
        <v>78</v>
      </c>
      <c r="AU152" s="140" t="s">
        <v>106</v>
      </c>
      <c r="AY152" s="140" t="s">
        <v>147</v>
      </c>
      <c r="BK152" s="141">
        <f>SUM($BK$153:$BK$160)</f>
        <v>0</v>
      </c>
    </row>
    <row r="153" spans="2:65" s="6" customFormat="1" ht="27" customHeight="1">
      <c r="B153" s="23"/>
      <c r="C153" s="143" t="s">
        <v>232</v>
      </c>
      <c r="D153" s="143" t="s">
        <v>148</v>
      </c>
      <c r="E153" s="144" t="s">
        <v>681</v>
      </c>
      <c r="F153" s="243" t="s">
        <v>682</v>
      </c>
      <c r="G153" s="244"/>
      <c r="H153" s="244"/>
      <c r="I153" s="244"/>
      <c r="J153" s="145" t="s">
        <v>225</v>
      </c>
      <c r="K153" s="146">
        <v>0.671</v>
      </c>
      <c r="L153" s="245">
        <v>0</v>
      </c>
      <c r="M153" s="244"/>
      <c r="N153" s="246">
        <f>ROUND($L$153*$K$153,2)</f>
        <v>0</v>
      </c>
      <c r="O153" s="244"/>
      <c r="P153" s="244"/>
      <c r="Q153" s="244"/>
      <c r="R153" s="25"/>
      <c r="T153" s="147"/>
      <c r="U153" s="31" t="s">
        <v>44</v>
      </c>
      <c r="V153" s="24"/>
      <c r="W153" s="148">
        <f>$V$153*$K$153</f>
        <v>0</v>
      </c>
      <c r="X153" s="148">
        <v>0</v>
      </c>
      <c r="Y153" s="148">
        <f>$X$153*$K$153</f>
        <v>0</v>
      </c>
      <c r="Z153" s="148">
        <v>0</v>
      </c>
      <c r="AA153" s="149">
        <f>$Z$153*$K$153</f>
        <v>0</v>
      </c>
      <c r="AR153" s="6" t="s">
        <v>157</v>
      </c>
      <c r="AT153" s="6" t="s">
        <v>148</v>
      </c>
      <c r="AU153" s="6" t="s">
        <v>153</v>
      </c>
      <c r="AY153" s="6" t="s">
        <v>147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22</v>
      </c>
      <c r="BK153" s="93">
        <f>ROUND($L$153*$K$153,2)</f>
        <v>0</v>
      </c>
      <c r="BL153" s="6" t="s">
        <v>157</v>
      </c>
      <c r="BM153" s="6" t="s">
        <v>683</v>
      </c>
    </row>
    <row r="154" spans="2:65" s="6" customFormat="1" ht="27" customHeight="1">
      <c r="B154" s="23"/>
      <c r="C154" s="143" t="s">
        <v>237</v>
      </c>
      <c r="D154" s="143" t="s">
        <v>148</v>
      </c>
      <c r="E154" s="144" t="s">
        <v>684</v>
      </c>
      <c r="F154" s="243" t="s">
        <v>685</v>
      </c>
      <c r="G154" s="244"/>
      <c r="H154" s="244"/>
      <c r="I154" s="244"/>
      <c r="J154" s="145" t="s">
        <v>225</v>
      </c>
      <c r="K154" s="146">
        <v>0.671</v>
      </c>
      <c r="L154" s="245">
        <v>0</v>
      </c>
      <c r="M154" s="244"/>
      <c r="N154" s="246">
        <f>ROUND($L$154*$K$154,2)</f>
        <v>0</v>
      </c>
      <c r="O154" s="244"/>
      <c r="P154" s="244"/>
      <c r="Q154" s="244"/>
      <c r="R154" s="25"/>
      <c r="T154" s="147"/>
      <c r="U154" s="31" t="s">
        <v>44</v>
      </c>
      <c r="V154" s="24"/>
      <c r="W154" s="148">
        <f>$V$154*$K$154</f>
        <v>0</v>
      </c>
      <c r="X154" s="148">
        <v>0</v>
      </c>
      <c r="Y154" s="148">
        <f>$X$154*$K$154</f>
        <v>0</v>
      </c>
      <c r="Z154" s="148">
        <v>0</v>
      </c>
      <c r="AA154" s="149">
        <f>$Z$154*$K$154</f>
        <v>0</v>
      </c>
      <c r="AR154" s="6" t="s">
        <v>157</v>
      </c>
      <c r="AT154" s="6" t="s">
        <v>148</v>
      </c>
      <c r="AU154" s="6" t="s">
        <v>153</v>
      </c>
      <c r="AY154" s="6" t="s">
        <v>147</v>
      </c>
      <c r="BE154" s="93">
        <f>IF($U$154="základní",$N$154,0)</f>
        <v>0</v>
      </c>
      <c r="BF154" s="93">
        <f>IF($U$154="snížená",$N$154,0)</f>
        <v>0</v>
      </c>
      <c r="BG154" s="93">
        <f>IF($U$154="zákl. přenesená",$N$154,0)</f>
        <v>0</v>
      </c>
      <c r="BH154" s="93">
        <f>IF($U$154="sníž. přenesená",$N$154,0)</f>
        <v>0</v>
      </c>
      <c r="BI154" s="93">
        <f>IF($U$154="nulová",$N$154,0)</f>
        <v>0</v>
      </c>
      <c r="BJ154" s="6" t="s">
        <v>22</v>
      </c>
      <c r="BK154" s="93">
        <f>ROUND($L$154*$K$154,2)</f>
        <v>0</v>
      </c>
      <c r="BL154" s="6" t="s">
        <v>157</v>
      </c>
      <c r="BM154" s="6" t="s">
        <v>686</v>
      </c>
    </row>
    <row r="155" spans="2:65" s="6" customFormat="1" ht="27" customHeight="1">
      <c r="B155" s="23"/>
      <c r="C155" s="143" t="s">
        <v>242</v>
      </c>
      <c r="D155" s="143" t="s">
        <v>148</v>
      </c>
      <c r="E155" s="144" t="s">
        <v>687</v>
      </c>
      <c r="F155" s="243" t="s">
        <v>688</v>
      </c>
      <c r="G155" s="244"/>
      <c r="H155" s="244"/>
      <c r="I155" s="244"/>
      <c r="J155" s="145" t="s">
        <v>225</v>
      </c>
      <c r="K155" s="146">
        <v>26.169</v>
      </c>
      <c r="L155" s="245">
        <v>0</v>
      </c>
      <c r="M155" s="244"/>
      <c r="N155" s="246">
        <f>ROUND($L$155*$K$155,2)</f>
        <v>0</v>
      </c>
      <c r="O155" s="244"/>
      <c r="P155" s="244"/>
      <c r="Q155" s="244"/>
      <c r="R155" s="25"/>
      <c r="T155" s="147"/>
      <c r="U155" s="31" t="s">
        <v>44</v>
      </c>
      <c r="V155" s="24"/>
      <c r="W155" s="148">
        <f>$V$155*$K$155</f>
        <v>0</v>
      </c>
      <c r="X155" s="148">
        <v>0</v>
      </c>
      <c r="Y155" s="148">
        <f>$X$155*$K$155</f>
        <v>0</v>
      </c>
      <c r="Z155" s="148">
        <v>0</v>
      </c>
      <c r="AA155" s="149">
        <f>$Z$155*$K$155</f>
        <v>0</v>
      </c>
      <c r="AR155" s="6" t="s">
        <v>157</v>
      </c>
      <c r="AT155" s="6" t="s">
        <v>148</v>
      </c>
      <c r="AU155" s="6" t="s">
        <v>153</v>
      </c>
      <c r="AY155" s="6" t="s">
        <v>147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22</v>
      </c>
      <c r="BK155" s="93">
        <f>ROUND($L$155*$K$155,2)</f>
        <v>0</v>
      </c>
      <c r="BL155" s="6" t="s">
        <v>157</v>
      </c>
      <c r="BM155" s="6" t="s">
        <v>689</v>
      </c>
    </row>
    <row r="156" spans="2:65" s="6" customFormat="1" ht="27" customHeight="1">
      <c r="B156" s="23"/>
      <c r="C156" s="143" t="s">
        <v>9</v>
      </c>
      <c r="D156" s="143" t="s">
        <v>148</v>
      </c>
      <c r="E156" s="144" t="s">
        <v>690</v>
      </c>
      <c r="F156" s="243" t="s">
        <v>691</v>
      </c>
      <c r="G156" s="244"/>
      <c r="H156" s="244"/>
      <c r="I156" s="244"/>
      <c r="J156" s="145" t="s">
        <v>225</v>
      </c>
      <c r="K156" s="146">
        <v>0.078</v>
      </c>
      <c r="L156" s="245">
        <v>0</v>
      </c>
      <c r="M156" s="244"/>
      <c r="N156" s="246">
        <f>ROUND($L$156*$K$156,2)</f>
        <v>0</v>
      </c>
      <c r="O156" s="244"/>
      <c r="P156" s="244"/>
      <c r="Q156" s="244"/>
      <c r="R156" s="25"/>
      <c r="T156" s="147"/>
      <c r="U156" s="31" t="s">
        <v>44</v>
      </c>
      <c r="V156" s="24"/>
      <c r="W156" s="148">
        <f>$V$156*$K$156</f>
        <v>0</v>
      </c>
      <c r="X156" s="148">
        <v>0</v>
      </c>
      <c r="Y156" s="148">
        <f>$X$156*$K$156</f>
        <v>0</v>
      </c>
      <c r="Z156" s="148">
        <v>0</v>
      </c>
      <c r="AA156" s="149">
        <f>$Z$156*$K$156</f>
        <v>0</v>
      </c>
      <c r="AR156" s="6" t="s">
        <v>157</v>
      </c>
      <c r="AT156" s="6" t="s">
        <v>148</v>
      </c>
      <c r="AU156" s="6" t="s">
        <v>153</v>
      </c>
      <c r="AY156" s="6" t="s">
        <v>147</v>
      </c>
      <c r="BE156" s="93">
        <f>IF($U$156="základní",$N$156,0)</f>
        <v>0</v>
      </c>
      <c r="BF156" s="93">
        <f>IF($U$156="snížená",$N$156,0)</f>
        <v>0</v>
      </c>
      <c r="BG156" s="93">
        <f>IF($U$156="zákl. přenesená",$N$156,0)</f>
        <v>0</v>
      </c>
      <c r="BH156" s="93">
        <f>IF($U$156="sníž. přenesená",$N$156,0)</f>
        <v>0</v>
      </c>
      <c r="BI156" s="93">
        <f>IF($U$156="nulová",$N$156,0)</f>
        <v>0</v>
      </c>
      <c r="BJ156" s="6" t="s">
        <v>22</v>
      </c>
      <c r="BK156" s="93">
        <f>ROUND($L$156*$K$156,2)</f>
        <v>0</v>
      </c>
      <c r="BL156" s="6" t="s">
        <v>157</v>
      </c>
      <c r="BM156" s="6" t="s">
        <v>692</v>
      </c>
    </row>
    <row r="157" spans="2:65" s="6" customFormat="1" ht="27" customHeight="1">
      <c r="B157" s="23"/>
      <c r="C157" s="143" t="s">
        <v>251</v>
      </c>
      <c r="D157" s="143" t="s">
        <v>148</v>
      </c>
      <c r="E157" s="144" t="s">
        <v>693</v>
      </c>
      <c r="F157" s="243" t="s">
        <v>694</v>
      </c>
      <c r="G157" s="244"/>
      <c r="H157" s="244"/>
      <c r="I157" s="244"/>
      <c r="J157" s="145" t="s">
        <v>225</v>
      </c>
      <c r="K157" s="146">
        <v>3.23</v>
      </c>
      <c r="L157" s="245">
        <v>0</v>
      </c>
      <c r="M157" s="244"/>
      <c r="N157" s="246">
        <f>ROUND($L$157*$K$157,2)</f>
        <v>0</v>
      </c>
      <c r="O157" s="244"/>
      <c r="P157" s="244"/>
      <c r="Q157" s="244"/>
      <c r="R157" s="25"/>
      <c r="T157" s="147"/>
      <c r="U157" s="31" t="s">
        <v>44</v>
      </c>
      <c r="V157" s="24"/>
      <c r="W157" s="148">
        <f>$V$157*$K$157</f>
        <v>0</v>
      </c>
      <c r="X157" s="148">
        <v>0</v>
      </c>
      <c r="Y157" s="148">
        <f>$X$157*$K$157</f>
        <v>0</v>
      </c>
      <c r="Z157" s="148">
        <v>0</v>
      </c>
      <c r="AA157" s="149">
        <f>$Z$157*$K$157</f>
        <v>0</v>
      </c>
      <c r="AR157" s="6" t="s">
        <v>157</v>
      </c>
      <c r="AT157" s="6" t="s">
        <v>148</v>
      </c>
      <c r="AU157" s="6" t="s">
        <v>153</v>
      </c>
      <c r="AY157" s="6" t="s">
        <v>147</v>
      </c>
      <c r="BE157" s="93">
        <f>IF($U$157="základní",$N$157,0)</f>
        <v>0</v>
      </c>
      <c r="BF157" s="93">
        <f>IF($U$157="snížená",$N$157,0)</f>
        <v>0</v>
      </c>
      <c r="BG157" s="93">
        <f>IF($U$157="zákl. přenesená",$N$157,0)</f>
        <v>0</v>
      </c>
      <c r="BH157" s="93">
        <f>IF($U$157="sníž. přenesená",$N$157,0)</f>
        <v>0</v>
      </c>
      <c r="BI157" s="93">
        <f>IF($U$157="nulová",$N$157,0)</f>
        <v>0</v>
      </c>
      <c r="BJ157" s="6" t="s">
        <v>22</v>
      </c>
      <c r="BK157" s="93">
        <f>ROUND($L$157*$K$157,2)</f>
        <v>0</v>
      </c>
      <c r="BL157" s="6" t="s">
        <v>157</v>
      </c>
      <c r="BM157" s="6" t="s">
        <v>695</v>
      </c>
    </row>
    <row r="158" spans="2:65" s="6" customFormat="1" ht="27" customHeight="1">
      <c r="B158" s="23"/>
      <c r="C158" s="143" t="s">
        <v>259</v>
      </c>
      <c r="D158" s="143" t="s">
        <v>148</v>
      </c>
      <c r="E158" s="144" t="s">
        <v>696</v>
      </c>
      <c r="F158" s="243" t="s">
        <v>697</v>
      </c>
      <c r="G158" s="244"/>
      <c r="H158" s="244"/>
      <c r="I158" s="244"/>
      <c r="J158" s="145" t="s">
        <v>225</v>
      </c>
      <c r="K158" s="146">
        <v>0.113</v>
      </c>
      <c r="L158" s="245">
        <v>0</v>
      </c>
      <c r="M158" s="244"/>
      <c r="N158" s="246">
        <f>ROUND($L$158*$K$158,2)</f>
        <v>0</v>
      </c>
      <c r="O158" s="244"/>
      <c r="P158" s="244"/>
      <c r="Q158" s="244"/>
      <c r="R158" s="25"/>
      <c r="T158" s="147"/>
      <c r="U158" s="31" t="s">
        <v>44</v>
      </c>
      <c r="V158" s="24"/>
      <c r="W158" s="148">
        <f>$V$158*$K$158</f>
        <v>0</v>
      </c>
      <c r="X158" s="148">
        <v>0</v>
      </c>
      <c r="Y158" s="148">
        <f>$X$158*$K$158</f>
        <v>0</v>
      </c>
      <c r="Z158" s="148">
        <v>0</v>
      </c>
      <c r="AA158" s="149">
        <f>$Z$158*$K$158</f>
        <v>0</v>
      </c>
      <c r="AR158" s="6" t="s">
        <v>157</v>
      </c>
      <c r="AT158" s="6" t="s">
        <v>148</v>
      </c>
      <c r="AU158" s="6" t="s">
        <v>153</v>
      </c>
      <c r="AY158" s="6" t="s">
        <v>147</v>
      </c>
      <c r="BE158" s="93">
        <f>IF($U$158="základní",$N$158,0)</f>
        <v>0</v>
      </c>
      <c r="BF158" s="93">
        <f>IF($U$158="snížená",$N$158,0)</f>
        <v>0</v>
      </c>
      <c r="BG158" s="93">
        <f>IF($U$158="zákl. přenesená",$N$158,0)</f>
        <v>0</v>
      </c>
      <c r="BH158" s="93">
        <f>IF($U$158="sníž. přenesená",$N$158,0)</f>
        <v>0</v>
      </c>
      <c r="BI158" s="93">
        <f>IF($U$158="nulová",$N$158,0)</f>
        <v>0</v>
      </c>
      <c r="BJ158" s="6" t="s">
        <v>22</v>
      </c>
      <c r="BK158" s="93">
        <f>ROUND($L$158*$K$158,2)</f>
        <v>0</v>
      </c>
      <c r="BL158" s="6" t="s">
        <v>157</v>
      </c>
      <c r="BM158" s="6" t="s">
        <v>698</v>
      </c>
    </row>
    <row r="159" spans="2:65" s="6" customFormat="1" ht="27" customHeight="1">
      <c r="B159" s="23"/>
      <c r="C159" s="143" t="s">
        <v>277</v>
      </c>
      <c r="D159" s="143" t="s">
        <v>148</v>
      </c>
      <c r="E159" s="144" t="s">
        <v>699</v>
      </c>
      <c r="F159" s="243" t="s">
        <v>700</v>
      </c>
      <c r="G159" s="244"/>
      <c r="H159" s="244"/>
      <c r="I159" s="244"/>
      <c r="J159" s="145" t="s">
        <v>225</v>
      </c>
      <c r="K159" s="146">
        <v>3.23</v>
      </c>
      <c r="L159" s="245">
        <v>0</v>
      </c>
      <c r="M159" s="244"/>
      <c r="N159" s="246">
        <f>ROUND($L$159*$K$159,2)</f>
        <v>0</v>
      </c>
      <c r="O159" s="244"/>
      <c r="P159" s="244"/>
      <c r="Q159" s="244"/>
      <c r="R159" s="25"/>
      <c r="T159" s="147"/>
      <c r="U159" s="31" t="s">
        <v>44</v>
      </c>
      <c r="V159" s="24"/>
      <c r="W159" s="148">
        <f>$V$159*$K$159</f>
        <v>0</v>
      </c>
      <c r="X159" s="148">
        <v>0</v>
      </c>
      <c r="Y159" s="148">
        <f>$X$159*$K$159</f>
        <v>0</v>
      </c>
      <c r="Z159" s="148">
        <v>0</v>
      </c>
      <c r="AA159" s="149">
        <f>$Z$159*$K$159</f>
        <v>0</v>
      </c>
      <c r="AR159" s="6" t="s">
        <v>157</v>
      </c>
      <c r="AT159" s="6" t="s">
        <v>148</v>
      </c>
      <c r="AU159" s="6" t="s">
        <v>153</v>
      </c>
      <c r="AY159" s="6" t="s">
        <v>147</v>
      </c>
      <c r="BE159" s="93">
        <f>IF($U$159="základní",$N$159,0)</f>
        <v>0</v>
      </c>
      <c r="BF159" s="93">
        <f>IF($U$159="snížená",$N$159,0)</f>
        <v>0</v>
      </c>
      <c r="BG159" s="93">
        <f>IF($U$159="zákl. přenesená",$N$159,0)</f>
        <v>0</v>
      </c>
      <c r="BH159" s="93">
        <f>IF($U$159="sníž. přenesená",$N$159,0)</f>
        <v>0</v>
      </c>
      <c r="BI159" s="93">
        <f>IF($U$159="nulová",$N$159,0)</f>
        <v>0</v>
      </c>
      <c r="BJ159" s="6" t="s">
        <v>22</v>
      </c>
      <c r="BK159" s="93">
        <f>ROUND($L$159*$K$159,2)</f>
        <v>0</v>
      </c>
      <c r="BL159" s="6" t="s">
        <v>157</v>
      </c>
      <c r="BM159" s="6" t="s">
        <v>701</v>
      </c>
    </row>
    <row r="160" spans="2:65" s="6" customFormat="1" ht="15.75" customHeight="1">
      <c r="B160" s="23"/>
      <c r="C160" s="143" t="s">
        <v>281</v>
      </c>
      <c r="D160" s="143" t="s">
        <v>148</v>
      </c>
      <c r="E160" s="144" t="s">
        <v>702</v>
      </c>
      <c r="F160" s="243" t="s">
        <v>703</v>
      </c>
      <c r="G160" s="244"/>
      <c r="H160" s="244"/>
      <c r="I160" s="244"/>
      <c r="J160" s="145" t="s">
        <v>225</v>
      </c>
      <c r="K160" s="146">
        <v>0.444</v>
      </c>
      <c r="L160" s="245">
        <v>0</v>
      </c>
      <c r="M160" s="244"/>
      <c r="N160" s="246">
        <f>ROUND($L$160*$K$160,2)</f>
        <v>0</v>
      </c>
      <c r="O160" s="244"/>
      <c r="P160" s="244"/>
      <c r="Q160" s="244"/>
      <c r="R160" s="25"/>
      <c r="T160" s="147"/>
      <c r="U160" s="31" t="s">
        <v>44</v>
      </c>
      <c r="V160" s="24"/>
      <c r="W160" s="148">
        <f>$V$160*$K$160</f>
        <v>0</v>
      </c>
      <c r="X160" s="148">
        <v>0</v>
      </c>
      <c r="Y160" s="148">
        <f>$X$160*$K$160</f>
        <v>0</v>
      </c>
      <c r="Z160" s="148">
        <v>0</v>
      </c>
      <c r="AA160" s="149">
        <f>$Z$160*$K$160</f>
        <v>0</v>
      </c>
      <c r="AR160" s="6" t="s">
        <v>157</v>
      </c>
      <c r="AT160" s="6" t="s">
        <v>148</v>
      </c>
      <c r="AU160" s="6" t="s">
        <v>153</v>
      </c>
      <c r="AY160" s="6" t="s">
        <v>147</v>
      </c>
      <c r="BE160" s="93">
        <f>IF($U$160="základní",$N$160,0)</f>
        <v>0</v>
      </c>
      <c r="BF160" s="93">
        <f>IF($U$160="snížená",$N$160,0)</f>
        <v>0</v>
      </c>
      <c r="BG160" s="93">
        <f>IF($U$160="zákl. přenesená",$N$160,0)</f>
        <v>0</v>
      </c>
      <c r="BH160" s="93">
        <f>IF($U$160="sníž. přenesená",$N$160,0)</f>
        <v>0</v>
      </c>
      <c r="BI160" s="93">
        <f>IF($U$160="nulová",$N$160,0)</f>
        <v>0</v>
      </c>
      <c r="BJ160" s="6" t="s">
        <v>22</v>
      </c>
      <c r="BK160" s="93">
        <f>ROUND($L$160*$K$160,2)</f>
        <v>0</v>
      </c>
      <c r="BL160" s="6" t="s">
        <v>157</v>
      </c>
      <c r="BM160" s="6" t="s">
        <v>704</v>
      </c>
    </row>
    <row r="161" spans="2:63" s="132" customFormat="1" ht="37.5" customHeight="1">
      <c r="B161" s="133"/>
      <c r="C161" s="134"/>
      <c r="D161" s="135" t="s">
        <v>178</v>
      </c>
      <c r="E161" s="135"/>
      <c r="F161" s="135"/>
      <c r="G161" s="135"/>
      <c r="H161" s="135"/>
      <c r="I161" s="135"/>
      <c r="J161" s="135"/>
      <c r="K161" s="135"/>
      <c r="L161" s="135"/>
      <c r="M161" s="135"/>
      <c r="N161" s="239">
        <f>$BK$161</f>
        <v>0</v>
      </c>
      <c r="O161" s="250"/>
      <c r="P161" s="250"/>
      <c r="Q161" s="250"/>
      <c r="R161" s="136"/>
      <c r="T161" s="137"/>
      <c r="U161" s="134"/>
      <c r="V161" s="134"/>
      <c r="W161" s="138">
        <f>$W$162+$W$165+$W$177</f>
        <v>0</v>
      </c>
      <c r="X161" s="134"/>
      <c r="Y161" s="138">
        <f>$Y$162+$Y$165+$Y$177</f>
        <v>0.05242999999999999</v>
      </c>
      <c r="Z161" s="134"/>
      <c r="AA161" s="139">
        <f>$AA$162+$AA$165+$AA$177</f>
        <v>0.05948</v>
      </c>
      <c r="AR161" s="140" t="s">
        <v>106</v>
      </c>
      <c r="AT161" s="140" t="s">
        <v>78</v>
      </c>
      <c r="AU161" s="140" t="s">
        <v>79</v>
      </c>
      <c r="AY161" s="140" t="s">
        <v>147</v>
      </c>
      <c r="BK161" s="141">
        <f>$BK$162+$BK$165+$BK$177</f>
        <v>0</v>
      </c>
    </row>
    <row r="162" spans="2:63" s="132" customFormat="1" ht="21" customHeight="1">
      <c r="B162" s="133"/>
      <c r="C162" s="134"/>
      <c r="D162" s="142" t="s">
        <v>183</v>
      </c>
      <c r="E162" s="142"/>
      <c r="F162" s="142"/>
      <c r="G162" s="142"/>
      <c r="H162" s="142"/>
      <c r="I162" s="142"/>
      <c r="J162" s="142"/>
      <c r="K162" s="142"/>
      <c r="L162" s="142"/>
      <c r="M162" s="142"/>
      <c r="N162" s="251">
        <f>$BK$162</f>
        <v>0</v>
      </c>
      <c r="O162" s="250"/>
      <c r="P162" s="250"/>
      <c r="Q162" s="250"/>
      <c r="R162" s="136"/>
      <c r="T162" s="137"/>
      <c r="U162" s="134"/>
      <c r="V162" s="134"/>
      <c r="W162" s="138">
        <f>SUM($W$163:$W$164)</f>
        <v>0</v>
      </c>
      <c r="X162" s="134"/>
      <c r="Y162" s="138">
        <f>SUM($Y$163:$Y$164)</f>
        <v>0</v>
      </c>
      <c r="Z162" s="134"/>
      <c r="AA162" s="139">
        <f>SUM($AA$163:$AA$164)</f>
        <v>0.0032400000000000003</v>
      </c>
      <c r="AR162" s="140" t="s">
        <v>106</v>
      </c>
      <c r="AT162" s="140" t="s">
        <v>78</v>
      </c>
      <c r="AU162" s="140" t="s">
        <v>22</v>
      </c>
      <c r="AY162" s="140" t="s">
        <v>147</v>
      </c>
      <c r="BK162" s="141">
        <f>SUM($BK$163:$BK$164)</f>
        <v>0</v>
      </c>
    </row>
    <row r="163" spans="2:65" s="6" customFormat="1" ht="15.75" customHeight="1">
      <c r="B163" s="23"/>
      <c r="C163" s="143" t="s">
        <v>286</v>
      </c>
      <c r="D163" s="143" t="s">
        <v>148</v>
      </c>
      <c r="E163" s="144" t="s">
        <v>705</v>
      </c>
      <c r="F163" s="243" t="s">
        <v>706</v>
      </c>
      <c r="G163" s="244"/>
      <c r="H163" s="244"/>
      <c r="I163" s="244"/>
      <c r="J163" s="145" t="s">
        <v>254</v>
      </c>
      <c r="K163" s="146">
        <v>2.4</v>
      </c>
      <c r="L163" s="245">
        <v>0</v>
      </c>
      <c r="M163" s="244"/>
      <c r="N163" s="246">
        <f>ROUND($L$163*$K$163,2)</f>
        <v>0</v>
      </c>
      <c r="O163" s="244"/>
      <c r="P163" s="244"/>
      <c r="Q163" s="244"/>
      <c r="R163" s="25"/>
      <c r="T163" s="147"/>
      <c r="U163" s="31" t="s">
        <v>44</v>
      </c>
      <c r="V163" s="24"/>
      <c r="W163" s="148">
        <f>$V$163*$K$163</f>
        <v>0</v>
      </c>
      <c r="X163" s="148">
        <v>0</v>
      </c>
      <c r="Y163" s="148">
        <f>$X$163*$K$163</f>
        <v>0</v>
      </c>
      <c r="Z163" s="148">
        <v>0.00135</v>
      </c>
      <c r="AA163" s="149">
        <f>$Z$163*$K$163</f>
        <v>0.0032400000000000003</v>
      </c>
      <c r="AR163" s="6" t="s">
        <v>251</v>
      </c>
      <c r="AT163" s="6" t="s">
        <v>148</v>
      </c>
      <c r="AU163" s="6" t="s">
        <v>106</v>
      </c>
      <c r="AY163" s="6" t="s">
        <v>147</v>
      </c>
      <c r="BE163" s="93">
        <f>IF($U$163="základní",$N$163,0)</f>
        <v>0</v>
      </c>
      <c r="BF163" s="93">
        <f>IF($U$163="snížená",$N$163,0)</f>
        <v>0</v>
      </c>
      <c r="BG163" s="93">
        <f>IF($U$163="zákl. přenesená",$N$163,0)</f>
        <v>0</v>
      </c>
      <c r="BH163" s="93">
        <f>IF($U$163="sníž. přenesená",$N$163,0)</f>
        <v>0</v>
      </c>
      <c r="BI163" s="93">
        <f>IF($U$163="nulová",$N$163,0)</f>
        <v>0</v>
      </c>
      <c r="BJ163" s="6" t="s">
        <v>22</v>
      </c>
      <c r="BK163" s="93">
        <f>ROUND($L$163*$K$163,2)</f>
        <v>0</v>
      </c>
      <c r="BL163" s="6" t="s">
        <v>251</v>
      </c>
      <c r="BM163" s="6" t="s">
        <v>707</v>
      </c>
    </row>
    <row r="164" spans="2:51" s="6" customFormat="1" ht="18.75" customHeight="1">
      <c r="B164" s="155"/>
      <c r="C164" s="156"/>
      <c r="D164" s="156"/>
      <c r="E164" s="156"/>
      <c r="F164" s="252" t="s">
        <v>708</v>
      </c>
      <c r="G164" s="253"/>
      <c r="H164" s="253"/>
      <c r="I164" s="253"/>
      <c r="J164" s="156"/>
      <c r="K164" s="157">
        <v>2.4</v>
      </c>
      <c r="L164" s="156"/>
      <c r="M164" s="156"/>
      <c r="N164" s="156"/>
      <c r="O164" s="156"/>
      <c r="P164" s="156"/>
      <c r="Q164" s="156"/>
      <c r="R164" s="158"/>
      <c r="T164" s="159"/>
      <c r="U164" s="156"/>
      <c r="V164" s="156"/>
      <c r="W164" s="156"/>
      <c r="X164" s="156"/>
      <c r="Y164" s="156"/>
      <c r="Z164" s="156"/>
      <c r="AA164" s="160"/>
      <c r="AT164" s="161" t="s">
        <v>195</v>
      </c>
      <c r="AU164" s="161" t="s">
        <v>106</v>
      </c>
      <c r="AV164" s="161" t="s">
        <v>106</v>
      </c>
      <c r="AW164" s="161" t="s">
        <v>118</v>
      </c>
      <c r="AX164" s="161" t="s">
        <v>22</v>
      </c>
      <c r="AY164" s="161" t="s">
        <v>147</v>
      </c>
    </row>
    <row r="165" spans="2:63" s="132" customFormat="1" ht="30.75" customHeight="1">
      <c r="B165" s="133"/>
      <c r="C165" s="134"/>
      <c r="D165" s="142" t="s">
        <v>184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251">
        <f>$BK$165</f>
        <v>0</v>
      </c>
      <c r="O165" s="250"/>
      <c r="P165" s="250"/>
      <c r="Q165" s="250"/>
      <c r="R165" s="136"/>
      <c r="T165" s="137"/>
      <c r="U165" s="134"/>
      <c r="V165" s="134"/>
      <c r="W165" s="138">
        <f>SUM($W$166:$W$176)</f>
        <v>0</v>
      </c>
      <c r="X165" s="134"/>
      <c r="Y165" s="138">
        <f>SUM($Y$166:$Y$176)</f>
        <v>0.047229999999999994</v>
      </c>
      <c r="Z165" s="134"/>
      <c r="AA165" s="139">
        <f>SUM($AA$166:$AA$176)</f>
        <v>0.055</v>
      </c>
      <c r="AR165" s="140" t="s">
        <v>106</v>
      </c>
      <c r="AT165" s="140" t="s">
        <v>78</v>
      </c>
      <c r="AU165" s="140" t="s">
        <v>22</v>
      </c>
      <c r="AY165" s="140" t="s">
        <v>147</v>
      </c>
      <c r="BK165" s="141">
        <f>SUM($BK$166:$BK$176)</f>
        <v>0</v>
      </c>
    </row>
    <row r="166" spans="2:65" s="6" customFormat="1" ht="27" customHeight="1">
      <c r="B166" s="23"/>
      <c r="C166" s="143" t="s">
        <v>8</v>
      </c>
      <c r="D166" s="143" t="s">
        <v>148</v>
      </c>
      <c r="E166" s="144" t="s">
        <v>709</v>
      </c>
      <c r="F166" s="243" t="s">
        <v>710</v>
      </c>
      <c r="G166" s="244"/>
      <c r="H166" s="244"/>
      <c r="I166" s="244"/>
      <c r="J166" s="145" t="s">
        <v>245</v>
      </c>
      <c r="K166" s="146">
        <v>1.44</v>
      </c>
      <c r="L166" s="245">
        <v>0</v>
      </c>
      <c r="M166" s="244"/>
      <c r="N166" s="246">
        <f>ROUND($L$166*$K$166,2)</f>
        <v>0</v>
      </c>
      <c r="O166" s="244"/>
      <c r="P166" s="244"/>
      <c r="Q166" s="244"/>
      <c r="R166" s="25"/>
      <c r="T166" s="147"/>
      <c r="U166" s="31" t="s">
        <v>44</v>
      </c>
      <c r="V166" s="24"/>
      <c r="W166" s="148">
        <f>$V$166*$K$166</f>
        <v>0</v>
      </c>
      <c r="X166" s="148">
        <v>0.00025</v>
      </c>
      <c r="Y166" s="148">
        <f>$X$166*$K$166</f>
        <v>0.00035999999999999997</v>
      </c>
      <c r="Z166" s="148">
        <v>0</v>
      </c>
      <c r="AA166" s="149">
        <f>$Z$166*$K$166</f>
        <v>0</v>
      </c>
      <c r="AR166" s="6" t="s">
        <v>251</v>
      </c>
      <c r="AT166" s="6" t="s">
        <v>148</v>
      </c>
      <c r="AU166" s="6" t="s">
        <v>106</v>
      </c>
      <c r="AY166" s="6" t="s">
        <v>147</v>
      </c>
      <c r="BE166" s="93">
        <f>IF($U$166="základní",$N$166,0)</f>
        <v>0</v>
      </c>
      <c r="BF166" s="93">
        <f>IF($U$166="snížená",$N$166,0)</f>
        <v>0</v>
      </c>
      <c r="BG166" s="93">
        <f>IF($U$166="zákl. přenesená",$N$166,0)</f>
        <v>0</v>
      </c>
      <c r="BH166" s="93">
        <f>IF($U$166="sníž. přenesená",$N$166,0)</f>
        <v>0</v>
      </c>
      <c r="BI166" s="93">
        <f>IF($U$166="nulová",$N$166,0)</f>
        <v>0</v>
      </c>
      <c r="BJ166" s="6" t="s">
        <v>22</v>
      </c>
      <c r="BK166" s="93">
        <f>ROUND($L$166*$K$166,2)</f>
        <v>0</v>
      </c>
      <c r="BL166" s="6" t="s">
        <v>251</v>
      </c>
      <c r="BM166" s="6" t="s">
        <v>711</v>
      </c>
    </row>
    <row r="167" spans="2:51" s="6" customFormat="1" ht="18.75" customHeight="1">
      <c r="B167" s="155"/>
      <c r="C167" s="156"/>
      <c r="D167" s="156"/>
      <c r="E167" s="156"/>
      <c r="F167" s="252" t="s">
        <v>676</v>
      </c>
      <c r="G167" s="253"/>
      <c r="H167" s="253"/>
      <c r="I167" s="253"/>
      <c r="J167" s="156"/>
      <c r="K167" s="157">
        <v>1.44</v>
      </c>
      <c r="L167" s="156"/>
      <c r="M167" s="156"/>
      <c r="N167" s="156"/>
      <c r="O167" s="156"/>
      <c r="P167" s="156"/>
      <c r="Q167" s="156"/>
      <c r="R167" s="158"/>
      <c r="T167" s="159"/>
      <c r="U167" s="156"/>
      <c r="V167" s="156"/>
      <c r="W167" s="156"/>
      <c r="X167" s="156"/>
      <c r="Y167" s="156"/>
      <c r="Z167" s="156"/>
      <c r="AA167" s="160"/>
      <c r="AT167" s="161" t="s">
        <v>195</v>
      </c>
      <c r="AU167" s="161" t="s">
        <v>106</v>
      </c>
      <c r="AV167" s="161" t="s">
        <v>106</v>
      </c>
      <c r="AW167" s="161" t="s">
        <v>118</v>
      </c>
      <c r="AX167" s="161" t="s">
        <v>79</v>
      </c>
      <c r="AY167" s="161" t="s">
        <v>147</v>
      </c>
    </row>
    <row r="168" spans="2:51" s="6" customFormat="1" ht="18.75" customHeight="1">
      <c r="B168" s="166"/>
      <c r="C168" s="167"/>
      <c r="D168" s="167"/>
      <c r="E168" s="167"/>
      <c r="F168" s="258" t="s">
        <v>258</v>
      </c>
      <c r="G168" s="259"/>
      <c r="H168" s="259"/>
      <c r="I168" s="259"/>
      <c r="J168" s="167"/>
      <c r="K168" s="168">
        <v>1.44</v>
      </c>
      <c r="L168" s="167"/>
      <c r="M168" s="167"/>
      <c r="N168" s="167"/>
      <c r="O168" s="167"/>
      <c r="P168" s="167"/>
      <c r="Q168" s="167"/>
      <c r="R168" s="169"/>
      <c r="T168" s="170"/>
      <c r="U168" s="167"/>
      <c r="V168" s="167"/>
      <c r="W168" s="167"/>
      <c r="X168" s="167"/>
      <c r="Y168" s="167"/>
      <c r="Z168" s="167"/>
      <c r="AA168" s="171"/>
      <c r="AT168" s="172" t="s">
        <v>195</v>
      </c>
      <c r="AU168" s="172" t="s">
        <v>106</v>
      </c>
      <c r="AV168" s="172" t="s">
        <v>157</v>
      </c>
      <c r="AW168" s="172" t="s">
        <v>118</v>
      </c>
      <c r="AX168" s="172" t="s">
        <v>22</v>
      </c>
      <c r="AY168" s="172" t="s">
        <v>147</v>
      </c>
    </row>
    <row r="169" spans="2:65" s="6" customFormat="1" ht="39" customHeight="1">
      <c r="B169" s="23"/>
      <c r="C169" s="162" t="s">
        <v>297</v>
      </c>
      <c r="D169" s="162" t="s">
        <v>238</v>
      </c>
      <c r="E169" s="163" t="s">
        <v>712</v>
      </c>
      <c r="F169" s="254" t="s">
        <v>713</v>
      </c>
      <c r="G169" s="255"/>
      <c r="H169" s="255"/>
      <c r="I169" s="255"/>
      <c r="J169" s="164" t="s">
        <v>392</v>
      </c>
      <c r="K169" s="165">
        <v>2</v>
      </c>
      <c r="L169" s="256">
        <v>0</v>
      </c>
      <c r="M169" s="255"/>
      <c r="N169" s="257">
        <f>ROUND($L$169*$K$169,2)</f>
        <v>0</v>
      </c>
      <c r="O169" s="244"/>
      <c r="P169" s="244"/>
      <c r="Q169" s="244"/>
      <c r="R169" s="25"/>
      <c r="T169" s="147"/>
      <c r="U169" s="31" t="s">
        <v>44</v>
      </c>
      <c r="V169" s="24"/>
      <c r="W169" s="148">
        <f>$V$169*$K$169</f>
        <v>0</v>
      </c>
      <c r="X169" s="148">
        <v>0.009</v>
      </c>
      <c r="Y169" s="148">
        <f>$X$169*$K$169</f>
        <v>0.018</v>
      </c>
      <c r="Z169" s="148">
        <v>0</v>
      </c>
      <c r="AA169" s="149">
        <f>$Z$169*$K$169</f>
        <v>0</v>
      </c>
      <c r="AR169" s="6" t="s">
        <v>345</v>
      </c>
      <c r="AT169" s="6" t="s">
        <v>238</v>
      </c>
      <c r="AU169" s="6" t="s">
        <v>106</v>
      </c>
      <c r="AY169" s="6" t="s">
        <v>147</v>
      </c>
      <c r="BE169" s="93">
        <f>IF($U$169="základní",$N$169,0)</f>
        <v>0</v>
      </c>
      <c r="BF169" s="93">
        <f>IF($U$169="snížená",$N$169,0)</f>
        <v>0</v>
      </c>
      <c r="BG169" s="93">
        <f>IF($U$169="zákl. přenesená",$N$169,0)</f>
        <v>0</v>
      </c>
      <c r="BH169" s="93">
        <f>IF($U$169="sníž. přenesená",$N$169,0)</f>
        <v>0</v>
      </c>
      <c r="BI169" s="93">
        <f>IF($U$169="nulová",$N$169,0)</f>
        <v>0</v>
      </c>
      <c r="BJ169" s="6" t="s">
        <v>22</v>
      </c>
      <c r="BK169" s="93">
        <f>ROUND($L$169*$K$169,2)</f>
        <v>0</v>
      </c>
      <c r="BL169" s="6" t="s">
        <v>251</v>
      </c>
      <c r="BM169" s="6" t="s">
        <v>714</v>
      </c>
    </row>
    <row r="170" spans="2:65" s="6" customFormat="1" ht="27" customHeight="1">
      <c r="B170" s="23"/>
      <c r="C170" s="143" t="s">
        <v>302</v>
      </c>
      <c r="D170" s="143" t="s">
        <v>148</v>
      </c>
      <c r="E170" s="144" t="s">
        <v>715</v>
      </c>
      <c r="F170" s="243" t="s">
        <v>716</v>
      </c>
      <c r="G170" s="244"/>
      <c r="H170" s="244"/>
      <c r="I170" s="244"/>
      <c r="J170" s="145" t="s">
        <v>392</v>
      </c>
      <c r="K170" s="146">
        <v>1</v>
      </c>
      <c r="L170" s="245">
        <v>0</v>
      </c>
      <c r="M170" s="244"/>
      <c r="N170" s="246">
        <f>ROUND($L$170*$K$170,2)</f>
        <v>0</v>
      </c>
      <c r="O170" s="244"/>
      <c r="P170" s="244"/>
      <c r="Q170" s="244"/>
      <c r="R170" s="25"/>
      <c r="T170" s="147"/>
      <c r="U170" s="31" t="s">
        <v>44</v>
      </c>
      <c r="V170" s="24"/>
      <c r="W170" s="148">
        <f>$V$170*$K$170</f>
        <v>0</v>
      </c>
      <c r="X170" s="148">
        <v>0.00087</v>
      </c>
      <c r="Y170" s="148">
        <f>$X$170*$K$170</f>
        <v>0.00087</v>
      </c>
      <c r="Z170" s="148">
        <v>0</v>
      </c>
      <c r="AA170" s="149">
        <f>$Z$170*$K$170</f>
        <v>0</v>
      </c>
      <c r="AR170" s="6" t="s">
        <v>251</v>
      </c>
      <c r="AT170" s="6" t="s">
        <v>148</v>
      </c>
      <c r="AU170" s="6" t="s">
        <v>106</v>
      </c>
      <c r="AY170" s="6" t="s">
        <v>147</v>
      </c>
      <c r="BE170" s="93">
        <f>IF($U$170="základní",$N$170,0)</f>
        <v>0</v>
      </c>
      <c r="BF170" s="93">
        <f>IF($U$170="snížená",$N$170,0)</f>
        <v>0</v>
      </c>
      <c r="BG170" s="93">
        <f>IF($U$170="zákl. přenesená",$N$170,0)</f>
        <v>0</v>
      </c>
      <c r="BH170" s="93">
        <f>IF($U$170="sníž. přenesená",$N$170,0)</f>
        <v>0</v>
      </c>
      <c r="BI170" s="93">
        <f>IF($U$170="nulová",$N$170,0)</f>
        <v>0</v>
      </c>
      <c r="BJ170" s="6" t="s">
        <v>22</v>
      </c>
      <c r="BK170" s="93">
        <f>ROUND($L$170*$K$170,2)</f>
        <v>0</v>
      </c>
      <c r="BL170" s="6" t="s">
        <v>251</v>
      </c>
      <c r="BM170" s="6" t="s">
        <v>717</v>
      </c>
    </row>
    <row r="171" spans="2:65" s="6" customFormat="1" ht="27" customHeight="1">
      <c r="B171" s="23"/>
      <c r="C171" s="162" t="s">
        <v>306</v>
      </c>
      <c r="D171" s="162" t="s">
        <v>238</v>
      </c>
      <c r="E171" s="163" t="s">
        <v>718</v>
      </c>
      <c r="F171" s="254" t="s">
        <v>719</v>
      </c>
      <c r="G171" s="255"/>
      <c r="H171" s="255"/>
      <c r="I171" s="255"/>
      <c r="J171" s="164" t="s">
        <v>392</v>
      </c>
      <c r="K171" s="165">
        <v>1</v>
      </c>
      <c r="L171" s="256">
        <v>0</v>
      </c>
      <c r="M171" s="255"/>
      <c r="N171" s="257">
        <f>ROUND($L$171*$K$171,2)</f>
        <v>0</v>
      </c>
      <c r="O171" s="244"/>
      <c r="P171" s="244"/>
      <c r="Q171" s="244"/>
      <c r="R171" s="25"/>
      <c r="T171" s="147"/>
      <c r="U171" s="31" t="s">
        <v>44</v>
      </c>
      <c r="V171" s="24"/>
      <c r="W171" s="148">
        <f>$V$171*$K$171</f>
        <v>0</v>
      </c>
      <c r="X171" s="148">
        <v>0.028</v>
      </c>
      <c r="Y171" s="148">
        <f>$X$171*$K$171</f>
        <v>0.028</v>
      </c>
      <c r="Z171" s="148">
        <v>0</v>
      </c>
      <c r="AA171" s="149">
        <f>$Z$171*$K$171</f>
        <v>0</v>
      </c>
      <c r="AR171" s="6" t="s">
        <v>345</v>
      </c>
      <c r="AT171" s="6" t="s">
        <v>238</v>
      </c>
      <c r="AU171" s="6" t="s">
        <v>106</v>
      </c>
      <c r="AY171" s="6" t="s">
        <v>147</v>
      </c>
      <c r="BE171" s="93">
        <f>IF($U$171="základní",$N$171,0)</f>
        <v>0</v>
      </c>
      <c r="BF171" s="93">
        <f>IF($U$171="snížená",$N$171,0)</f>
        <v>0</v>
      </c>
      <c r="BG171" s="93">
        <f>IF($U$171="zákl. přenesená",$N$171,0)</f>
        <v>0</v>
      </c>
      <c r="BH171" s="93">
        <f>IF($U$171="sníž. přenesená",$N$171,0)</f>
        <v>0</v>
      </c>
      <c r="BI171" s="93">
        <f>IF($U$171="nulová",$N$171,0)</f>
        <v>0</v>
      </c>
      <c r="BJ171" s="6" t="s">
        <v>22</v>
      </c>
      <c r="BK171" s="93">
        <f>ROUND($L$171*$K$171,2)</f>
        <v>0</v>
      </c>
      <c r="BL171" s="6" t="s">
        <v>251</v>
      </c>
      <c r="BM171" s="6" t="s">
        <v>720</v>
      </c>
    </row>
    <row r="172" spans="2:65" s="6" customFormat="1" ht="27" customHeight="1">
      <c r="B172" s="23"/>
      <c r="C172" s="143" t="s">
        <v>311</v>
      </c>
      <c r="D172" s="143" t="s">
        <v>148</v>
      </c>
      <c r="E172" s="144" t="s">
        <v>721</v>
      </c>
      <c r="F172" s="243" t="s">
        <v>722</v>
      </c>
      <c r="G172" s="244"/>
      <c r="H172" s="244"/>
      <c r="I172" s="244"/>
      <c r="J172" s="145" t="s">
        <v>392</v>
      </c>
      <c r="K172" s="146">
        <v>2</v>
      </c>
      <c r="L172" s="245">
        <v>0</v>
      </c>
      <c r="M172" s="244"/>
      <c r="N172" s="246">
        <f>ROUND($L$172*$K$172,2)</f>
        <v>0</v>
      </c>
      <c r="O172" s="244"/>
      <c r="P172" s="244"/>
      <c r="Q172" s="244"/>
      <c r="R172" s="25"/>
      <c r="T172" s="147"/>
      <c r="U172" s="31" t="s">
        <v>44</v>
      </c>
      <c r="V172" s="24"/>
      <c r="W172" s="148">
        <f>$V$172*$K$172</f>
        <v>0</v>
      </c>
      <c r="X172" s="148">
        <v>0</v>
      </c>
      <c r="Y172" s="148">
        <f>$X$172*$K$172</f>
        <v>0</v>
      </c>
      <c r="Z172" s="148">
        <v>0.0125</v>
      </c>
      <c r="AA172" s="149">
        <f>$Z$172*$K$172</f>
        <v>0.025</v>
      </c>
      <c r="AR172" s="6" t="s">
        <v>251</v>
      </c>
      <c r="AT172" s="6" t="s">
        <v>148</v>
      </c>
      <c r="AU172" s="6" t="s">
        <v>106</v>
      </c>
      <c r="AY172" s="6" t="s">
        <v>147</v>
      </c>
      <c r="BE172" s="93">
        <f>IF($U$172="základní",$N$172,0)</f>
        <v>0</v>
      </c>
      <c r="BF172" s="93">
        <f>IF($U$172="snížená",$N$172,0)</f>
        <v>0</v>
      </c>
      <c r="BG172" s="93">
        <f>IF($U$172="zákl. přenesená",$N$172,0)</f>
        <v>0</v>
      </c>
      <c r="BH172" s="93">
        <f>IF($U$172="sníž. přenesená",$N$172,0)</f>
        <v>0</v>
      </c>
      <c r="BI172" s="93">
        <f>IF($U$172="nulová",$N$172,0)</f>
        <v>0</v>
      </c>
      <c r="BJ172" s="6" t="s">
        <v>22</v>
      </c>
      <c r="BK172" s="93">
        <f>ROUND($L$172*$K$172,2)</f>
        <v>0</v>
      </c>
      <c r="BL172" s="6" t="s">
        <v>251</v>
      </c>
      <c r="BM172" s="6" t="s">
        <v>723</v>
      </c>
    </row>
    <row r="173" spans="2:65" s="6" customFormat="1" ht="27" customHeight="1">
      <c r="B173" s="23"/>
      <c r="C173" s="143" t="s">
        <v>315</v>
      </c>
      <c r="D173" s="143" t="s">
        <v>148</v>
      </c>
      <c r="E173" s="144" t="s">
        <v>724</v>
      </c>
      <c r="F173" s="243" t="s">
        <v>725</v>
      </c>
      <c r="G173" s="244"/>
      <c r="H173" s="244"/>
      <c r="I173" s="244"/>
      <c r="J173" s="145" t="s">
        <v>392</v>
      </c>
      <c r="K173" s="146">
        <v>1</v>
      </c>
      <c r="L173" s="245">
        <v>0</v>
      </c>
      <c r="M173" s="244"/>
      <c r="N173" s="246">
        <f>ROUND($L$173*$K$173,2)</f>
        <v>0</v>
      </c>
      <c r="O173" s="244"/>
      <c r="P173" s="244"/>
      <c r="Q173" s="244"/>
      <c r="R173" s="25"/>
      <c r="T173" s="147"/>
      <c r="U173" s="31" t="s">
        <v>44</v>
      </c>
      <c r="V173" s="24"/>
      <c r="W173" s="148">
        <f>$V$173*$K$173</f>
        <v>0</v>
      </c>
      <c r="X173" s="148">
        <v>0</v>
      </c>
      <c r="Y173" s="148">
        <f>$X$173*$K$173</f>
        <v>0</v>
      </c>
      <c r="Z173" s="148">
        <v>0.03</v>
      </c>
      <c r="AA173" s="149">
        <f>$Z$173*$K$173</f>
        <v>0.03</v>
      </c>
      <c r="AR173" s="6" t="s">
        <v>251</v>
      </c>
      <c r="AT173" s="6" t="s">
        <v>148</v>
      </c>
      <c r="AU173" s="6" t="s">
        <v>106</v>
      </c>
      <c r="AY173" s="6" t="s">
        <v>147</v>
      </c>
      <c r="BE173" s="93">
        <f>IF($U$173="základní",$N$173,0)</f>
        <v>0</v>
      </c>
      <c r="BF173" s="93">
        <f>IF($U$173="snížená",$N$173,0)</f>
        <v>0</v>
      </c>
      <c r="BG173" s="93">
        <f>IF($U$173="zákl. přenesená",$N$173,0)</f>
        <v>0</v>
      </c>
      <c r="BH173" s="93">
        <f>IF($U$173="sníž. přenesená",$N$173,0)</f>
        <v>0</v>
      </c>
      <c r="BI173" s="93">
        <f>IF($U$173="nulová",$N$173,0)</f>
        <v>0</v>
      </c>
      <c r="BJ173" s="6" t="s">
        <v>22</v>
      </c>
      <c r="BK173" s="93">
        <f>ROUND($L$173*$K$173,2)</f>
        <v>0</v>
      </c>
      <c r="BL173" s="6" t="s">
        <v>251</v>
      </c>
      <c r="BM173" s="6" t="s">
        <v>726</v>
      </c>
    </row>
    <row r="174" spans="2:65" s="6" customFormat="1" ht="27" customHeight="1">
      <c r="B174" s="23"/>
      <c r="C174" s="143" t="s">
        <v>319</v>
      </c>
      <c r="D174" s="143" t="s">
        <v>148</v>
      </c>
      <c r="E174" s="144" t="s">
        <v>727</v>
      </c>
      <c r="F174" s="243" t="s">
        <v>728</v>
      </c>
      <c r="G174" s="244"/>
      <c r="H174" s="244"/>
      <c r="I174" s="244"/>
      <c r="J174" s="145" t="s">
        <v>392</v>
      </c>
      <c r="K174" s="146">
        <v>1</v>
      </c>
      <c r="L174" s="245">
        <v>0</v>
      </c>
      <c r="M174" s="244"/>
      <c r="N174" s="246">
        <f>ROUND($L$174*$K$174,2)</f>
        <v>0</v>
      </c>
      <c r="O174" s="244"/>
      <c r="P174" s="244"/>
      <c r="Q174" s="244"/>
      <c r="R174" s="25"/>
      <c r="T174" s="147"/>
      <c r="U174" s="31" t="s">
        <v>44</v>
      </c>
      <c r="V174" s="24"/>
      <c r="W174" s="148">
        <f>$V$174*$K$174</f>
        <v>0</v>
      </c>
      <c r="X174" s="148">
        <v>0</v>
      </c>
      <c r="Y174" s="148">
        <f>$X$174*$K$174</f>
        <v>0</v>
      </c>
      <c r="Z174" s="148">
        <v>0</v>
      </c>
      <c r="AA174" s="149">
        <f>$Z$174*$K$174</f>
        <v>0</v>
      </c>
      <c r="AR174" s="6" t="s">
        <v>251</v>
      </c>
      <c r="AT174" s="6" t="s">
        <v>148</v>
      </c>
      <c r="AU174" s="6" t="s">
        <v>106</v>
      </c>
      <c r="AY174" s="6" t="s">
        <v>147</v>
      </c>
      <c r="BE174" s="93">
        <f>IF($U$174="základní",$N$174,0)</f>
        <v>0</v>
      </c>
      <c r="BF174" s="93">
        <f>IF($U$174="snížená",$N$174,0)</f>
        <v>0</v>
      </c>
      <c r="BG174" s="93">
        <f>IF($U$174="zákl. přenesená",$N$174,0)</f>
        <v>0</v>
      </c>
      <c r="BH174" s="93">
        <f>IF($U$174="sníž. přenesená",$N$174,0)</f>
        <v>0</v>
      </c>
      <c r="BI174" s="93">
        <f>IF($U$174="nulová",$N$174,0)</f>
        <v>0</v>
      </c>
      <c r="BJ174" s="6" t="s">
        <v>22</v>
      </c>
      <c r="BK174" s="93">
        <f>ROUND($L$174*$K$174,2)</f>
        <v>0</v>
      </c>
      <c r="BL174" s="6" t="s">
        <v>251</v>
      </c>
      <c r="BM174" s="6" t="s">
        <v>729</v>
      </c>
    </row>
    <row r="175" spans="2:65" s="6" customFormat="1" ht="27" customHeight="1">
      <c r="B175" s="23"/>
      <c r="C175" s="143" t="s">
        <v>323</v>
      </c>
      <c r="D175" s="143" t="s">
        <v>148</v>
      </c>
      <c r="E175" s="144" t="s">
        <v>730</v>
      </c>
      <c r="F175" s="243" t="s">
        <v>731</v>
      </c>
      <c r="G175" s="244"/>
      <c r="H175" s="244"/>
      <c r="I175" s="244"/>
      <c r="J175" s="145" t="s">
        <v>225</v>
      </c>
      <c r="K175" s="146">
        <v>0.047</v>
      </c>
      <c r="L175" s="245">
        <v>0</v>
      </c>
      <c r="M175" s="244"/>
      <c r="N175" s="246">
        <f>ROUND($L$175*$K$175,2)</f>
        <v>0</v>
      </c>
      <c r="O175" s="244"/>
      <c r="P175" s="244"/>
      <c r="Q175" s="244"/>
      <c r="R175" s="25"/>
      <c r="T175" s="147"/>
      <c r="U175" s="31" t="s">
        <v>44</v>
      </c>
      <c r="V175" s="24"/>
      <c r="W175" s="148">
        <f>$V$175*$K$175</f>
        <v>0</v>
      </c>
      <c r="X175" s="148">
        <v>0</v>
      </c>
      <c r="Y175" s="148">
        <f>$X$175*$K$175</f>
        <v>0</v>
      </c>
      <c r="Z175" s="148">
        <v>0</v>
      </c>
      <c r="AA175" s="149">
        <f>$Z$175*$K$175</f>
        <v>0</v>
      </c>
      <c r="AR175" s="6" t="s">
        <v>251</v>
      </c>
      <c r="AT175" s="6" t="s">
        <v>148</v>
      </c>
      <c r="AU175" s="6" t="s">
        <v>106</v>
      </c>
      <c r="AY175" s="6" t="s">
        <v>147</v>
      </c>
      <c r="BE175" s="93">
        <f>IF($U$175="základní",$N$175,0)</f>
        <v>0</v>
      </c>
      <c r="BF175" s="93">
        <f>IF($U$175="snížená",$N$175,0)</f>
        <v>0</v>
      </c>
      <c r="BG175" s="93">
        <f>IF($U$175="zákl. přenesená",$N$175,0)</f>
        <v>0</v>
      </c>
      <c r="BH175" s="93">
        <f>IF($U$175="sníž. přenesená",$N$175,0)</f>
        <v>0</v>
      </c>
      <c r="BI175" s="93">
        <f>IF($U$175="nulová",$N$175,0)</f>
        <v>0</v>
      </c>
      <c r="BJ175" s="6" t="s">
        <v>22</v>
      </c>
      <c r="BK175" s="93">
        <f>ROUND($L$175*$K$175,2)</f>
        <v>0</v>
      </c>
      <c r="BL175" s="6" t="s">
        <v>251</v>
      </c>
      <c r="BM175" s="6" t="s">
        <v>732</v>
      </c>
    </row>
    <row r="176" spans="2:65" s="6" customFormat="1" ht="27" customHeight="1">
      <c r="B176" s="23"/>
      <c r="C176" s="143" t="s">
        <v>327</v>
      </c>
      <c r="D176" s="143" t="s">
        <v>148</v>
      </c>
      <c r="E176" s="144" t="s">
        <v>733</v>
      </c>
      <c r="F176" s="243" t="s">
        <v>734</v>
      </c>
      <c r="G176" s="244"/>
      <c r="H176" s="244"/>
      <c r="I176" s="244"/>
      <c r="J176" s="145" t="s">
        <v>225</v>
      </c>
      <c r="K176" s="146">
        <v>0.047</v>
      </c>
      <c r="L176" s="245">
        <v>0</v>
      </c>
      <c r="M176" s="244"/>
      <c r="N176" s="246">
        <f>ROUND($L$176*$K$176,2)</f>
        <v>0</v>
      </c>
      <c r="O176" s="244"/>
      <c r="P176" s="244"/>
      <c r="Q176" s="244"/>
      <c r="R176" s="25"/>
      <c r="T176" s="147"/>
      <c r="U176" s="31" t="s">
        <v>44</v>
      </c>
      <c r="V176" s="24"/>
      <c r="W176" s="148">
        <f>$V$176*$K$176</f>
        <v>0</v>
      </c>
      <c r="X176" s="148">
        <v>0</v>
      </c>
      <c r="Y176" s="148">
        <f>$X$176*$K$176</f>
        <v>0</v>
      </c>
      <c r="Z176" s="148">
        <v>0</v>
      </c>
      <c r="AA176" s="149">
        <f>$Z$176*$K$176</f>
        <v>0</v>
      </c>
      <c r="AR176" s="6" t="s">
        <v>251</v>
      </c>
      <c r="AT176" s="6" t="s">
        <v>148</v>
      </c>
      <c r="AU176" s="6" t="s">
        <v>106</v>
      </c>
      <c r="AY176" s="6" t="s">
        <v>147</v>
      </c>
      <c r="BE176" s="93">
        <f>IF($U$176="základní",$N$176,0)</f>
        <v>0</v>
      </c>
      <c r="BF176" s="93">
        <f>IF($U$176="snížená",$N$176,0)</f>
        <v>0</v>
      </c>
      <c r="BG176" s="93">
        <f>IF($U$176="zákl. přenesená",$N$176,0)</f>
        <v>0</v>
      </c>
      <c r="BH176" s="93">
        <f>IF($U$176="sníž. přenesená",$N$176,0)</f>
        <v>0</v>
      </c>
      <c r="BI176" s="93">
        <f>IF($U$176="nulová",$N$176,0)</f>
        <v>0</v>
      </c>
      <c r="BJ176" s="6" t="s">
        <v>22</v>
      </c>
      <c r="BK176" s="93">
        <f>ROUND($L$176*$K$176,2)</f>
        <v>0</v>
      </c>
      <c r="BL176" s="6" t="s">
        <v>251</v>
      </c>
      <c r="BM176" s="6" t="s">
        <v>735</v>
      </c>
    </row>
    <row r="177" spans="2:63" s="132" customFormat="1" ht="30.75" customHeight="1">
      <c r="B177" s="133"/>
      <c r="C177" s="134"/>
      <c r="D177" s="142" t="s">
        <v>644</v>
      </c>
      <c r="E177" s="142"/>
      <c r="F177" s="142"/>
      <c r="G177" s="142"/>
      <c r="H177" s="142"/>
      <c r="I177" s="142"/>
      <c r="J177" s="142"/>
      <c r="K177" s="142"/>
      <c r="L177" s="142"/>
      <c r="M177" s="142"/>
      <c r="N177" s="251">
        <f>$BK$177</f>
        <v>0</v>
      </c>
      <c r="O177" s="250"/>
      <c r="P177" s="250"/>
      <c r="Q177" s="250"/>
      <c r="R177" s="136"/>
      <c r="T177" s="137"/>
      <c r="U177" s="134"/>
      <c r="V177" s="134"/>
      <c r="W177" s="138">
        <f>SUM($W$178:$W$181)</f>
        <v>0</v>
      </c>
      <c r="X177" s="134"/>
      <c r="Y177" s="138">
        <f>SUM($Y$178:$Y$181)</f>
        <v>0.0052</v>
      </c>
      <c r="Z177" s="134"/>
      <c r="AA177" s="139">
        <f>SUM($AA$178:$AA$181)</f>
        <v>0.00124</v>
      </c>
      <c r="AR177" s="140" t="s">
        <v>106</v>
      </c>
      <c r="AT177" s="140" t="s">
        <v>78</v>
      </c>
      <c r="AU177" s="140" t="s">
        <v>22</v>
      </c>
      <c r="AY177" s="140" t="s">
        <v>147</v>
      </c>
      <c r="BK177" s="141">
        <f>SUM($BK$178:$BK$181)</f>
        <v>0</v>
      </c>
    </row>
    <row r="178" spans="2:65" s="6" customFormat="1" ht="15.75" customHeight="1">
      <c r="B178" s="23"/>
      <c r="C178" s="143" t="s">
        <v>331</v>
      </c>
      <c r="D178" s="143" t="s">
        <v>148</v>
      </c>
      <c r="E178" s="144" t="s">
        <v>736</v>
      </c>
      <c r="F178" s="243" t="s">
        <v>737</v>
      </c>
      <c r="G178" s="244"/>
      <c r="H178" s="244"/>
      <c r="I178" s="244"/>
      <c r="J178" s="145" t="s">
        <v>245</v>
      </c>
      <c r="K178" s="146">
        <v>4</v>
      </c>
      <c r="L178" s="245">
        <v>0</v>
      </c>
      <c r="M178" s="244"/>
      <c r="N178" s="246">
        <f>ROUND($L$178*$K$178,2)</f>
        <v>0</v>
      </c>
      <c r="O178" s="244"/>
      <c r="P178" s="244"/>
      <c r="Q178" s="244"/>
      <c r="R178" s="25"/>
      <c r="T178" s="147"/>
      <c r="U178" s="31" t="s">
        <v>44</v>
      </c>
      <c r="V178" s="24"/>
      <c r="W178" s="148">
        <f>$V$178*$K$178</f>
        <v>0</v>
      </c>
      <c r="X178" s="148">
        <v>0.001</v>
      </c>
      <c r="Y178" s="148">
        <f>$X$178*$K$178</f>
        <v>0.004</v>
      </c>
      <c r="Z178" s="148">
        <v>0.00031</v>
      </c>
      <c r="AA178" s="149">
        <f>$Z$178*$K$178</f>
        <v>0.00124</v>
      </c>
      <c r="AR178" s="6" t="s">
        <v>251</v>
      </c>
      <c r="AT178" s="6" t="s">
        <v>148</v>
      </c>
      <c r="AU178" s="6" t="s">
        <v>106</v>
      </c>
      <c r="AY178" s="6" t="s">
        <v>147</v>
      </c>
      <c r="BE178" s="93">
        <f>IF($U$178="základní",$N$178,0)</f>
        <v>0</v>
      </c>
      <c r="BF178" s="93">
        <f>IF($U$178="snížená",$N$178,0)</f>
        <v>0</v>
      </c>
      <c r="BG178" s="93">
        <f>IF($U$178="zákl. přenesená",$N$178,0)</f>
        <v>0</v>
      </c>
      <c r="BH178" s="93">
        <f>IF($U$178="sníž. přenesená",$N$178,0)</f>
        <v>0</v>
      </c>
      <c r="BI178" s="93">
        <f>IF($U$178="nulová",$N$178,0)</f>
        <v>0</v>
      </c>
      <c r="BJ178" s="6" t="s">
        <v>22</v>
      </c>
      <c r="BK178" s="93">
        <f>ROUND($L$178*$K$178,2)</f>
        <v>0</v>
      </c>
      <c r="BL178" s="6" t="s">
        <v>251</v>
      </c>
      <c r="BM178" s="6" t="s">
        <v>738</v>
      </c>
    </row>
    <row r="179" spans="2:65" s="6" customFormat="1" ht="27" customHeight="1">
      <c r="B179" s="23"/>
      <c r="C179" s="143" t="s">
        <v>336</v>
      </c>
      <c r="D179" s="143" t="s">
        <v>148</v>
      </c>
      <c r="E179" s="144" t="s">
        <v>739</v>
      </c>
      <c r="F179" s="243" t="s">
        <v>740</v>
      </c>
      <c r="G179" s="244"/>
      <c r="H179" s="244"/>
      <c r="I179" s="244"/>
      <c r="J179" s="145" t="s">
        <v>245</v>
      </c>
      <c r="K179" s="146">
        <v>4</v>
      </c>
      <c r="L179" s="245">
        <v>0</v>
      </c>
      <c r="M179" s="244"/>
      <c r="N179" s="246">
        <f>ROUND($L$179*$K$179,2)</f>
        <v>0</v>
      </c>
      <c r="O179" s="244"/>
      <c r="P179" s="244"/>
      <c r="Q179" s="244"/>
      <c r="R179" s="25"/>
      <c r="T179" s="147"/>
      <c r="U179" s="31" t="s">
        <v>44</v>
      </c>
      <c r="V179" s="24"/>
      <c r="W179" s="148">
        <f>$V$179*$K$179</f>
        <v>0</v>
      </c>
      <c r="X179" s="148">
        <v>0</v>
      </c>
      <c r="Y179" s="148">
        <f>$X$179*$K$179</f>
        <v>0</v>
      </c>
      <c r="Z179" s="148">
        <v>0</v>
      </c>
      <c r="AA179" s="149">
        <f>$Z$179*$K$179</f>
        <v>0</v>
      </c>
      <c r="AR179" s="6" t="s">
        <v>251</v>
      </c>
      <c r="AT179" s="6" t="s">
        <v>148</v>
      </c>
      <c r="AU179" s="6" t="s">
        <v>106</v>
      </c>
      <c r="AY179" s="6" t="s">
        <v>147</v>
      </c>
      <c r="BE179" s="93">
        <f>IF($U$179="základní",$N$179,0)</f>
        <v>0</v>
      </c>
      <c r="BF179" s="93">
        <f>IF($U$179="snížená",$N$179,0)</f>
        <v>0</v>
      </c>
      <c r="BG179" s="93">
        <f>IF($U$179="zákl. přenesená",$N$179,0)</f>
        <v>0</v>
      </c>
      <c r="BH179" s="93">
        <f>IF($U$179="sníž. přenesená",$N$179,0)</f>
        <v>0</v>
      </c>
      <c r="BI179" s="93">
        <f>IF($U$179="nulová",$N$179,0)</f>
        <v>0</v>
      </c>
      <c r="BJ179" s="6" t="s">
        <v>22</v>
      </c>
      <c r="BK179" s="93">
        <f>ROUND($L$179*$K$179,2)</f>
        <v>0</v>
      </c>
      <c r="BL179" s="6" t="s">
        <v>251</v>
      </c>
      <c r="BM179" s="6" t="s">
        <v>741</v>
      </c>
    </row>
    <row r="180" spans="2:65" s="6" customFormat="1" ht="27" customHeight="1">
      <c r="B180" s="23"/>
      <c r="C180" s="143" t="s">
        <v>345</v>
      </c>
      <c r="D180" s="143" t="s">
        <v>148</v>
      </c>
      <c r="E180" s="144" t="s">
        <v>742</v>
      </c>
      <c r="F180" s="243" t="s">
        <v>743</v>
      </c>
      <c r="G180" s="244"/>
      <c r="H180" s="244"/>
      <c r="I180" s="244"/>
      <c r="J180" s="145" t="s">
        <v>245</v>
      </c>
      <c r="K180" s="146">
        <v>4</v>
      </c>
      <c r="L180" s="245">
        <v>0</v>
      </c>
      <c r="M180" s="244"/>
      <c r="N180" s="246">
        <f>ROUND($L$180*$K$180,2)</f>
        <v>0</v>
      </c>
      <c r="O180" s="244"/>
      <c r="P180" s="244"/>
      <c r="Q180" s="244"/>
      <c r="R180" s="25"/>
      <c r="T180" s="147"/>
      <c r="U180" s="31" t="s">
        <v>44</v>
      </c>
      <c r="V180" s="24"/>
      <c r="W180" s="148">
        <f>$V$180*$K$180</f>
        <v>0</v>
      </c>
      <c r="X180" s="148">
        <v>0.00029</v>
      </c>
      <c r="Y180" s="148">
        <f>$X$180*$K$180</f>
        <v>0.00116</v>
      </c>
      <c r="Z180" s="148">
        <v>0</v>
      </c>
      <c r="AA180" s="149">
        <f>$Z$180*$K$180</f>
        <v>0</v>
      </c>
      <c r="AR180" s="6" t="s">
        <v>251</v>
      </c>
      <c r="AT180" s="6" t="s">
        <v>148</v>
      </c>
      <c r="AU180" s="6" t="s">
        <v>106</v>
      </c>
      <c r="AY180" s="6" t="s">
        <v>147</v>
      </c>
      <c r="BE180" s="93">
        <f>IF($U$180="základní",$N$180,0)</f>
        <v>0</v>
      </c>
      <c r="BF180" s="93">
        <f>IF($U$180="snížená",$N$180,0)</f>
        <v>0</v>
      </c>
      <c r="BG180" s="93">
        <f>IF($U$180="zákl. přenesená",$N$180,0)</f>
        <v>0</v>
      </c>
      <c r="BH180" s="93">
        <f>IF($U$180="sníž. přenesená",$N$180,0)</f>
        <v>0</v>
      </c>
      <c r="BI180" s="93">
        <f>IF($U$180="nulová",$N$180,0)</f>
        <v>0</v>
      </c>
      <c r="BJ180" s="6" t="s">
        <v>22</v>
      </c>
      <c r="BK180" s="93">
        <f>ROUND($L$180*$K$180,2)</f>
        <v>0</v>
      </c>
      <c r="BL180" s="6" t="s">
        <v>251</v>
      </c>
      <c r="BM180" s="6" t="s">
        <v>744</v>
      </c>
    </row>
    <row r="181" spans="2:65" s="6" customFormat="1" ht="39" customHeight="1">
      <c r="B181" s="23"/>
      <c r="C181" s="143" t="s">
        <v>349</v>
      </c>
      <c r="D181" s="143" t="s">
        <v>148</v>
      </c>
      <c r="E181" s="144" t="s">
        <v>745</v>
      </c>
      <c r="F181" s="243" t="s">
        <v>746</v>
      </c>
      <c r="G181" s="244"/>
      <c r="H181" s="244"/>
      <c r="I181" s="244"/>
      <c r="J181" s="145" t="s">
        <v>245</v>
      </c>
      <c r="K181" s="146">
        <v>4</v>
      </c>
      <c r="L181" s="245">
        <v>0</v>
      </c>
      <c r="M181" s="244"/>
      <c r="N181" s="246">
        <f>ROUND($L$181*$K$181,2)</f>
        <v>0</v>
      </c>
      <c r="O181" s="244"/>
      <c r="P181" s="244"/>
      <c r="Q181" s="244"/>
      <c r="R181" s="25"/>
      <c r="T181" s="147"/>
      <c r="U181" s="31" t="s">
        <v>44</v>
      </c>
      <c r="V181" s="24"/>
      <c r="W181" s="148">
        <f>$V$181*$K$181</f>
        <v>0</v>
      </c>
      <c r="X181" s="148">
        <v>1E-05</v>
      </c>
      <c r="Y181" s="148">
        <f>$X$181*$K$181</f>
        <v>4E-05</v>
      </c>
      <c r="Z181" s="148">
        <v>0</v>
      </c>
      <c r="AA181" s="149">
        <f>$Z$181*$K$181</f>
        <v>0</v>
      </c>
      <c r="AR181" s="6" t="s">
        <v>251</v>
      </c>
      <c r="AT181" s="6" t="s">
        <v>148</v>
      </c>
      <c r="AU181" s="6" t="s">
        <v>106</v>
      </c>
      <c r="AY181" s="6" t="s">
        <v>147</v>
      </c>
      <c r="BE181" s="93">
        <f>IF($U$181="základní",$N$181,0)</f>
        <v>0</v>
      </c>
      <c r="BF181" s="93">
        <f>IF($U$181="snížená",$N$181,0)</f>
        <v>0</v>
      </c>
      <c r="BG181" s="93">
        <f>IF($U$181="zákl. přenesená",$N$181,0)</f>
        <v>0</v>
      </c>
      <c r="BH181" s="93">
        <f>IF($U$181="sníž. přenesená",$N$181,0)</f>
        <v>0</v>
      </c>
      <c r="BI181" s="93">
        <f>IF($U$181="nulová",$N$181,0)</f>
        <v>0</v>
      </c>
      <c r="BJ181" s="6" t="s">
        <v>22</v>
      </c>
      <c r="BK181" s="93">
        <f>ROUND($L$181*$K$181,2)</f>
        <v>0</v>
      </c>
      <c r="BL181" s="6" t="s">
        <v>251</v>
      </c>
      <c r="BM181" s="6" t="s">
        <v>747</v>
      </c>
    </row>
    <row r="182" spans="2:63" s="6" customFormat="1" ht="51" customHeight="1">
      <c r="B182" s="23"/>
      <c r="C182" s="24"/>
      <c r="D182" s="135" t="s">
        <v>168</v>
      </c>
      <c r="E182" s="24"/>
      <c r="F182" s="24"/>
      <c r="G182" s="24"/>
      <c r="H182" s="24"/>
      <c r="I182" s="24"/>
      <c r="J182" s="24"/>
      <c r="K182" s="24"/>
      <c r="L182" s="24"/>
      <c r="M182" s="24"/>
      <c r="N182" s="239">
        <f>$BK$182</f>
        <v>0</v>
      </c>
      <c r="O182" s="207"/>
      <c r="P182" s="207"/>
      <c r="Q182" s="207"/>
      <c r="R182" s="25"/>
      <c r="T182" s="64"/>
      <c r="U182" s="24"/>
      <c r="V182" s="24"/>
      <c r="W182" s="24"/>
      <c r="X182" s="24"/>
      <c r="Y182" s="24"/>
      <c r="Z182" s="24"/>
      <c r="AA182" s="65"/>
      <c r="AT182" s="6" t="s">
        <v>78</v>
      </c>
      <c r="AU182" s="6" t="s">
        <v>79</v>
      </c>
      <c r="AY182" s="6" t="s">
        <v>169</v>
      </c>
      <c r="BK182" s="93">
        <f>SUM($BK$183:$BK$187)</f>
        <v>0</v>
      </c>
    </row>
    <row r="183" spans="2:63" s="6" customFormat="1" ht="23.25" customHeight="1">
      <c r="B183" s="23"/>
      <c r="C183" s="150"/>
      <c r="D183" s="150" t="s">
        <v>148</v>
      </c>
      <c r="E183" s="151"/>
      <c r="F183" s="247"/>
      <c r="G183" s="248"/>
      <c r="H183" s="248"/>
      <c r="I183" s="248"/>
      <c r="J183" s="152"/>
      <c r="K183" s="153"/>
      <c r="L183" s="245"/>
      <c r="M183" s="244"/>
      <c r="N183" s="246">
        <f>$BK$183</f>
        <v>0</v>
      </c>
      <c r="O183" s="244"/>
      <c r="P183" s="244"/>
      <c r="Q183" s="244"/>
      <c r="R183" s="25"/>
      <c r="T183" s="147"/>
      <c r="U183" s="154" t="s">
        <v>44</v>
      </c>
      <c r="V183" s="24"/>
      <c r="W183" s="24"/>
      <c r="X183" s="24"/>
      <c r="Y183" s="24"/>
      <c r="Z183" s="24"/>
      <c r="AA183" s="65"/>
      <c r="AT183" s="6" t="s">
        <v>169</v>
      </c>
      <c r="AU183" s="6" t="s">
        <v>22</v>
      </c>
      <c r="AY183" s="6" t="s">
        <v>169</v>
      </c>
      <c r="BE183" s="93">
        <f>IF($U$183="základní",$N$183,0)</f>
        <v>0</v>
      </c>
      <c r="BF183" s="93">
        <f>IF($U$183="snížená",$N$183,0)</f>
        <v>0</v>
      </c>
      <c r="BG183" s="93">
        <f>IF($U$183="zákl. přenesená",$N$183,0)</f>
        <v>0</v>
      </c>
      <c r="BH183" s="93">
        <f>IF($U$183="sníž. přenesená",$N$183,0)</f>
        <v>0</v>
      </c>
      <c r="BI183" s="93">
        <f>IF($U$183="nulová",$N$183,0)</f>
        <v>0</v>
      </c>
      <c r="BJ183" s="6" t="s">
        <v>22</v>
      </c>
      <c r="BK183" s="93">
        <f>$L$183*$K$183</f>
        <v>0</v>
      </c>
    </row>
    <row r="184" spans="2:63" s="6" customFormat="1" ht="23.25" customHeight="1">
      <c r="B184" s="23"/>
      <c r="C184" s="150"/>
      <c r="D184" s="150" t="s">
        <v>148</v>
      </c>
      <c r="E184" s="151"/>
      <c r="F184" s="247"/>
      <c r="G184" s="248"/>
      <c r="H184" s="248"/>
      <c r="I184" s="248"/>
      <c r="J184" s="152"/>
      <c r="K184" s="153"/>
      <c r="L184" s="245"/>
      <c r="M184" s="244"/>
      <c r="N184" s="246">
        <f>$BK$184</f>
        <v>0</v>
      </c>
      <c r="O184" s="244"/>
      <c r="P184" s="244"/>
      <c r="Q184" s="244"/>
      <c r="R184" s="25"/>
      <c r="T184" s="147"/>
      <c r="U184" s="154" t="s">
        <v>44</v>
      </c>
      <c r="V184" s="24"/>
      <c r="W184" s="24"/>
      <c r="X184" s="24"/>
      <c r="Y184" s="24"/>
      <c r="Z184" s="24"/>
      <c r="AA184" s="65"/>
      <c r="AT184" s="6" t="s">
        <v>169</v>
      </c>
      <c r="AU184" s="6" t="s">
        <v>22</v>
      </c>
      <c r="AY184" s="6" t="s">
        <v>169</v>
      </c>
      <c r="BE184" s="93">
        <f>IF($U$184="základní",$N$184,0)</f>
        <v>0</v>
      </c>
      <c r="BF184" s="93">
        <f>IF($U$184="snížená",$N$184,0)</f>
        <v>0</v>
      </c>
      <c r="BG184" s="93">
        <f>IF($U$184="zákl. přenesená",$N$184,0)</f>
        <v>0</v>
      </c>
      <c r="BH184" s="93">
        <f>IF($U$184="sníž. přenesená",$N$184,0)</f>
        <v>0</v>
      </c>
      <c r="BI184" s="93">
        <f>IF($U$184="nulová",$N$184,0)</f>
        <v>0</v>
      </c>
      <c r="BJ184" s="6" t="s">
        <v>22</v>
      </c>
      <c r="BK184" s="93">
        <f>$L$184*$K$184</f>
        <v>0</v>
      </c>
    </row>
    <row r="185" spans="2:63" s="6" customFormat="1" ht="23.25" customHeight="1">
      <c r="B185" s="23"/>
      <c r="C185" s="150"/>
      <c r="D185" s="150" t="s">
        <v>148</v>
      </c>
      <c r="E185" s="151"/>
      <c r="F185" s="247"/>
      <c r="G185" s="248"/>
      <c r="H185" s="248"/>
      <c r="I185" s="248"/>
      <c r="J185" s="152"/>
      <c r="K185" s="153"/>
      <c r="L185" s="245"/>
      <c r="M185" s="244"/>
      <c r="N185" s="246">
        <f>$BK$185</f>
        <v>0</v>
      </c>
      <c r="O185" s="244"/>
      <c r="P185" s="244"/>
      <c r="Q185" s="244"/>
      <c r="R185" s="25"/>
      <c r="T185" s="147"/>
      <c r="U185" s="154" t="s">
        <v>44</v>
      </c>
      <c r="V185" s="24"/>
      <c r="W185" s="24"/>
      <c r="X185" s="24"/>
      <c r="Y185" s="24"/>
      <c r="Z185" s="24"/>
      <c r="AA185" s="65"/>
      <c r="AT185" s="6" t="s">
        <v>169</v>
      </c>
      <c r="AU185" s="6" t="s">
        <v>22</v>
      </c>
      <c r="AY185" s="6" t="s">
        <v>169</v>
      </c>
      <c r="BE185" s="93">
        <f>IF($U$185="základní",$N$185,0)</f>
        <v>0</v>
      </c>
      <c r="BF185" s="93">
        <f>IF($U$185="snížená",$N$185,0)</f>
        <v>0</v>
      </c>
      <c r="BG185" s="93">
        <f>IF($U$185="zákl. přenesená",$N$185,0)</f>
        <v>0</v>
      </c>
      <c r="BH185" s="93">
        <f>IF($U$185="sníž. přenesená",$N$185,0)</f>
        <v>0</v>
      </c>
      <c r="BI185" s="93">
        <f>IF($U$185="nulová",$N$185,0)</f>
        <v>0</v>
      </c>
      <c r="BJ185" s="6" t="s">
        <v>22</v>
      </c>
      <c r="BK185" s="93">
        <f>$L$185*$K$185</f>
        <v>0</v>
      </c>
    </row>
    <row r="186" spans="2:63" s="6" customFormat="1" ht="23.25" customHeight="1">
      <c r="B186" s="23"/>
      <c r="C186" s="150"/>
      <c r="D186" s="150" t="s">
        <v>148</v>
      </c>
      <c r="E186" s="151"/>
      <c r="F186" s="247"/>
      <c r="G186" s="248"/>
      <c r="H186" s="248"/>
      <c r="I186" s="248"/>
      <c r="J186" s="152"/>
      <c r="K186" s="153"/>
      <c r="L186" s="245"/>
      <c r="M186" s="244"/>
      <c r="N186" s="246">
        <f>$BK$186</f>
        <v>0</v>
      </c>
      <c r="O186" s="244"/>
      <c r="P186" s="244"/>
      <c r="Q186" s="244"/>
      <c r="R186" s="25"/>
      <c r="T186" s="147"/>
      <c r="U186" s="154" t="s">
        <v>44</v>
      </c>
      <c r="V186" s="24"/>
      <c r="W186" s="24"/>
      <c r="X186" s="24"/>
      <c r="Y186" s="24"/>
      <c r="Z186" s="24"/>
      <c r="AA186" s="65"/>
      <c r="AT186" s="6" t="s">
        <v>169</v>
      </c>
      <c r="AU186" s="6" t="s">
        <v>22</v>
      </c>
      <c r="AY186" s="6" t="s">
        <v>169</v>
      </c>
      <c r="BE186" s="93">
        <f>IF($U$186="základní",$N$186,0)</f>
        <v>0</v>
      </c>
      <c r="BF186" s="93">
        <f>IF($U$186="snížená",$N$186,0)</f>
        <v>0</v>
      </c>
      <c r="BG186" s="93">
        <f>IF($U$186="zákl. přenesená",$N$186,0)</f>
        <v>0</v>
      </c>
      <c r="BH186" s="93">
        <f>IF($U$186="sníž. přenesená",$N$186,0)</f>
        <v>0</v>
      </c>
      <c r="BI186" s="93">
        <f>IF($U$186="nulová",$N$186,0)</f>
        <v>0</v>
      </c>
      <c r="BJ186" s="6" t="s">
        <v>22</v>
      </c>
      <c r="BK186" s="93">
        <f>$L$186*$K$186</f>
        <v>0</v>
      </c>
    </row>
    <row r="187" spans="2:63" s="6" customFormat="1" ht="23.25" customHeight="1">
      <c r="B187" s="23"/>
      <c r="C187" s="150"/>
      <c r="D187" s="150" t="s">
        <v>148</v>
      </c>
      <c r="E187" s="151"/>
      <c r="F187" s="247"/>
      <c r="G187" s="248"/>
      <c r="H187" s="248"/>
      <c r="I187" s="248"/>
      <c r="J187" s="152"/>
      <c r="K187" s="153"/>
      <c r="L187" s="245"/>
      <c r="M187" s="244"/>
      <c r="N187" s="246">
        <f>$BK$187</f>
        <v>0</v>
      </c>
      <c r="O187" s="244"/>
      <c r="P187" s="244"/>
      <c r="Q187" s="244"/>
      <c r="R187" s="25"/>
      <c r="T187" s="147"/>
      <c r="U187" s="154" t="s">
        <v>44</v>
      </c>
      <c r="V187" s="43"/>
      <c r="W187" s="43"/>
      <c r="X187" s="43"/>
      <c r="Y187" s="43"/>
      <c r="Z187" s="43"/>
      <c r="AA187" s="45"/>
      <c r="AT187" s="6" t="s">
        <v>169</v>
      </c>
      <c r="AU187" s="6" t="s">
        <v>22</v>
      </c>
      <c r="AY187" s="6" t="s">
        <v>169</v>
      </c>
      <c r="BE187" s="93">
        <f>IF($U$187="základní",$N$187,0)</f>
        <v>0</v>
      </c>
      <c r="BF187" s="93">
        <f>IF($U$187="snížená",$N$187,0)</f>
        <v>0</v>
      </c>
      <c r="BG187" s="93">
        <f>IF($U$187="zákl. přenesená",$N$187,0)</f>
        <v>0</v>
      </c>
      <c r="BH187" s="93">
        <f>IF($U$187="sníž. přenesená",$N$187,0)</f>
        <v>0</v>
      </c>
      <c r="BI187" s="93">
        <f>IF($U$187="nulová",$N$187,0)</f>
        <v>0</v>
      </c>
      <c r="BJ187" s="6" t="s">
        <v>22</v>
      </c>
      <c r="BK187" s="93">
        <f>$L$187*$K$187</f>
        <v>0</v>
      </c>
    </row>
    <row r="188" spans="2:18" s="6" customFormat="1" ht="7.5" customHeight="1">
      <c r="B188" s="46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8"/>
    </row>
    <row r="353" s="2" customFormat="1" ht="14.25" customHeight="1"/>
  </sheetData>
  <sheetProtection password="CC35" sheet="1" objects="1" scenarios="1" formatColumns="0" formatRows="0" sort="0" autoFilter="0"/>
  <mergeCells count="211">
    <mergeCell ref="N162:Q162"/>
    <mergeCell ref="N165:Q165"/>
    <mergeCell ref="N177:Q177"/>
    <mergeCell ref="N182:Q182"/>
    <mergeCell ref="H1:K1"/>
    <mergeCell ref="S2:AC2"/>
    <mergeCell ref="F187:I187"/>
    <mergeCell ref="L187:M187"/>
    <mergeCell ref="N187:Q187"/>
    <mergeCell ref="N125:Q125"/>
    <mergeCell ref="N126:Q126"/>
    <mergeCell ref="N127:Q127"/>
    <mergeCell ref="N131:Q131"/>
    <mergeCell ref="N144:Q144"/>
    <mergeCell ref="N152:Q152"/>
    <mergeCell ref="N161:Q161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7:I167"/>
    <mergeCell ref="F168:I168"/>
    <mergeCell ref="F169:I169"/>
    <mergeCell ref="L169:M169"/>
    <mergeCell ref="N169:Q169"/>
    <mergeCell ref="F170:I170"/>
    <mergeCell ref="L170:M170"/>
    <mergeCell ref="N170:Q170"/>
    <mergeCell ref="F163:I163"/>
    <mergeCell ref="L163:M163"/>
    <mergeCell ref="N163:Q163"/>
    <mergeCell ref="F164:I164"/>
    <mergeCell ref="F166:I166"/>
    <mergeCell ref="L166:M166"/>
    <mergeCell ref="N166:Q166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1:I151"/>
    <mergeCell ref="F153:I153"/>
    <mergeCell ref="L153:M153"/>
    <mergeCell ref="N153:Q153"/>
    <mergeCell ref="F154:I154"/>
    <mergeCell ref="L154:M154"/>
    <mergeCell ref="N154:Q154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0:I140"/>
    <mergeCell ref="F141:I141"/>
    <mergeCell ref="F142:I142"/>
    <mergeCell ref="L142:M142"/>
    <mergeCell ref="N142:Q142"/>
    <mergeCell ref="F143:I143"/>
    <mergeCell ref="F138:I138"/>
    <mergeCell ref="L138:M138"/>
    <mergeCell ref="N138:Q138"/>
    <mergeCell ref="F139:I139"/>
    <mergeCell ref="L139:M139"/>
    <mergeCell ref="N139:Q139"/>
    <mergeCell ref="F134:I134"/>
    <mergeCell ref="F135:I135"/>
    <mergeCell ref="F136:I136"/>
    <mergeCell ref="F137:I137"/>
    <mergeCell ref="L137:M137"/>
    <mergeCell ref="N137:Q137"/>
    <mergeCell ref="F129:I129"/>
    <mergeCell ref="F130:I130"/>
    <mergeCell ref="F132:I132"/>
    <mergeCell ref="L132:M132"/>
    <mergeCell ref="N132:Q132"/>
    <mergeCell ref="F133:I133"/>
    <mergeCell ref="L133:M133"/>
    <mergeCell ref="N133:Q133"/>
    <mergeCell ref="F124:I124"/>
    <mergeCell ref="L124:M124"/>
    <mergeCell ref="N124:Q124"/>
    <mergeCell ref="F128:I128"/>
    <mergeCell ref="L128:M128"/>
    <mergeCell ref="N128:Q128"/>
    <mergeCell ref="C114:Q114"/>
    <mergeCell ref="F116:P116"/>
    <mergeCell ref="F117:P117"/>
    <mergeCell ref="M119:P119"/>
    <mergeCell ref="M121:Q121"/>
    <mergeCell ref="M122:Q122"/>
    <mergeCell ref="D104:H104"/>
    <mergeCell ref="N104:Q104"/>
    <mergeCell ref="D105:H105"/>
    <mergeCell ref="N105:Q105"/>
    <mergeCell ref="N106:Q106"/>
    <mergeCell ref="L108:Q108"/>
    <mergeCell ref="D101:H101"/>
    <mergeCell ref="N101:Q101"/>
    <mergeCell ref="D102:H102"/>
    <mergeCell ref="N102:Q102"/>
    <mergeCell ref="D103:H103"/>
    <mergeCell ref="N103:Q103"/>
    <mergeCell ref="N94:Q94"/>
    <mergeCell ref="N95:Q95"/>
    <mergeCell ref="N96:Q96"/>
    <mergeCell ref="N97:Q97"/>
    <mergeCell ref="N98:Q98"/>
    <mergeCell ref="N100:Q100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83:D188">
      <formula1>"K,M"</formula1>
    </dataValidation>
    <dataValidation type="list" allowBlank="1" showInputMessage="1" showErrorMessage="1" error="Povoleny jsou hodnoty základní, snížená, zákl. přenesená, sníž. přenesená, nulová." sqref="U183:U18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70"/>
      <c r="B1" s="267"/>
      <c r="C1" s="267"/>
      <c r="D1" s="268" t="s">
        <v>1</v>
      </c>
      <c r="E1" s="267"/>
      <c r="F1" s="269" t="s">
        <v>920</v>
      </c>
      <c r="G1" s="269"/>
      <c r="H1" s="271" t="s">
        <v>921</v>
      </c>
      <c r="I1" s="271"/>
      <c r="J1" s="271"/>
      <c r="K1" s="271"/>
      <c r="L1" s="269" t="s">
        <v>922</v>
      </c>
      <c r="M1" s="267"/>
      <c r="N1" s="267"/>
      <c r="O1" s="268" t="s">
        <v>105</v>
      </c>
      <c r="P1" s="267"/>
      <c r="Q1" s="267"/>
      <c r="R1" s="267"/>
      <c r="S1" s="269" t="s">
        <v>923</v>
      </c>
      <c r="T1" s="269"/>
      <c r="U1" s="270"/>
      <c r="V1" s="2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6" t="s">
        <v>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27" t="s">
        <v>6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T2" s="2" t="s">
        <v>95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106</v>
      </c>
    </row>
    <row r="4" spans="2:46" s="2" customFormat="1" ht="37.5" customHeight="1">
      <c r="B4" s="10"/>
      <c r="C4" s="188" t="s">
        <v>107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8" t="str">
        <f>'Rekapitulace stavby'!$K$6</f>
        <v>Zateplení fasády, střechy a úprava balkónů v domě s pečovatelskou službou, ul. Lesní č.p.2970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1"/>
      <c r="R6" s="12"/>
    </row>
    <row r="7" spans="2:18" s="6" customFormat="1" ht="33.75" customHeight="1">
      <c r="B7" s="23"/>
      <c r="C7" s="24"/>
      <c r="D7" s="17" t="s">
        <v>108</v>
      </c>
      <c r="E7" s="24"/>
      <c r="F7" s="194" t="s">
        <v>748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 t="s">
        <v>110</v>
      </c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29" t="str">
        <f>'Rekapitulace stavby'!$AN$8</f>
        <v>15.07.2020</v>
      </c>
      <c r="P9" s="207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93"/>
      <c r="P11" s="207"/>
      <c r="Q11" s="24"/>
      <c r="R11" s="25"/>
    </row>
    <row r="12" spans="2:18" s="6" customFormat="1" ht="18.75" customHeight="1">
      <c r="B12" s="23"/>
      <c r="C12" s="24"/>
      <c r="D12" s="24"/>
      <c r="E12" s="16" t="s">
        <v>111</v>
      </c>
      <c r="F12" s="24"/>
      <c r="G12" s="24"/>
      <c r="H12" s="24"/>
      <c r="I12" s="24"/>
      <c r="J12" s="24"/>
      <c r="K12" s="24"/>
      <c r="L12" s="24"/>
      <c r="M12" s="18" t="s">
        <v>32</v>
      </c>
      <c r="N12" s="24"/>
      <c r="O12" s="193"/>
      <c r="P12" s="207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33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0"/>
      <c r="P14" s="207"/>
      <c r="Q14" s="24"/>
      <c r="R14" s="25"/>
    </row>
    <row r="15" spans="2:18" s="6" customFormat="1" ht="18.75" customHeight="1">
      <c r="B15" s="23"/>
      <c r="C15" s="24"/>
      <c r="D15" s="24"/>
      <c r="E15" s="230" t="s">
        <v>112</v>
      </c>
      <c r="F15" s="207"/>
      <c r="G15" s="207"/>
      <c r="H15" s="207"/>
      <c r="I15" s="207"/>
      <c r="J15" s="207"/>
      <c r="K15" s="207"/>
      <c r="L15" s="207"/>
      <c r="M15" s="18" t="s">
        <v>32</v>
      </c>
      <c r="N15" s="24"/>
      <c r="O15" s="230"/>
      <c r="P15" s="207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35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93"/>
      <c r="P17" s="207"/>
      <c r="Q17" s="24"/>
      <c r="R17" s="25"/>
    </row>
    <row r="18" spans="2:18" s="6" customFormat="1" ht="18.75" customHeight="1">
      <c r="B18" s="23"/>
      <c r="C18" s="24"/>
      <c r="D18" s="24"/>
      <c r="E18" s="16" t="s">
        <v>36</v>
      </c>
      <c r="F18" s="24"/>
      <c r="G18" s="24"/>
      <c r="H18" s="24"/>
      <c r="I18" s="24"/>
      <c r="J18" s="24"/>
      <c r="K18" s="24"/>
      <c r="L18" s="24"/>
      <c r="M18" s="18" t="s">
        <v>32</v>
      </c>
      <c r="N18" s="24"/>
      <c r="O18" s="193"/>
      <c r="P18" s="207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38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93"/>
      <c r="P20" s="207"/>
      <c r="Q20" s="24"/>
      <c r="R20" s="25"/>
    </row>
    <row r="21" spans="2:18" s="6" customFormat="1" ht="18.75" customHeight="1">
      <c r="B21" s="23"/>
      <c r="C21" s="24"/>
      <c r="D21" s="24"/>
      <c r="E21" s="16" t="s">
        <v>36</v>
      </c>
      <c r="F21" s="24"/>
      <c r="G21" s="24"/>
      <c r="H21" s="24"/>
      <c r="I21" s="24"/>
      <c r="J21" s="24"/>
      <c r="K21" s="24"/>
      <c r="L21" s="24"/>
      <c r="M21" s="18" t="s">
        <v>32</v>
      </c>
      <c r="N21" s="24"/>
      <c r="O21" s="193"/>
      <c r="P21" s="207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96"/>
      <c r="F24" s="231"/>
      <c r="G24" s="231"/>
      <c r="H24" s="231"/>
      <c r="I24" s="231"/>
      <c r="J24" s="231"/>
      <c r="K24" s="231"/>
      <c r="L24" s="231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113</v>
      </c>
      <c r="E27" s="24"/>
      <c r="F27" s="24"/>
      <c r="G27" s="24"/>
      <c r="H27" s="24"/>
      <c r="I27" s="24"/>
      <c r="J27" s="24"/>
      <c r="K27" s="24"/>
      <c r="L27" s="24"/>
      <c r="M27" s="197">
        <f>$N$88</f>
        <v>0</v>
      </c>
      <c r="N27" s="207"/>
      <c r="O27" s="207"/>
      <c r="P27" s="207"/>
      <c r="Q27" s="24"/>
      <c r="R27" s="25"/>
    </row>
    <row r="28" spans="2:18" s="6" customFormat="1" ht="15" customHeight="1">
      <c r="B28" s="23"/>
      <c r="C28" s="24"/>
      <c r="D28" s="22" t="s">
        <v>99</v>
      </c>
      <c r="E28" s="24"/>
      <c r="F28" s="24"/>
      <c r="G28" s="24"/>
      <c r="H28" s="24"/>
      <c r="I28" s="24"/>
      <c r="J28" s="24"/>
      <c r="K28" s="24"/>
      <c r="L28" s="24"/>
      <c r="M28" s="197">
        <f>$N$104</f>
        <v>0</v>
      </c>
      <c r="N28" s="207"/>
      <c r="O28" s="207"/>
      <c r="P28" s="207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42</v>
      </c>
      <c r="E30" s="24"/>
      <c r="F30" s="24"/>
      <c r="G30" s="24"/>
      <c r="H30" s="24"/>
      <c r="I30" s="24"/>
      <c r="J30" s="24"/>
      <c r="K30" s="24"/>
      <c r="L30" s="24"/>
      <c r="M30" s="232">
        <f>ROUND($M$27+$M$28,2)</f>
        <v>0</v>
      </c>
      <c r="N30" s="207"/>
      <c r="O30" s="207"/>
      <c r="P30" s="207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43</v>
      </c>
      <c r="E32" s="29" t="s">
        <v>44</v>
      </c>
      <c r="F32" s="30">
        <v>0.21</v>
      </c>
      <c r="G32" s="107" t="s">
        <v>45</v>
      </c>
      <c r="H32" s="233">
        <f>ROUND((((SUM($BE$104:$BE$111)+SUM($BE$129:$BE$238))+SUM($BE$240:$BE$244))),2)</f>
        <v>0</v>
      </c>
      <c r="I32" s="207"/>
      <c r="J32" s="207"/>
      <c r="K32" s="24"/>
      <c r="L32" s="24"/>
      <c r="M32" s="233">
        <f>ROUND(((ROUND((SUM($BE$104:$BE$111)+SUM($BE$129:$BE$238)),2)*$F$32)+SUM($BE$240:$BE$244)*$F$32),2)</f>
        <v>0</v>
      </c>
      <c r="N32" s="207"/>
      <c r="O32" s="207"/>
      <c r="P32" s="207"/>
      <c r="Q32" s="24"/>
      <c r="R32" s="25"/>
    </row>
    <row r="33" spans="2:18" s="6" customFormat="1" ht="15" customHeight="1">
      <c r="B33" s="23"/>
      <c r="C33" s="24"/>
      <c r="D33" s="24"/>
      <c r="E33" s="29" t="s">
        <v>46</v>
      </c>
      <c r="F33" s="30">
        <v>0.15</v>
      </c>
      <c r="G33" s="107" t="s">
        <v>45</v>
      </c>
      <c r="H33" s="233">
        <f>ROUND((((SUM($BF$104:$BF$111)+SUM($BF$129:$BF$238))+SUM($BF$240:$BF$244))),2)</f>
        <v>0</v>
      </c>
      <c r="I33" s="207"/>
      <c r="J33" s="207"/>
      <c r="K33" s="24"/>
      <c r="L33" s="24"/>
      <c r="M33" s="233">
        <f>ROUND(((ROUND((SUM($BF$104:$BF$111)+SUM($BF$129:$BF$238)),2)*$F$33)+SUM($BF$240:$BF$244)*$F$33),2)</f>
        <v>0</v>
      </c>
      <c r="N33" s="207"/>
      <c r="O33" s="207"/>
      <c r="P33" s="207"/>
      <c r="Q33" s="24"/>
      <c r="R33" s="25"/>
    </row>
    <row r="34" spans="2:18" s="6" customFormat="1" ht="15" customHeight="1" hidden="1">
      <c r="B34" s="23"/>
      <c r="C34" s="24"/>
      <c r="D34" s="24"/>
      <c r="E34" s="29" t="s">
        <v>47</v>
      </c>
      <c r="F34" s="30">
        <v>0.21</v>
      </c>
      <c r="G34" s="107" t="s">
        <v>45</v>
      </c>
      <c r="H34" s="233">
        <f>ROUND((((SUM($BG$104:$BG$111)+SUM($BG$129:$BG$238))+SUM($BG$240:$BG$244))),2)</f>
        <v>0</v>
      </c>
      <c r="I34" s="207"/>
      <c r="J34" s="207"/>
      <c r="K34" s="24"/>
      <c r="L34" s="24"/>
      <c r="M34" s="233">
        <v>0</v>
      </c>
      <c r="N34" s="207"/>
      <c r="O34" s="207"/>
      <c r="P34" s="207"/>
      <c r="Q34" s="24"/>
      <c r="R34" s="25"/>
    </row>
    <row r="35" spans="2:18" s="6" customFormat="1" ht="15" customHeight="1" hidden="1">
      <c r="B35" s="23"/>
      <c r="C35" s="24"/>
      <c r="D35" s="24"/>
      <c r="E35" s="29" t="s">
        <v>48</v>
      </c>
      <c r="F35" s="30">
        <v>0.15</v>
      </c>
      <c r="G35" s="107" t="s">
        <v>45</v>
      </c>
      <c r="H35" s="233">
        <f>ROUND((((SUM($BH$104:$BH$111)+SUM($BH$129:$BH$238))+SUM($BH$240:$BH$244))),2)</f>
        <v>0</v>
      </c>
      <c r="I35" s="207"/>
      <c r="J35" s="207"/>
      <c r="K35" s="24"/>
      <c r="L35" s="24"/>
      <c r="M35" s="233">
        <v>0</v>
      </c>
      <c r="N35" s="207"/>
      <c r="O35" s="207"/>
      <c r="P35" s="207"/>
      <c r="Q35" s="24"/>
      <c r="R35" s="25"/>
    </row>
    <row r="36" spans="2:18" s="6" customFormat="1" ht="15" customHeight="1" hidden="1">
      <c r="B36" s="23"/>
      <c r="C36" s="24"/>
      <c r="D36" s="24"/>
      <c r="E36" s="29" t="s">
        <v>49</v>
      </c>
      <c r="F36" s="30">
        <v>0</v>
      </c>
      <c r="G36" s="107" t="s">
        <v>45</v>
      </c>
      <c r="H36" s="233">
        <f>ROUND((((SUM($BI$104:$BI$111)+SUM($BI$129:$BI$238))+SUM($BI$240:$BI$244))),2)</f>
        <v>0</v>
      </c>
      <c r="I36" s="207"/>
      <c r="J36" s="207"/>
      <c r="K36" s="24"/>
      <c r="L36" s="24"/>
      <c r="M36" s="233">
        <v>0</v>
      </c>
      <c r="N36" s="207"/>
      <c r="O36" s="207"/>
      <c r="P36" s="207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50</v>
      </c>
      <c r="E38" s="35"/>
      <c r="F38" s="35"/>
      <c r="G38" s="108" t="s">
        <v>51</v>
      </c>
      <c r="H38" s="36" t="s">
        <v>52</v>
      </c>
      <c r="I38" s="35"/>
      <c r="J38" s="35"/>
      <c r="K38" s="35"/>
      <c r="L38" s="205">
        <f>SUM($M$30:$M$36)</f>
        <v>0</v>
      </c>
      <c r="M38" s="204"/>
      <c r="N38" s="204"/>
      <c r="O38" s="204"/>
      <c r="P38" s="206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53</v>
      </c>
      <c r="E50" s="38"/>
      <c r="F50" s="38"/>
      <c r="G50" s="38"/>
      <c r="H50" s="39"/>
      <c r="I50" s="24"/>
      <c r="J50" s="37" t="s">
        <v>54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55</v>
      </c>
      <c r="E59" s="43"/>
      <c r="F59" s="43"/>
      <c r="G59" s="44" t="s">
        <v>56</v>
      </c>
      <c r="H59" s="45"/>
      <c r="I59" s="24"/>
      <c r="J59" s="42" t="s">
        <v>55</v>
      </c>
      <c r="K59" s="43"/>
      <c r="L59" s="43"/>
      <c r="M59" s="43"/>
      <c r="N59" s="44" t="s">
        <v>56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57</v>
      </c>
      <c r="E61" s="38"/>
      <c r="F61" s="38"/>
      <c r="G61" s="38"/>
      <c r="H61" s="39"/>
      <c r="I61" s="24"/>
      <c r="J61" s="37" t="s">
        <v>58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55</v>
      </c>
      <c r="E70" s="43"/>
      <c r="F70" s="43"/>
      <c r="G70" s="44" t="s">
        <v>56</v>
      </c>
      <c r="H70" s="45"/>
      <c r="I70" s="24"/>
      <c r="J70" s="42" t="s">
        <v>55</v>
      </c>
      <c r="K70" s="43"/>
      <c r="L70" s="43"/>
      <c r="M70" s="43"/>
      <c r="N70" s="44" t="s">
        <v>56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8" t="s">
        <v>114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8" t="str">
        <f>$F$6</f>
        <v>Zateplení fasády, střechy a úprava balkónů v domě s pečovatelskou službou, ul. Lesní č.p.2970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4"/>
      <c r="R78" s="25"/>
      <c r="T78" s="24"/>
      <c r="U78" s="24"/>
    </row>
    <row r="79" spans="2:21" s="6" customFormat="1" ht="37.5" customHeight="1">
      <c r="B79" s="23"/>
      <c r="C79" s="57" t="s">
        <v>108</v>
      </c>
      <c r="D79" s="24"/>
      <c r="E79" s="24"/>
      <c r="F79" s="208" t="str">
        <f>$F$7</f>
        <v>SO 3 - Zateplení střechy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34" t="str">
        <f>IF($O$9="","",$O$9)</f>
        <v>15.07.2020</v>
      </c>
      <c r="N81" s="207"/>
      <c r="O81" s="207"/>
      <c r="P81" s="207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Město Varnsdorf</v>
      </c>
      <c r="G83" s="24"/>
      <c r="H83" s="24"/>
      <c r="I83" s="24"/>
      <c r="J83" s="24"/>
      <c r="K83" s="18" t="s">
        <v>35</v>
      </c>
      <c r="L83" s="24"/>
      <c r="M83" s="193" t="str">
        <f>$E$18</f>
        <v>Pavel Hruška</v>
      </c>
      <c r="N83" s="207"/>
      <c r="O83" s="207"/>
      <c r="P83" s="207"/>
      <c r="Q83" s="207"/>
      <c r="R83" s="25"/>
      <c r="T83" s="24"/>
      <c r="U83" s="24"/>
    </row>
    <row r="84" spans="2:21" s="6" customFormat="1" ht="15" customHeight="1">
      <c r="B84" s="23"/>
      <c r="C84" s="18" t="s">
        <v>33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38</v>
      </c>
      <c r="L84" s="24"/>
      <c r="M84" s="193" t="str">
        <f>$E$21</f>
        <v>Pavel Hruška</v>
      </c>
      <c r="N84" s="207"/>
      <c r="O84" s="207"/>
      <c r="P84" s="207"/>
      <c r="Q84" s="207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5" t="s">
        <v>115</v>
      </c>
      <c r="D86" s="226"/>
      <c r="E86" s="226"/>
      <c r="F86" s="226"/>
      <c r="G86" s="226"/>
      <c r="H86" s="33"/>
      <c r="I86" s="33"/>
      <c r="J86" s="33"/>
      <c r="K86" s="33"/>
      <c r="L86" s="33"/>
      <c r="M86" s="33"/>
      <c r="N86" s="235" t="s">
        <v>116</v>
      </c>
      <c r="O86" s="207"/>
      <c r="P86" s="207"/>
      <c r="Q86" s="207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117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3">
        <f>$N$129</f>
        <v>0</v>
      </c>
      <c r="O88" s="207"/>
      <c r="P88" s="207"/>
      <c r="Q88" s="207"/>
      <c r="R88" s="25"/>
      <c r="T88" s="24"/>
      <c r="U88" s="24"/>
      <c r="AU88" s="6" t="s">
        <v>118</v>
      </c>
    </row>
    <row r="89" spans="2:21" s="76" customFormat="1" ht="25.5" customHeight="1">
      <c r="B89" s="112"/>
      <c r="C89" s="113"/>
      <c r="D89" s="113" t="s">
        <v>171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6">
        <f>$N$130</f>
        <v>0</v>
      </c>
      <c r="O89" s="237"/>
      <c r="P89" s="237"/>
      <c r="Q89" s="237"/>
      <c r="R89" s="114"/>
      <c r="T89" s="113"/>
      <c r="U89" s="113"/>
    </row>
    <row r="90" spans="2:21" s="115" customFormat="1" ht="21" customHeight="1">
      <c r="B90" s="116"/>
      <c r="C90" s="89"/>
      <c r="D90" s="89" t="s">
        <v>641</v>
      </c>
      <c r="E90" s="89"/>
      <c r="F90" s="89"/>
      <c r="G90" s="89"/>
      <c r="H90" s="89"/>
      <c r="I90" s="89"/>
      <c r="J90" s="89"/>
      <c r="K90" s="89"/>
      <c r="L90" s="89"/>
      <c r="M90" s="89"/>
      <c r="N90" s="221">
        <f>$N$131</f>
        <v>0</v>
      </c>
      <c r="O90" s="238"/>
      <c r="P90" s="238"/>
      <c r="Q90" s="238"/>
      <c r="R90" s="117"/>
      <c r="T90" s="89"/>
      <c r="U90" s="89"/>
    </row>
    <row r="91" spans="2:21" s="115" customFormat="1" ht="21" customHeight="1">
      <c r="B91" s="116"/>
      <c r="C91" s="89"/>
      <c r="D91" s="89" t="s">
        <v>174</v>
      </c>
      <c r="E91" s="89"/>
      <c r="F91" s="89"/>
      <c r="G91" s="89"/>
      <c r="H91" s="89"/>
      <c r="I91" s="89"/>
      <c r="J91" s="89"/>
      <c r="K91" s="89"/>
      <c r="L91" s="89"/>
      <c r="M91" s="89"/>
      <c r="N91" s="221">
        <f>$N$135</f>
        <v>0</v>
      </c>
      <c r="O91" s="238"/>
      <c r="P91" s="238"/>
      <c r="Q91" s="238"/>
      <c r="R91" s="117"/>
      <c r="T91" s="89"/>
      <c r="U91" s="89"/>
    </row>
    <row r="92" spans="2:21" s="115" customFormat="1" ht="21" customHeight="1">
      <c r="B92" s="116"/>
      <c r="C92" s="89"/>
      <c r="D92" s="89" t="s">
        <v>642</v>
      </c>
      <c r="E92" s="89"/>
      <c r="F92" s="89"/>
      <c r="G92" s="89"/>
      <c r="H92" s="89"/>
      <c r="I92" s="89"/>
      <c r="J92" s="89"/>
      <c r="K92" s="89"/>
      <c r="L92" s="89"/>
      <c r="M92" s="89"/>
      <c r="N92" s="221">
        <f>$N$140</f>
        <v>0</v>
      </c>
      <c r="O92" s="238"/>
      <c r="P92" s="238"/>
      <c r="Q92" s="238"/>
      <c r="R92" s="117"/>
      <c r="T92" s="89"/>
      <c r="U92" s="89"/>
    </row>
    <row r="93" spans="2:21" s="115" customFormat="1" ht="15.75" customHeight="1">
      <c r="B93" s="116"/>
      <c r="C93" s="89"/>
      <c r="D93" s="89" t="s">
        <v>643</v>
      </c>
      <c r="E93" s="89"/>
      <c r="F93" s="89"/>
      <c r="G93" s="89"/>
      <c r="H93" s="89"/>
      <c r="I93" s="89"/>
      <c r="J93" s="89"/>
      <c r="K93" s="89"/>
      <c r="L93" s="89"/>
      <c r="M93" s="89"/>
      <c r="N93" s="221">
        <f>$N$143</f>
        <v>0</v>
      </c>
      <c r="O93" s="238"/>
      <c r="P93" s="238"/>
      <c r="Q93" s="238"/>
      <c r="R93" s="117"/>
      <c r="T93" s="89"/>
      <c r="U93" s="89"/>
    </row>
    <row r="94" spans="2:21" s="76" customFormat="1" ht="25.5" customHeight="1">
      <c r="B94" s="112"/>
      <c r="C94" s="113"/>
      <c r="D94" s="113" t="s">
        <v>178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6">
        <f>$N$149</f>
        <v>0</v>
      </c>
      <c r="O94" s="237"/>
      <c r="P94" s="237"/>
      <c r="Q94" s="237"/>
      <c r="R94" s="114"/>
      <c r="T94" s="113"/>
      <c r="U94" s="113"/>
    </row>
    <row r="95" spans="2:21" s="115" customFormat="1" ht="21" customHeight="1">
      <c r="B95" s="116"/>
      <c r="C95" s="89"/>
      <c r="D95" s="89" t="s">
        <v>749</v>
      </c>
      <c r="E95" s="89"/>
      <c r="F95" s="89"/>
      <c r="G95" s="89"/>
      <c r="H95" s="89"/>
      <c r="I95" s="89"/>
      <c r="J95" s="89"/>
      <c r="K95" s="89"/>
      <c r="L95" s="89"/>
      <c r="M95" s="89"/>
      <c r="N95" s="221">
        <f>$N$150</f>
        <v>0</v>
      </c>
      <c r="O95" s="238"/>
      <c r="P95" s="238"/>
      <c r="Q95" s="238"/>
      <c r="R95" s="117"/>
      <c r="T95" s="89"/>
      <c r="U95" s="89"/>
    </row>
    <row r="96" spans="2:21" s="115" customFormat="1" ht="21" customHeight="1">
      <c r="B96" s="116"/>
      <c r="C96" s="89"/>
      <c r="D96" s="89" t="s">
        <v>180</v>
      </c>
      <c r="E96" s="89"/>
      <c r="F96" s="89"/>
      <c r="G96" s="89"/>
      <c r="H96" s="89"/>
      <c r="I96" s="89"/>
      <c r="J96" s="89"/>
      <c r="K96" s="89"/>
      <c r="L96" s="89"/>
      <c r="M96" s="89"/>
      <c r="N96" s="221">
        <f>$N$166</f>
        <v>0</v>
      </c>
      <c r="O96" s="238"/>
      <c r="P96" s="238"/>
      <c r="Q96" s="238"/>
      <c r="R96" s="117"/>
      <c r="T96" s="89"/>
      <c r="U96" s="89"/>
    </row>
    <row r="97" spans="2:21" s="115" customFormat="1" ht="21" customHeight="1">
      <c r="B97" s="116"/>
      <c r="C97" s="89"/>
      <c r="D97" s="89" t="s">
        <v>750</v>
      </c>
      <c r="E97" s="89"/>
      <c r="F97" s="89"/>
      <c r="G97" s="89"/>
      <c r="H97" s="89"/>
      <c r="I97" s="89"/>
      <c r="J97" s="89"/>
      <c r="K97" s="89"/>
      <c r="L97" s="89"/>
      <c r="M97" s="89"/>
      <c r="N97" s="221">
        <f>$N$200</f>
        <v>0</v>
      </c>
      <c r="O97" s="238"/>
      <c r="P97" s="238"/>
      <c r="Q97" s="238"/>
      <c r="R97" s="117"/>
      <c r="T97" s="89"/>
      <c r="U97" s="89"/>
    </row>
    <row r="98" spans="2:21" s="115" customFormat="1" ht="21" customHeight="1">
      <c r="B98" s="116"/>
      <c r="C98" s="89"/>
      <c r="D98" s="89" t="s">
        <v>751</v>
      </c>
      <c r="E98" s="89"/>
      <c r="F98" s="89"/>
      <c r="G98" s="89"/>
      <c r="H98" s="89"/>
      <c r="I98" s="89"/>
      <c r="J98" s="89"/>
      <c r="K98" s="89"/>
      <c r="L98" s="89"/>
      <c r="M98" s="89"/>
      <c r="N98" s="221">
        <f>$N$204</f>
        <v>0</v>
      </c>
      <c r="O98" s="238"/>
      <c r="P98" s="238"/>
      <c r="Q98" s="238"/>
      <c r="R98" s="117"/>
      <c r="T98" s="89"/>
      <c r="U98" s="89"/>
    </row>
    <row r="99" spans="2:21" s="115" customFormat="1" ht="21" customHeight="1">
      <c r="B99" s="116"/>
      <c r="C99" s="89"/>
      <c r="D99" s="89" t="s">
        <v>182</v>
      </c>
      <c r="E99" s="89"/>
      <c r="F99" s="89"/>
      <c r="G99" s="89"/>
      <c r="H99" s="89"/>
      <c r="I99" s="89"/>
      <c r="J99" s="89"/>
      <c r="K99" s="89"/>
      <c r="L99" s="89"/>
      <c r="M99" s="89"/>
      <c r="N99" s="221">
        <f>$N$208</f>
        <v>0</v>
      </c>
      <c r="O99" s="238"/>
      <c r="P99" s="238"/>
      <c r="Q99" s="238"/>
      <c r="R99" s="117"/>
      <c r="T99" s="89"/>
      <c r="U99" s="89"/>
    </row>
    <row r="100" spans="2:21" s="115" customFormat="1" ht="21" customHeight="1">
      <c r="B100" s="116"/>
      <c r="C100" s="89"/>
      <c r="D100" s="89" t="s">
        <v>183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221">
        <f>$N$214</f>
        <v>0</v>
      </c>
      <c r="O100" s="238"/>
      <c r="P100" s="238"/>
      <c r="Q100" s="238"/>
      <c r="R100" s="117"/>
      <c r="T100" s="89"/>
      <c r="U100" s="89"/>
    </row>
    <row r="101" spans="2:21" s="115" customFormat="1" ht="21" customHeight="1">
      <c r="B101" s="116"/>
      <c r="C101" s="89"/>
      <c r="D101" s="89" t="s">
        <v>187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221">
        <f>$N$237</f>
        <v>0</v>
      </c>
      <c r="O101" s="238"/>
      <c r="P101" s="238"/>
      <c r="Q101" s="238"/>
      <c r="R101" s="117"/>
      <c r="T101" s="89"/>
      <c r="U101" s="89"/>
    </row>
    <row r="102" spans="2:21" s="76" customFormat="1" ht="22.5" customHeight="1">
      <c r="B102" s="112"/>
      <c r="C102" s="113"/>
      <c r="D102" s="113" t="s">
        <v>121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239">
        <f>$N$239</f>
        <v>0</v>
      </c>
      <c r="O102" s="237"/>
      <c r="P102" s="237"/>
      <c r="Q102" s="237"/>
      <c r="R102" s="114"/>
      <c r="T102" s="113"/>
      <c r="U102" s="113"/>
    </row>
    <row r="103" spans="2:21" s="6" customFormat="1" ht="22.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6" customFormat="1" ht="30" customHeight="1">
      <c r="B104" s="23"/>
      <c r="C104" s="71" t="s">
        <v>122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23">
        <f>ROUND($N$105+$N$106+$N$107+$N$108+$N$109+$N$110,2)</f>
        <v>0</v>
      </c>
      <c r="O104" s="207"/>
      <c r="P104" s="207"/>
      <c r="Q104" s="207"/>
      <c r="R104" s="25"/>
      <c r="T104" s="118"/>
      <c r="U104" s="119" t="s">
        <v>43</v>
      </c>
    </row>
    <row r="105" spans="2:62" s="6" customFormat="1" ht="18.75" customHeight="1">
      <c r="B105" s="23"/>
      <c r="C105" s="24"/>
      <c r="D105" s="222" t="s">
        <v>123</v>
      </c>
      <c r="E105" s="207"/>
      <c r="F105" s="207"/>
      <c r="G105" s="207"/>
      <c r="H105" s="207"/>
      <c r="I105" s="24"/>
      <c r="J105" s="24"/>
      <c r="K105" s="24"/>
      <c r="L105" s="24"/>
      <c r="M105" s="24"/>
      <c r="N105" s="220">
        <f>ROUND($N$88*$T$105,2)</f>
        <v>0</v>
      </c>
      <c r="O105" s="207"/>
      <c r="P105" s="207"/>
      <c r="Q105" s="207"/>
      <c r="R105" s="25"/>
      <c r="T105" s="120"/>
      <c r="U105" s="121" t="s">
        <v>44</v>
      </c>
      <c r="AY105" s="6" t="s">
        <v>124</v>
      </c>
      <c r="BE105" s="93">
        <f>IF($U$105="základní",$N$105,0)</f>
        <v>0</v>
      </c>
      <c r="BF105" s="93">
        <f>IF($U$105="snížená",$N$105,0)</f>
        <v>0</v>
      </c>
      <c r="BG105" s="93">
        <f>IF($U$105="zákl. přenesená",$N$105,0)</f>
        <v>0</v>
      </c>
      <c r="BH105" s="93">
        <f>IF($U$105="sníž. přenesená",$N$105,0)</f>
        <v>0</v>
      </c>
      <c r="BI105" s="93">
        <f>IF($U$105="nulová",$N$105,0)</f>
        <v>0</v>
      </c>
      <c r="BJ105" s="6" t="s">
        <v>22</v>
      </c>
    </row>
    <row r="106" spans="2:62" s="6" customFormat="1" ht="18.75" customHeight="1">
      <c r="B106" s="23"/>
      <c r="C106" s="24"/>
      <c r="D106" s="222" t="s">
        <v>125</v>
      </c>
      <c r="E106" s="207"/>
      <c r="F106" s="207"/>
      <c r="G106" s="207"/>
      <c r="H106" s="207"/>
      <c r="I106" s="24"/>
      <c r="J106" s="24"/>
      <c r="K106" s="24"/>
      <c r="L106" s="24"/>
      <c r="M106" s="24"/>
      <c r="N106" s="220">
        <f>ROUND($N$88*$T$106,2)</f>
        <v>0</v>
      </c>
      <c r="O106" s="207"/>
      <c r="P106" s="207"/>
      <c r="Q106" s="207"/>
      <c r="R106" s="25"/>
      <c r="T106" s="120"/>
      <c r="U106" s="121" t="s">
        <v>44</v>
      </c>
      <c r="AY106" s="6" t="s">
        <v>124</v>
      </c>
      <c r="BE106" s="93">
        <f>IF($U$106="základní",$N$106,0)</f>
        <v>0</v>
      </c>
      <c r="BF106" s="93">
        <f>IF($U$106="snížená",$N$106,0)</f>
        <v>0</v>
      </c>
      <c r="BG106" s="93">
        <f>IF($U$106="zákl. přenesená",$N$106,0)</f>
        <v>0</v>
      </c>
      <c r="BH106" s="93">
        <f>IF($U$106="sníž. přenesená",$N$106,0)</f>
        <v>0</v>
      </c>
      <c r="BI106" s="93">
        <f>IF($U$106="nulová",$N$106,0)</f>
        <v>0</v>
      </c>
      <c r="BJ106" s="6" t="s">
        <v>22</v>
      </c>
    </row>
    <row r="107" spans="2:62" s="6" customFormat="1" ht="18.75" customHeight="1">
      <c r="B107" s="23"/>
      <c r="C107" s="24"/>
      <c r="D107" s="222" t="s">
        <v>126</v>
      </c>
      <c r="E107" s="207"/>
      <c r="F107" s="207"/>
      <c r="G107" s="207"/>
      <c r="H107" s="207"/>
      <c r="I107" s="24"/>
      <c r="J107" s="24"/>
      <c r="K107" s="24"/>
      <c r="L107" s="24"/>
      <c r="M107" s="24"/>
      <c r="N107" s="220">
        <f>ROUND($N$88*$T$107,2)</f>
        <v>0</v>
      </c>
      <c r="O107" s="207"/>
      <c r="P107" s="207"/>
      <c r="Q107" s="207"/>
      <c r="R107" s="25"/>
      <c r="T107" s="120"/>
      <c r="U107" s="121" t="s">
        <v>44</v>
      </c>
      <c r="AY107" s="6" t="s">
        <v>124</v>
      </c>
      <c r="BE107" s="93">
        <f>IF($U$107="základní",$N$107,0)</f>
        <v>0</v>
      </c>
      <c r="BF107" s="93">
        <f>IF($U$107="snížená",$N$107,0)</f>
        <v>0</v>
      </c>
      <c r="BG107" s="93">
        <f>IF($U$107="zákl. přenesená",$N$107,0)</f>
        <v>0</v>
      </c>
      <c r="BH107" s="93">
        <f>IF($U$107="sníž. přenesená",$N$107,0)</f>
        <v>0</v>
      </c>
      <c r="BI107" s="93">
        <f>IF($U$107="nulová",$N$107,0)</f>
        <v>0</v>
      </c>
      <c r="BJ107" s="6" t="s">
        <v>22</v>
      </c>
    </row>
    <row r="108" spans="2:62" s="6" customFormat="1" ht="18.75" customHeight="1">
      <c r="B108" s="23"/>
      <c r="C108" s="24"/>
      <c r="D108" s="222" t="s">
        <v>127</v>
      </c>
      <c r="E108" s="207"/>
      <c r="F108" s="207"/>
      <c r="G108" s="207"/>
      <c r="H108" s="207"/>
      <c r="I108" s="24"/>
      <c r="J108" s="24"/>
      <c r="K108" s="24"/>
      <c r="L108" s="24"/>
      <c r="M108" s="24"/>
      <c r="N108" s="220">
        <f>ROUND($N$88*$T$108,2)</f>
        <v>0</v>
      </c>
      <c r="O108" s="207"/>
      <c r="P108" s="207"/>
      <c r="Q108" s="207"/>
      <c r="R108" s="25"/>
      <c r="T108" s="120"/>
      <c r="U108" s="121" t="s">
        <v>44</v>
      </c>
      <c r="AY108" s="6" t="s">
        <v>124</v>
      </c>
      <c r="BE108" s="93">
        <f>IF($U$108="základní",$N$108,0)</f>
        <v>0</v>
      </c>
      <c r="BF108" s="93">
        <f>IF($U$108="snížená",$N$108,0)</f>
        <v>0</v>
      </c>
      <c r="BG108" s="93">
        <f>IF($U$108="zákl. přenesená",$N$108,0)</f>
        <v>0</v>
      </c>
      <c r="BH108" s="93">
        <f>IF($U$108="sníž. přenesená",$N$108,0)</f>
        <v>0</v>
      </c>
      <c r="BI108" s="93">
        <f>IF($U$108="nulová",$N$108,0)</f>
        <v>0</v>
      </c>
      <c r="BJ108" s="6" t="s">
        <v>22</v>
      </c>
    </row>
    <row r="109" spans="2:62" s="6" customFormat="1" ht="18.75" customHeight="1">
      <c r="B109" s="23"/>
      <c r="C109" s="24"/>
      <c r="D109" s="222" t="s">
        <v>128</v>
      </c>
      <c r="E109" s="207"/>
      <c r="F109" s="207"/>
      <c r="G109" s="207"/>
      <c r="H109" s="207"/>
      <c r="I109" s="24"/>
      <c r="J109" s="24"/>
      <c r="K109" s="24"/>
      <c r="L109" s="24"/>
      <c r="M109" s="24"/>
      <c r="N109" s="220">
        <f>ROUND($N$88*$T$109,2)</f>
        <v>0</v>
      </c>
      <c r="O109" s="207"/>
      <c r="P109" s="207"/>
      <c r="Q109" s="207"/>
      <c r="R109" s="25"/>
      <c r="T109" s="120"/>
      <c r="U109" s="121" t="s">
        <v>44</v>
      </c>
      <c r="AY109" s="6" t="s">
        <v>124</v>
      </c>
      <c r="BE109" s="93">
        <f>IF($U$109="základní",$N$109,0)</f>
        <v>0</v>
      </c>
      <c r="BF109" s="93">
        <f>IF($U$109="snížená",$N$109,0)</f>
        <v>0</v>
      </c>
      <c r="BG109" s="93">
        <f>IF($U$109="zákl. přenesená",$N$109,0)</f>
        <v>0</v>
      </c>
      <c r="BH109" s="93">
        <f>IF($U$109="sníž. přenesená",$N$109,0)</f>
        <v>0</v>
      </c>
      <c r="BI109" s="93">
        <f>IF($U$109="nulová",$N$109,0)</f>
        <v>0</v>
      </c>
      <c r="BJ109" s="6" t="s">
        <v>22</v>
      </c>
    </row>
    <row r="110" spans="2:62" s="6" customFormat="1" ht="18.75" customHeight="1">
      <c r="B110" s="23"/>
      <c r="C110" s="24"/>
      <c r="D110" s="89" t="s">
        <v>129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20">
        <f>ROUND($N$88*$T$110,2)</f>
        <v>0</v>
      </c>
      <c r="O110" s="207"/>
      <c r="P110" s="207"/>
      <c r="Q110" s="207"/>
      <c r="R110" s="25"/>
      <c r="T110" s="122"/>
      <c r="U110" s="123" t="s">
        <v>44</v>
      </c>
      <c r="AY110" s="6" t="s">
        <v>130</v>
      </c>
      <c r="BE110" s="93">
        <f>IF($U$110="základní",$N$110,0)</f>
        <v>0</v>
      </c>
      <c r="BF110" s="93">
        <f>IF($U$110="snížená",$N$110,0)</f>
        <v>0</v>
      </c>
      <c r="BG110" s="93">
        <f>IF($U$110="zákl. přenesená",$N$110,0)</f>
        <v>0</v>
      </c>
      <c r="BH110" s="93">
        <f>IF($U$110="sníž. přenesená",$N$110,0)</f>
        <v>0</v>
      </c>
      <c r="BI110" s="93">
        <f>IF($U$110="nulová",$N$110,0)</f>
        <v>0</v>
      </c>
      <c r="BJ110" s="6" t="s">
        <v>22</v>
      </c>
    </row>
    <row r="111" spans="2:21" s="6" customFormat="1" ht="14.2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  <c r="T111" s="24"/>
      <c r="U111" s="24"/>
    </row>
    <row r="112" spans="2:21" s="6" customFormat="1" ht="30" customHeight="1">
      <c r="B112" s="23"/>
      <c r="C112" s="100" t="s">
        <v>104</v>
      </c>
      <c r="D112" s="33"/>
      <c r="E112" s="33"/>
      <c r="F112" s="33"/>
      <c r="G112" s="33"/>
      <c r="H112" s="33"/>
      <c r="I112" s="33"/>
      <c r="J112" s="33"/>
      <c r="K112" s="33"/>
      <c r="L112" s="225">
        <f>ROUND(SUM($N$88+$N$104),2)</f>
        <v>0</v>
      </c>
      <c r="M112" s="226"/>
      <c r="N112" s="226"/>
      <c r="O112" s="226"/>
      <c r="P112" s="226"/>
      <c r="Q112" s="226"/>
      <c r="R112" s="25"/>
      <c r="T112" s="24"/>
      <c r="U112" s="24"/>
    </row>
    <row r="113" spans="2:21" s="6" customFormat="1" ht="7.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  <c r="T113" s="24"/>
      <c r="U113" s="24"/>
    </row>
    <row r="117" spans="2:18" s="6" customFormat="1" ht="7.5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1"/>
    </row>
    <row r="118" spans="2:18" s="6" customFormat="1" ht="37.5" customHeight="1">
      <c r="B118" s="23"/>
      <c r="C118" s="188" t="s">
        <v>131</v>
      </c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5"/>
    </row>
    <row r="119" spans="2:18" s="6" customFormat="1" ht="7.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18" s="6" customFormat="1" ht="30.75" customHeight="1">
      <c r="B120" s="23"/>
      <c r="C120" s="18" t="s">
        <v>17</v>
      </c>
      <c r="D120" s="24"/>
      <c r="E120" s="24"/>
      <c r="F120" s="228" t="str">
        <f>$F$6</f>
        <v>Zateplení fasády, střechy a úprava balkónů v domě s pečovatelskou službou, ul. Lesní č.p.2970</v>
      </c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4"/>
      <c r="R120" s="25"/>
    </row>
    <row r="121" spans="2:18" s="6" customFormat="1" ht="37.5" customHeight="1">
      <c r="B121" s="23"/>
      <c r="C121" s="57" t="s">
        <v>108</v>
      </c>
      <c r="D121" s="24"/>
      <c r="E121" s="24"/>
      <c r="F121" s="208" t="str">
        <f>$F$7</f>
        <v>SO 3 - Zateplení střechy</v>
      </c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4"/>
      <c r="R121" s="25"/>
    </row>
    <row r="122" spans="2:18" s="6" customFormat="1" ht="7.5" customHeight="1"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</row>
    <row r="123" spans="2:18" s="6" customFormat="1" ht="18.75" customHeight="1">
      <c r="B123" s="23"/>
      <c r="C123" s="18" t="s">
        <v>23</v>
      </c>
      <c r="D123" s="24"/>
      <c r="E123" s="24"/>
      <c r="F123" s="16" t="str">
        <f>$F$9</f>
        <v>Varnsdorf</v>
      </c>
      <c r="G123" s="24"/>
      <c r="H123" s="24"/>
      <c r="I123" s="24"/>
      <c r="J123" s="24"/>
      <c r="K123" s="18" t="s">
        <v>25</v>
      </c>
      <c r="L123" s="24"/>
      <c r="M123" s="234" t="str">
        <f>IF($O$9="","",$O$9)</f>
        <v>15.07.2020</v>
      </c>
      <c r="N123" s="207"/>
      <c r="O123" s="207"/>
      <c r="P123" s="207"/>
      <c r="Q123" s="24"/>
      <c r="R123" s="25"/>
    </row>
    <row r="124" spans="2:18" s="6" customFormat="1" ht="7.5" customHeight="1"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5"/>
    </row>
    <row r="125" spans="2:18" s="6" customFormat="1" ht="15.75" customHeight="1">
      <c r="B125" s="23"/>
      <c r="C125" s="18" t="s">
        <v>29</v>
      </c>
      <c r="D125" s="24"/>
      <c r="E125" s="24"/>
      <c r="F125" s="16" t="str">
        <f>$E$12</f>
        <v>Město Varnsdorf</v>
      </c>
      <c r="G125" s="24"/>
      <c r="H125" s="24"/>
      <c r="I125" s="24"/>
      <c r="J125" s="24"/>
      <c r="K125" s="18" t="s">
        <v>35</v>
      </c>
      <c r="L125" s="24"/>
      <c r="M125" s="193" t="str">
        <f>$E$18</f>
        <v>Pavel Hruška</v>
      </c>
      <c r="N125" s="207"/>
      <c r="O125" s="207"/>
      <c r="P125" s="207"/>
      <c r="Q125" s="207"/>
      <c r="R125" s="25"/>
    </row>
    <row r="126" spans="2:18" s="6" customFormat="1" ht="15" customHeight="1">
      <c r="B126" s="23"/>
      <c r="C126" s="18" t="s">
        <v>33</v>
      </c>
      <c r="D126" s="24"/>
      <c r="E126" s="24"/>
      <c r="F126" s="16" t="str">
        <f>IF($E$15="","",$E$15)</f>
        <v>Bude vybrán</v>
      </c>
      <c r="G126" s="24"/>
      <c r="H126" s="24"/>
      <c r="I126" s="24"/>
      <c r="J126" s="24"/>
      <c r="K126" s="18" t="s">
        <v>38</v>
      </c>
      <c r="L126" s="24"/>
      <c r="M126" s="193" t="str">
        <f>$E$21</f>
        <v>Pavel Hruška</v>
      </c>
      <c r="N126" s="207"/>
      <c r="O126" s="207"/>
      <c r="P126" s="207"/>
      <c r="Q126" s="207"/>
      <c r="R126" s="25"/>
    </row>
    <row r="127" spans="2:18" s="6" customFormat="1" ht="11.25" customHeight="1"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5"/>
    </row>
    <row r="128" spans="2:27" s="124" customFormat="1" ht="30" customHeight="1">
      <c r="B128" s="125"/>
      <c r="C128" s="126" t="s">
        <v>132</v>
      </c>
      <c r="D128" s="127" t="s">
        <v>133</v>
      </c>
      <c r="E128" s="127" t="s">
        <v>61</v>
      </c>
      <c r="F128" s="240" t="s">
        <v>134</v>
      </c>
      <c r="G128" s="241"/>
      <c r="H128" s="241"/>
      <c r="I128" s="241"/>
      <c r="J128" s="127" t="s">
        <v>135</v>
      </c>
      <c r="K128" s="127" t="s">
        <v>136</v>
      </c>
      <c r="L128" s="240" t="s">
        <v>137</v>
      </c>
      <c r="M128" s="241"/>
      <c r="N128" s="240" t="s">
        <v>138</v>
      </c>
      <c r="O128" s="241"/>
      <c r="P128" s="241"/>
      <c r="Q128" s="242"/>
      <c r="R128" s="128"/>
      <c r="T128" s="66" t="s">
        <v>139</v>
      </c>
      <c r="U128" s="67" t="s">
        <v>43</v>
      </c>
      <c r="V128" s="67" t="s">
        <v>140</v>
      </c>
      <c r="W128" s="67" t="s">
        <v>141</v>
      </c>
      <c r="X128" s="67" t="s">
        <v>142</v>
      </c>
      <c r="Y128" s="67" t="s">
        <v>143</v>
      </c>
      <c r="Z128" s="67" t="s">
        <v>144</v>
      </c>
      <c r="AA128" s="68" t="s">
        <v>145</v>
      </c>
    </row>
    <row r="129" spans="2:63" s="6" customFormat="1" ht="30" customHeight="1">
      <c r="B129" s="23"/>
      <c r="C129" s="71" t="s">
        <v>113</v>
      </c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9">
        <f>$BK$129</f>
        <v>0</v>
      </c>
      <c r="O129" s="207"/>
      <c r="P129" s="207"/>
      <c r="Q129" s="207"/>
      <c r="R129" s="25"/>
      <c r="T129" s="70"/>
      <c r="U129" s="38"/>
      <c r="V129" s="38"/>
      <c r="W129" s="129">
        <f>$W$130+$W$149+$W$239</f>
        <v>0</v>
      </c>
      <c r="X129" s="38"/>
      <c r="Y129" s="129">
        <f>$Y$130+$Y$149+$Y$239</f>
        <v>7.69554117</v>
      </c>
      <c r="Z129" s="38"/>
      <c r="AA129" s="130">
        <f>$AA$130+$AA$149+$AA$239</f>
        <v>0.5657719999999999</v>
      </c>
      <c r="AT129" s="6" t="s">
        <v>78</v>
      </c>
      <c r="AU129" s="6" t="s">
        <v>118</v>
      </c>
      <c r="BK129" s="131">
        <f>$BK$130+$BK$149+$BK$239</f>
        <v>0</v>
      </c>
    </row>
    <row r="130" spans="2:63" s="132" customFormat="1" ht="37.5" customHeight="1">
      <c r="B130" s="133"/>
      <c r="C130" s="134"/>
      <c r="D130" s="135" t="s">
        <v>171</v>
      </c>
      <c r="E130" s="135"/>
      <c r="F130" s="135"/>
      <c r="G130" s="135"/>
      <c r="H130" s="135"/>
      <c r="I130" s="135"/>
      <c r="J130" s="135"/>
      <c r="K130" s="135"/>
      <c r="L130" s="135"/>
      <c r="M130" s="135"/>
      <c r="N130" s="239">
        <f>$BK$130</f>
        <v>0</v>
      </c>
      <c r="O130" s="250"/>
      <c r="P130" s="250"/>
      <c r="Q130" s="250"/>
      <c r="R130" s="136"/>
      <c r="T130" s="137"/>
      <c r="U130" s="134"/>
      <c r="V130" s="134"/>
      <c r="W130" s="138">
        <f>$W$131+$W$135+$W$140</f>
        <v>0</v>
      </c>
      <c r="X130" s="134"/>
      <c r="Y130" s="138">
        <f>$Y$131+$Y$135+$Y$140</f>
        <v>2.02443975</v>
      </c>
      <c r="Z130" s="134"/>
      <c r="AA130" s="139">
        <f>$AA$131+$AA$135+$AA$140</f>
        <v>0</v>
      </c>
      <c r="AR130" s="140" t="s">
        <v>22</v>
      </c>
      <c r="AT130" s="140" t="s">
        <v>78</v>
      </c>
      <c r="AU130" s="140" t="s">
        <v>79</v>
      </c>
      <c r="AY130" s="140" t="s">
        <v>147</v>
      </c>
      <c r="BK130" s="141">
        <f>$BK$131+$BK$135+$BK$140</f>
        <v>0</v>
      </c>
    </row>
    <row r="131" spans="2:63" s="132" customFormat="1" ht="21" customHeight="1">
      <c r="B131" s="133"/>
      <c r="C131" s="134"/>
      <c r="D131" s="142" t="s">
        <v>641</v>
      </c>
      <c r="E131" s="142"/>
      <c r="F131" s="142"/>
      <c r="G131" s="142"/>
      <c r="H131" s="142"/>
      <c r="I131" s="142"/>
      <c r="J131" s="142"/>
      <c r="K131" s="142"/>
      <c r="L131" s="142"/>
      <c r="M131" s="142"/>
      <c r="N131" s="251">
        <f>$BK$131</f>
        <v>0</v>
      </c>
      <c r="O131" s="250"/>
      <c r="P131" s="250"/>
      <c r="Q131" s="250"/>
      <c r="R131" s="136"/>
      <c r="T131" s="137"/>
      <c r="U131" s="134"/>
      <c r="V131" s="134"/>
      <c r="W131" s="138">
        <f>SUM($W$132:$W$134)</f>
        <v>0</v>
      </c>
      <c r="X131" s="134"/>
      <c r="Y131" s="138">
        <f>SUM($Y$132:$Y$134)</f>
        <v>0.044982</v>
      </c>
      <c r="Z131" s="134"/>
      <c r="AA131" s="139">
        <f>SUM($AA$132:$AA$134)</f>
        <v>0</v>
      </c>
      <c r="AR131" s="140" t="s">
        <v>22</v>
      </c>
      <c r="AT131" s="140" t="s">
        <v>78</v>
      </c>
      <c r="AU131" s="140" t="s">
        <v>22</v>
      </c>
      <c r="AY131" s="140" t="s">
        <v>147</v>
      </c>
      <c r="BK131" s="141">
        <f>SUM($BK$132:$BK$134)</f>
        <v>0</v>
      </c>
    </row>
    <row r="132" spans="2:65" s="6" customFormat="1" ht="39" customHeight="1">
      <c r="B132" s="23"/>
      <c r="C132" s="143" t="s">
        <v>22</v>
      </c>
      <c r="D132" s="143" t="s">
        <v>148</v>
      </c>
      <c r="E132" s="144" t="s">
        <v>752</v>
      </c>
      <c r="F132" s="243" t="s">
        <v>753</v>
      </c>
      <c r="G132" s="244"/>
      <c r="H132" s="244"/>
      <c r="I132" s="244"/>
      <c r="J132" s="145" t="s">
        <v>192</v>
      </c>
      <c r="K132" s="146">
        <v>0.06</v>
      </c>
      <c r="L132" s="245">
        <v>0</v>
      </c>
      <c r="M132" s="244"/>
      <c r="N132" s="246">
        <f>ROUND($L$132*$K$132,2)</f>
        <v>0</v>
      </c>
      <c r="O132" s="244"/>
      <c r="P132" s="244"/>
      <c r="Q132" s="244"/>
      <c r="R132" s="25"/>
      <c r="T132" s="147"/>
      <c r="U132" s="31" t="s">
        <v>44</v>
      </c>
      <c r="V132" s="24"/>
      <c r="W132" s="148">
        <f>$V$132*$K$132</f>
        <v>0</v>
      </c>
      <c r="X132" s="148">
        <v>0.7497</v>
      </c>
      <c r="Y132" s="148">
        <f>$X$132*$K$132</f>
        <v>0.044982</v>
      </c>
      <c r="Z132" s="148">
        <v>0</v>
      </c>
      <c r="AA132" s="149">
        <f>$Z$132*$K$132</f>
        <v>0</v>
      </c>
      <c r="AR132" s="6" t="s">
        <v>157</v>
      </c>
      <c r="AT132" s="6" t="s">
        <v>148</v>
      </c>
      <c r="AU132" s="6" t="s">
        <v>106</v>
      </c>
      <c r="AY132" s="6" t="s">
        <v>147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157</v>
      </c>
      <c r="BM132" s="6" t="s">
        <v>754</v>
      </c>
    </row>
    <row r="133" spans="2:51" s="6" customFormat="1" ht="18.75" customHeight="1">
      <c r="B133" s="155"/>
      <c r="C133" s="156"/>
      <c r="D133" s="156"/>
      <c r="E133" s="156"/>
      <c r="F133" s="252" t="s">
        <v>755</v>
      </c>
      <c r="G133" s="253"/>
      <c r="H133" s="253"/>
      <c r="I133" s="253"/>
      <c r="J133" s="156"/>
      <c r="K133" s="157">
        <v>0.06</v>
      </c>
      <c r="L133" s="156"/>
      <c r="M133" s="156"/>
      <c r="N133" s="156"/>
      <c r="O133" s="156"/>
      <c r="P133" s="156"/>
      <c r="Q133" s="156"/>
      <c r="R133" s="158"/>
      <c r="T133" s="159"/>
      <c r="U133" s="156"/>
      <c r="V133" s="156"/>
      <c r="W133" s="156"/>
      <c r="X133" s="156"/>
      <c r="Y133" s="156"/>
      <c r="Z133" s="156"/>
      <c r="AA133" s="160"/>
      <c r="AT133" s="161" t="s">
        <v>195</v>
      </c>
      <c r="AU133" s="161" t="s">
        <v>106</v>
      </c>
      <c r="AV133" s="161" t="s">
        <v>106</v>
      </c>
      <c r="AW133" s="161" t="s">
        <v>118</v>
      </c>
      <c r="AX133" s="161" t="s">
        <v>79</v>
      </c>
      <c r="AY133" s="161" t="s">
        <v>147</v>
      </c>
    </row>
    <row r="134" spans="2:51" s="6" customFormat="1" ht="18.75" customHeight="1">
      <c r="B134" s="166"/>
      <c r="C134" s="167"/>
      <c r="D134" s="167"/>
      <c r="E134" s="167"/>
      <c r="F134" s="258" t="s">
        <v>258</v>
      </c>
      <c r="G134" s="259"/>
      <c r="H134" s="259"/>
      <c r="I134" s="259"/>
      <c r="J134" s="167"/>
      <c r="K134" s="168">
        <v>0.06</v>
      </c>
      <c r="L134" s="167"/>
      <c r="M134" s="167"/>
      <c r="N134" s="167"/>
      <c r="O134" s="167"/>
      <c r="P134" s="167"/>
      <c r="Q134" s="167"/>
      <c r="R134" s="169"/>
      <c r="T134" s="170"/>
      <c r="U134" s="167"/>
      <c r="V134" s="167"/>
      <c r="W134" s="167"/>
      <c r="X134" s="167"/>
      <c r="Y134" s="167"/>
      <c r="Z134" s="167"/>
      <c r="AA134" s="171"/>
      <c r="AT134" s="172" t="s">
        <v>195</v>
      </c>
      <c r="AU134" s="172" t="s">
        <v>106</v>
      </c>
      <c r="AV134" s="172" t="s">
        <v>157</v>
      </c>
      <c r="AW134" s="172" t="s">
        <v>118</v>
      </c>
      <c r="AX134" s="172" t="s">
        <v>22</v>
      </c>
      <c r="AY134" s="172" t="s">
        <v>147</v>
      </c>
    </row>
    <row r="135" spans="2:63" s="132" customFormat="1" ht="30.75" customHeight="1">
      <c r="B135" s="133"/>
      <c r="C135" s="134"/>
      <c r="D135" s="142" t="s">
        <v>174</v>
      </c>
      <c r="E135" s="142"/>
      <c r="F135" s="142"/>
      <c r="G135" s="142"/>
      <c r="H135" s="142"/>
      <c r="I135" s="142"/>
      <c r="J135" s="142"/>
      <c r="K135" s="142"/>
      <c r="L135" s="142"/>
      <c r="M135" s="142"/>
      <c r="N135" s="251">
        <f>$BK$135</f>
        <v>0</v>
      </c>
      <c r="O135" s="250"/>
      <c r="P135" s="250"/>
      <c r="Q135" s="250"/>
      <c r="R135" s="136"/>
      <c r="T135" s="137"/>
      <c r="U135" s="134"/>
      <c r="V135" s="134"/>
      <c r="W135" s="138">
        <f>SUM($W$136:$W$139)</f>
        <v>0</v>
      </c>
      <c r="X135" s="134"/>
      <c r="Y135" s="138">
        <f>SUM($Y$136:$Y$139)</f>
        <v>1.97945775</v>
      </c>
      <c r="Z135" s="134"/>
      <c r="AA135" s="139">
        <f>SUM($AA$136:$AA$139)</f>
        <v>0</v>
      </c>
      <c r="AR135" s="140" t="s">
        <v>22</v>
      </c>
      <c r="AT135" s="140" t="s">
        <v>78</v>
      </c>
      <c r="AU135" s="140" t="s">
        <v>22</v>
      </c>
      <c r="AY135" s="140" t="s">
        <v>147</v>
      </c>
      <c r="BK135" s="141">
        <f>SUM($BK$136:$BK$139)</f>
        <v>0</v>
      </c>
    </row>
    <row r="136" spans="2:65" s="6" customFormat="1" ht="39" customHeight="1">
      <c r="B136" s="23"/>
      <c r="C136" s="143" t="s">
        <v>106</v>
      </c>
      <c r="D136" s="143" t="s">
        <v>148</v>
      </c>
      <c r="E136" s="144" t="s">
        <v>756</v>
      </c>
      <c r="F136" s="243" t="s">
        <v>757</v>
      </c>
      <c r="G136" s="244"/>
      <c r="H136" s="244"/>
      <c r="I136" s="244"/>
      <c r="J136" s="145" t="s">
        <v>245</v>
      </c>
      <c r="K136" s="146">
        <v>17.067</v>
      </c>
      <c r="L136" s="245">
        <v>0</v>
      </c>
      <c r="M136" s="244"/>
      <c r="N136" s="246">
        <f>ROUND($L$136*$K$136,2)</f>
        <v>0</v>
      </c>
      <c r="O136" s="244"/>
      <c r="P136" s="244"/>
      <c r="Q136" s="244"/>
      <c r="R136" s="25"/>
      <c r="T136" s="147"/>
      <c r="U136" s="31" t="s">
        <v>44</v>
      </c>
      <c r="V136" s="24"/>
      <c r="W136" s="148">
        <f>$V$136*$K$136</f>
        <v>0</v>
      </c>
      <c r="X136" s="148">
        <v>0.00825</v>
      </c>
      <c r="Y136" s="148">
        <f>$X$136*$K$136</f>
        <v>0.14080275</v>
      </c>
      <c r="Z136" s="148">
        <v>0</v>
      </c>
      <c r="AA136" s="149">
        <f>$Z$136*$K$136</f>
        <v>0</v>
      </c>
      <c r="AR136" s="6" t="s">
        <v>157</v>
      </c>
      <c r="AT136" s="6" t="s">
        <v>148</v>
      </c>
      <c r="AU136" s="6" t="s">
        <v>106</v>
      </c>
      <c r="AY136" s="6" t="s">
        <v>147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ROUND($L$136*$K$136,2)</f>
        <v>0</v>
      </c>
      <c r="BL136" s="6" t="s">
        <v>157</v>
      </c>
      <c r="BM136" s="6" t="s">
        <v>758</v>
      </c>
    </row>
    <row r="137" spans="2:51" s="6" customFormat="1" ht="18.75" customHeight="1">
      <c r="B137" s="155"/>
      <c r="C137" s="156"/>
      <c r="D137" s="156"/>
      <c r="E137" s="156"/>
      <c r="F137" s="252" t="s">
        <v>759</v>
      </c>
      <c r="G137" s="253"/>
      <c r="H137" s="253"/>
      <c r="I137" s="253"/>
      <c r="J137" s="156"/>
      <c r="K137" s="157">
        <v>17.067</v>
      </c>
      <c r="L137" s="156"/>
      <c r="M137" s="156"/>
      <c r="N137" s="156"/>
      <c r="O137" s="156"/>
      <c r="P137" s="156"/>
      <c r="Q137" s="156"/>
      <c r="R137" s="158"/>
      <c r="T137" s="159"/>
      <c r="U137" s="156"/>
      <c r="V137" s="156"/>
      <c r="W137" s="156"/>
      <c r="X137" s="156"/>
      <c r="Y137" s="156"/>
      <c r="Z137" s="156"/>
      <c r="AA137" s="160"/>
      <c r="AT137" s="161" t="s">
        <v>195</v>
      </c>
      <c r="AU137" s="161" t="s">
        <v>106</v>
      </c>
      <c r="AV137" s="161" t="s">
        <v>106</v>
      </c>
      <c r="AW137" s="161" t="s">
        <v>118</v>
      </c>
      <c r="AX137" s="161" t="s">
        <v>22</v>
      </c>
      <c r="AY137" s="161" t="s">
        <v>147</v>
      </c>
    </row>
    <row r="138" spans="2:65" s="6" customFormat="1" ht="27" customHeight="1">
      <c r="B138" s="23"/>
      <c r="C138" s="143" t="s">
        <v>153</v>
      </c>
      <c r="D138" s="143" t="s">
        <v>148</v>
      </c>
      <c r="E138" s="144" t="s">
        <v>760</v>
      </c>
      <c r="F138" s="243" t="s">
        <v>761</v>
      </c>
      <c r="G138" s="244"/>
      <c r="H138" s="244"/>
      <c r="I138" s="244"/>
      <c r="J138" s="145" t="s">
        <v>245</v>
      </c>
      <c r="K138" s="146">
        <v>29.185</v>
      </c>
      <c r="L138" s="245">
        <v>0</v>
      </c>
      <c r="M138" s="244"/>
      <c r="N138" s="246">
        <f>ROUND($L$138*$K$138,2)</f>
        <v>0</v>
      </c>
      <c r="O138" s="244"/>
      <c r="P138" s="244"/>
      <c r="Q138" s="244"/>
      <c r="R138" s="25"/>
      <c r="T138" s="147"/>
      <c r="U138" s="31" t="s">
        <v>44</v>
      </c>
      <c r="V138" s="24"/>
      <c r="W138" s="148">
        <f>$V$138*$K$138</f>
        <v>0</v>
      </c>
      <c r="X138" s="148">
        <v>0.063</v>
      </c>
      <c r="Y138" s="148">
        <f>$X$138*$K$138</f>
        <v>1.838655</v>
      </c>
      <c r="Z138" s="148">
        <v>0</v>
      </c>
      <c r="AA138" s="149">
        <f>$Z$138*$K$138</f>
        <v>0</v>
      </c>
      <c r="AR138" s="6" t="s">
        <v>157</v>
      </c>
      <c r="AT138" s="6" t="s">
        <v>148</v>
      </c>
      <c r="AU138" s="6" t="s">
        <v>106</v>
      </c>
      <c r="AY138" s="6" t="s">
        <v>147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157</v>
      </c>
      <c r="BM138" s="6" t="s">
        <v>762</v>
      </c>
    </row>
    <row r="139" spans="2:51" s="6" customFormat="1" ht="18.75" customHeight="1">
      <c r="B139" s="155"/>
      <c r="C139" s="156"/>
      <c r="D139" s="156"/>
      <c r="E139" s="156"/>
      <c r="F139" s="252" t="s">
        <v>763</v>
      </c>
      <c r="G139" s="253"/>
      <c r="H139" s="253"/>
      <c r="I139" s="253"/>
      <c r="J139" s="156"/>
      <c r="K139" s="157">
        <v>29.185</v>
      </c>
      <c r="L139" s="156"/>
      <c r="M139" s="156"/>
      <c r="N139" s="156"/>
      <c r="O139" s="156"/>
      <c r="P139" s="156"/>
      <c r="Q139" s="156"/>
      <c r="R139" s="158"/>
      <c r="T139" s="159"/>
      <c r="U139" s="156"/>
      <c r="V139" s="156"/>
      <c r="W139" s="156"/>
      <c r="X139" s="156"/>
      <c r="Y139" s="156"/>
      <c r="Z139" s="156"/>
      <c r="AA139" s="160"/>
      <c r="AT139" s="161" t="s">
        <v>195</v>
      </c>
      <c r="AU139" s="161" t="s">
        <v>106</v>
      </c>
      <c r="AV139" s="161" t="s">
        <v>106</v>
      </c>
      <c r="AW139" s="161" t="s">
        <v>118</v>
      </c>
      <c r="AX139" s="161" t="s">
        <v>22</v>
      </c>
      <c r="AY139" s="161" t="s">
        <v>147</v>
      </c>
    </row>
    <row r="140" spans="2:63" s="132" customFormat="1" ht="30.75" customHeight="1">
      <c r="B140" s="133"/>
      <c r="C140" s="134"/>
      <c r="D140" s="142" t="s">
        <v>642</v>
      </c>
      <c r="E140" s="142"/>
      <c r="F140" s="142"/>
      <c r="G140" s="142"/>
      <c r="H140" s="142"/>
      <c r="I140" s="142"/>
      <c r="J140" s="142"/>
      <c r="K140" s="142"/>
      <c r="L140" s="142"/>
      <c r="M140" s="142"/>
      <c r="N140" s="251">
        <f>$BK$140</f>
        <v>0</v>
      </c>
      <c r="O140" s="250"/>
      <c r="P140" s="250"/>
      <c r="Q140" s="250"/>
      <c r="R140" s="136"/>
      <c r="T140" s="137"/>
      <c r="U140" s="134"/>
      <c r="V140" s="134"/>
      <c r="W140" s="138">
        <f>$W$141+$W$142+$W$143</f>
        <v>0</v>
      </c>
      <c r="X140" s="134"/>
      <c r="Y140" s="138">
        <f>$Y$141+$Y$142+$Y$143</f>
        <v>0</v>
      </c>
      <c r="Z140" s="134"/>
      <c r="AA140" s="139">
        <f>$AA$141+$AA$142+$AA$143</f>
        <v>0</v>
      </c>
      <c r="AR140" s="140" t="s">
        <v>22</v>
      </c>
      <c r="AT140" s="140" t="s">
        <v>78</v>
      </c>
      <c r="AU140" s="140" t="s">
        <v>22</v>
      </c>
      <c r="AY140" s="140" t="s">
        <v>147</v>
      </c>
      <c r="BK140" s="141">
        <f>$BK$141+$BK$142+$BK$143</f>
        <v>0</v>
      </c>
    </row>
    <row r="141" spans="2:65" s="6" customFormat="1" ht="15.75" customHeight="1">
      <c r="B141" s="23"/>
      <c r="C141" s="143" t="s">
        <v>157</v>
      </c>
      <c r="D141" s="143" t="s">
        <v>148</v>
      </c>
      <c r="E141" s="144" t="s">
        <v>764</v>
      </c>
      <c r="F141" s="243" t="s">
        <v>765</v>
      </c>
      <c r="G141" s="244"/>
      <c r="H141" s="244"/>
      <c r="I141" s="244"/>
      <c r="J141" s="145" t="s">
        <v>245</v>
      </c>
      <c r="K141" s="146">
        <v>665.28</v>
      </c>
      <c r="L141" s="245">
        <v>0</v>
      </c>
      <c r="M141" s="244"/>
      <c r="N141" s="246">
        <f>ROUND($L$141*$K$141,2)</f>
        <v>0</v>
      </c>
      <c r="O141" s="244"/>
      <c r="P141" s="244"/>
      <c r="Q141" s="244"/>
      <c r="R141" s="25"/>
      <c r="T141" s="147"/>
      <c r="U141" s="31" t="s">
        <v>44</v>
      </c>
      <c r="V141" s="24"/>
      <c r="W141" s="148">
        <f>$V$141*$K$141</f>
        <v>0</v>
      </c>
      <c r="X141" s="148">
        <v>0</v>
      </c>
      <c r="Y141" s="148">
        <f>$X$141*$K$141</f>
        <v>0</v>
      </c>
      <c r="Z141" s="148">
        <v>0</v>
      </c>
      <c r="AA141" s="149">
        <f>$Z$141*$K$141</f>
        <v>0</v>
      </c>
      <c r="AR141" s="6" t="s">
        <v>157</v>
      </c>
      <c r="AT141" s="6" t="s">
        <v>148</v>
      </c>
      <c r="AU141" s="6" t="s">
        <v>106</v>
      </c>
      <c r="AY141" s="6" t="s">
        <v>147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22</v>
      </c>
      <c r="BK141" s="93">
        <f>ROUND($L$141*$K$141,2)</f>
        <v>0</v>
      </c>
      <c r="BL141" s="6" t="s">
        <v>157</v>
      </c>
      <c r="BM141" s="6" t="s">
        <v>766</v>
      </c>
    </row>
    <row r="142" spans="2:51" s="6" customFormat="1" ht="18.75" customHeight="1">
      <c r="B142" s="155"/>
      <c r="C142" s="156"/>
      <c r="D142" s="156"/>
      <c r="E142" s="156"/>
      <c r="F142" s="252" t="s">
        <v>767</v>
      </c>
      <c r="G142" s="253"/>
      <c r="H142" s="253"/>
      <c r="I142" s="253"/>
      <c r="J142" s="156"/>
      <c r="K142" s="157">
        <v>665.28</v>
      </c>
      <c r="L142" s="156"/>
      <c r="M142" s="156"/>
      <c r="N142" s="156"/>
      <c r="O142" s="156"/>
      <c r="P142" s="156"/>
      <c r="Q142" s="156"/>
      <c r="R142" s="158"/>
      <c r="T142" s="159"/>
      <c r="U142" s="156"/>
      <c r="V142" s="156"/>
      <c r="W142" s="156"/>
      <c r="X142" s="156"/>
      <c r="Y142" s="156"/>
      <c r="Z142" s="156"/>
      <c r="AA142" s="160"/>
      <c r="AT142" s="161" t="s">
        <v>195</v>
      </c>
      <c r="AU142" s="161" t="s">
        <v>106</v>
      </c>
      <c r="AV142" s="161" t="s">
        <v>106</v>
      </c>
      <c r="AW142" s="161" t="s">
        <v>118</v>
      </c>
      <c r="AX142" s="161" t="s">
        <v>22</v>
      </c>
      <c r="AY142" s="161" t="s">
        <v>147</v>
      </c>
    </row>
    <row r="143" spans="2:63" s="132" customFormat="1" ht="23.25" customHeight="1">
      <c r="B143" s="133"/>
      <c r="C143" s="134"/>
      <c r="D143" s="142" t="s">
        <v>643</v>
      </c>
      <c r="E143" s="142"/>
      <c r="F143" s="142"/>
      <c r="G143" s="142"/>
      <c r="H143" s="142"/>
      <c r="I143" s="142"/>
      <c r="J143" s="142"/>
      <c r="K143" s="142"/>
      <c r="L143" s="142"/>
      <c r="M143" s="142"/>
      <c r="N143" s="251">
        <f>$BK$143</f>
        <v>0</v>
      </c>
      <c r="O143" s="250"/>
      <c r="P143" s="250"/>
      <c r="Q143" s="250"/>
      <c r="R143" s="136"/>
      <c r="T143" s="137"/>
      <c r="U143" s="134"/>
      <c r="V143" s="134"/>
      <c r="W143" s="138">
        <f>SUM($W$144:$W$148)</f>
        <v>0</v>
      </c>
      <c r="X143" s="134"/>
      <c r="Y143" s="138">
        <f>SUM($Y$144:$Y$148)</f>
        <v>0</v>
      </c>
      <c r="Z143" s="134"/>
      <c r="AA143" s="139">
        <f>SUM($AA$144:$AA$148)</f>
        <v>0</v>
      </c>
      <c r="AR143" s="140" t="s">
        <v>22</v>
      </c>
      <c r="AT143" s="140" t="s">
        <v>78</v>
      </c>
      <c r="AU143" s="140" t="s">
        <v>106</v>
      </c>
      <c r="AY143" s="140" t="s">
        <v>147</v>
      </c>
      <c r="BK143" s="141">
        <f>SUM($BK$144:$BK$148)</f>
        <v>0</v>
      </c>
    </row>
    <row r="144" spans="2:65" s="6" customFormat="1" ht="27" customHeight="1">
      <c r="B144" s="23"/>
      <c r="C144" s="143" t="s">
        <v>146</v>
      </c>
      <c r="D144" s="143" t="s">
        <v>148</v>
      </c>
      <c r="E144" s="144" t="s">
        <v>681</v>
      </c>
      <c r="F144" s="243" t="s">
        <v>682</v>
      </c>
      <c r="G144" s="244"/>
      <c r="H144" s="244"/>
      <c r="I144" s="244"/>
      <c r="J144" s="145" t="s">
        <v>225</v>
      </c>
      <c r="K144" s="146">
        <v>0.566</v>
      </c>
      <c r="L144" s="245">
        <v>0</v>
      </c>
      <c r="M144" s="244"/>
      <c r="N144" s="246">
        <f>ROUND($L$144*$K$144,2)</f>
        <v>0</v>
      </c>
      <c r="O144" s="244"/>
      <c r="P144" s="244"/>
      <c r="Q144" s="244"/>
      <c r="R144" s="25"/>
      <c r="T144" s="147"/>
      <c r="U144" s="31" t="s">
        <v>44</v>
      </c>
      <c r="V144" s="24"/>
      <c r="W144" s="148">
        <f>$V$144*$K$144</f>
        <v>0</v>
      </c>
      <c r="X144" s="148">
        <v>0</v>
      </c>
      <c r="Y144" s="148">
        <f>$X$144*$K$144</f>
        <v>0</v>
      </c>
      <c r="Z144" s="148">
        <v>0</v>
      </c>
      <c r="AA144" s="149">
        <f>$Z$144*$K$144</f>
        <v>0</v>
      </c>
      <c r="AR144" s="6" t="s">
        <v>157</v>
      </c>
      <c r="AT144" s="6" t="s">
        <v>148</v>
      </c>
      <c r="AU144" s="6" t="s">
        <v>153</v>
      </c>
      <c r="AY144" s="6" t="s">
        <v>147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22</v>
      </c>
      <c r="BK144" s="93">
        <f>ROUND($L$144*$K$144,2)</f>
        <v>0</v>
      </c>
      <c r="BL144" s="6" t="s">
        <v>157</v>
      </c>
      <c r="BM144" s="6" t="s">
        <v>768</v>
      </c>
    </row>
    <row r="145" spans="2:65" s="6" customFormat="1" ht="27" customHeight="1">
      <c r="B145" s="23"/>
      <c r="C145" s="143" t="s">
        <v>163</v>
      </c>
      <c r="D145" s="143" t="s">
        <v>148</v>
      </c>
      <c r="E145" s="144" t="s">
        <v>684</v>
      </c>
      <c r="F145" s="243" t="s">
        <v>685</v>
      </c>
      <c r="G145" s="244"/>
      <c r="H145" s="244"/>
      <c r="I145" s="244"/>
      <c r="J145" s="145" t="s">
        <v>225</v>
      </c>
      <c r="K145" s="146">
        <v>0.566</v>
      </c>
      <c r="L145" s="245">
        <v>0</v>
      </c>
      <c r="M145" s="244"/>
      <c r="N145" s="246">
        <f>ROUND($L$145*$K$145,2)</f>
        <v>0</v>
      </c>
      <c r="O145" s="244"/>
      <c r="P145" s="244"/>
      <c r="Q145" s="244"/>
      <c r="R145" s="25"/>
      <c r="T145" s="147"/>
      <c r="U145" s="31" t="s">
        <v>44</v>
      </c>
      <c r="V145" s="24"/>
      <c r="W145" s="148">
        <f>$V$145*$K$145</f>
        <v>0</v>
      </c>
      <c r="X145" s="148">
        <v>0</v>
      </c>
      <c r="Y145" s="148">
        <f>$X$145*$K$145</f>
        <v>0</v>
      </c>
      <c r="Z145" s="148">
        <v>0</v>
      </c>
      <c r="AA145" s="149">
        <f>$Z$145*$K$145</f>
        <v>0</v>
      </c>
      <c r="AR145" s="6" t="s">
        <v>157</v>
      </c>
      <c r="AT145" s="6" t="s">
        <v>148</v>
      </c>
      <c r="AU145" s="6" t="s">
        <v>153</v>
      </c>
      <c r="AY145" s="6" t="s">
        <v>147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157</v>
      </c>
      <c r="BM145" s="6" t="s">
        <v>769</v>
      </c>
    </row>
    <row r="146" spans="2:65" s="6" customFormat="1" ht="27" customHeight="1">
      <c r="B146" s="23"/>
      <c r="C146" s="143" t="s">
        <v>211</v>
      </c>
      <c r="D146" s="143" t="s">
        <v>148</v>
      </c>
      <c r="E146" s="144" t="s">
        <v>687</v>
      </c>
      <c r="F146" s="243" t="s">
        <v>688</v>
      </c>
      <c r="G146" s="244"/>
      <c r="H146" s="244"/>
      <c r="I146" s="244"/>
      <c r="J146" s="145" t="s">
        <v>225</v>
      </c>
      <c r="K146" s="146">
        <v>7.488</v>
      </c>
      <c r="L146" s="245">
        <v>0</v>
      </c>
      <c r="M146" s="244"/>
      <c r="N146" s="246">
        <f>ROUND($L$146*$K$146,2)</f>
        <v>0</v>
      </c>
      <c r="O146" s="244"/>
      <c r="P146" s="244"/>
      <c r="Q146" s="244"/>
      <c r="R146" s="25"/>
      <c r="T146" s="147"/>
      <c r="U146" s="31" t="s">
        <v>44</v>
      </c>
      <c r="V146" s="24"/>
      <c r="W146" s="148">
        <f>$V$146*$K$146</f>
        <v>0</v>
      </c>
      <c r="X146" s="148">
        <v>0</v>
      </c>
      <c r="Y146" s="148">
        <f>$X$146*$K$146</f>
        <v>0</v>
      </c>
      <c r="Z146" s="148">
        <v>0</v>
      </c>
      <c r="AA146" s="149">
        <f>$Z$146*$K$146</f>
        <v>0</v>
      </c>
      <c r="AR146" s="6" t="s">
        <v>157</v>
      </c>
      <c r="AT146" s="6" t="s">
        <v>148</v>
      </c>
      <c r="AU146" s="6" t="s">
        <v>153</v>
      </c>
      <c r="AY146" s="6" t="s">
        <v>147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157</v>
      </c>
      <c r="BM146" s="6" t="s">
        <v>770</v>
      </c>
    </row>
    <row r="147" spans="2:65" s="6" customFormat="1" ht="27" customHeight="1">
      <c r="B147" s="23"/>
      <c r="C147" s="143" t="s">
        <v>215</v>
      </c>
      <c r="D147" s="143" t="s">
        <v>148</v>
      </c>
      <c r="E147" s="144" t="s">
        <v>690</v>
      </c>
      <c r="F147" s="243" t="s">
        <v>691</v>
      </c>
      <c r="G147" s="244"/>
      <c r="H147" s="244"/>
      <c r="I147" s="244"/>
      <c r="J147" s="145" t="s">
        <v>225</v>
      </c>
      <c r="K147" s="146">
        <v>0.192</v>
      </c>
      <c r="L147" s="245">
        <v>0</v>
      </c>
      <c r="M147" s="244"/>
      <c r="N147" s="246">
        <f>ROUND($L$147*$K$147,2)</f>
        <v>0</v>
      </c>
      <c r="O147" s="244"/>
      <c r="P147" s="244"/>
      <c r="Q147" s="244"/>
      <c r="R147" s="25"/>
      <c r="T147" s="147"/>
      <c r="U147" s="31" t="s">
        <v>44</v>
      </c>
      <c r="V147" s="24"/>
      <c r="W147" s="148">
        <f>$V$147*$K$147</f>
        <v>0</v>
      </c>
      <c r="X147" s="148">
        <v>0</v>
      </c>
      <c r="Y147" s="148">
        <f>$X$147*$K$147</f>
        <v>0</v>
      </c>
      <c r="Z147" s="148">
        <v>0</v>
      </c>
      <c r="AA147" s="149">
        <f>$Z$147*$K$147</f>
        <v>0</v>
      </c>
      <c r="AR147" s="6" t="s">
        <v>157</v>
      </c>
      <c r="AT147" s="6" t="s">
        <v>148</v>
      </c>
      <c r="AU147" s="6" t="s">
        <v>153</v>
      </c>
      <c r="AY147" s="6" t="s">
        <v>147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22</v>
      </c>
      <c r="BK147" s="93">
        <f>ROUND($L$147*$K$147,2)</f>
        <v>0</v>
      </c>
      <c r="BL147" s="6" t="s">
        <v>157</v>
      </c>
      <c r="BM147" s="6" t="s">
        <v>771</v>
      </c>
    </row>
    <row r="148" spans="2:65" s="6" customFormat="1" ht="15.75" customHeight="1">
      <c r="B148" s="23"/>
      <c r="C148" s="143" t="s">
        <v>219</v>
      </c>
      <c r="D148" s="143" t="s">
        <v>148</v>
      </c>
      <c r="E148" s="144" t="s">
        <v>772</v>
      </c>
      <c r="F148" s="243" t="s">
        <v>773</v>
      </c>
      <c r="G148" s="244"/>
      <c r="H148" s="244"/>
      <c r="I148" s="244"/>
      <c r="J148" s="145" t="s">
        <v>225</v>
      </c>
      <c r="K148" s="146">
        <v>2.024</v>
      </c>
      <c r="L148" s="245">
        <v>0</v>
      </c>
      <c r="M148" s="244"/>
      <c r="N148" s="246">
        <f>ROUND($L$148*$K$148,2)</f>
        <v>0</v>
      </c>
      <c r="O148" s="244"/>
      <c r="P148" s="244"/>
      <c r="Q148" s="244"/>
      <c r="R148" s="25"/>
      <c r="T148" s="147"/>
      <c r="U148" s="31" t="s">
        <v>44</v>
      </c>
      <c r="V148" s="24"/>
      <c r="W148" s="148">
        <f>$V$148*$K$148</f>
        <v>0</v>
      </c>
      <c r="X148" s="148">
        <v>0</v>
      </c>
      <c r="Y148" s="148">
        <f>$X$148*$K$148</f>
        <v>0</v>
      </c>
      <c r="Z148" s="148">
        <v>0</v>
      </c>
      <c r="AA148" s="149">
        <f>$Z$148*$K$148</f>
        <v>0</v>
      </c>
      <c r="AR148" s="6" t="s">
        <v>157</v>
      </c>
      <c r="AT148" s="6" t="s">
        <v>148</v>
      </c>
      <c r="AU148" s="6" t="s">
        <v>153</v>
      </c>
      <c r="AY148" s="6" t="s">
        <v>147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157</v>
      </c>
      <c r="BM148" s="6" t="s">
        <v>774</v>
      </c>
    </row>
    <row r="149" spans="2:63" s="132" customFormat="1" ht="37.5" customHeight="1">
      <c r="B149" s="133"/>
      <c r="C149" s="134"/>
      <c r="D149" s="135" t="s">
        <v>178</v>
      </c>
      <c r="E149" s="135"/>
      <c r="F149" s="135"/>
      <c r="G149" s="135"/>
      <c r="H149" s="135"/>
      <c r="I149" s="135"/>
      <c r="J149" s="135"/>
      <c r="K149" s="135"/>
      <c r="L149" s="135"/>
      <c r="M149" s="135"/>
      <c r="N149" s="239">
        <f>$BK$149</f>
        <v>0</v>
      </c>
      <c r="O149" s="250"/>
      <c r="P149" s="250"/>
      <c r="Q149" s="250"/>
      <c r="R149" s="136"/>
      <c r="T149" s="137"/>
      <c r="U149" s="134"/>
      <c r="V149" s="134"/>
      <c r="W149" s="138">
        <f>$W$150+$W$166+$W$200+$W$204+$W$208+$W$214+$W$237</f>
        <v>0</v>
      </c>
      <c r="X149" s="134"/>
      <c r="Y149" s="138">
        <f>$Y$150+$Y$166+$Y$200+$Y$204+$Y$208+$Y$214+$Y$237</f>
        <v>5.67110142</v>
      </c>
      <c r="Z149" s="134"/>
      <c r="AA149" s="139">
        <f>$AA$150+$AA$166+$AA$200+$AA$204+$AA$208+$AA$214+$AA$237</f>
        <v>0.5657719999999999</v>
      </c>
      <c r="AR149" s="140" t="s">
        <v>106</v>
      </c>
      <c r="AT149" s="140" t="s">
        <v>78</v>
      </c>
      <c r="AU149" s="140" t="s">
        <v>79</v>
      </c>
      <c r="AY149" s="140" t="s">
        <v>147</v>
      </c>
      <c r="BK149" s="141">
        <f>$BK$150+$BK$166+$BK$200+$BK$204+$BK$208+$BK$214+$BK$237</f>
        <v>0</v>
      </c>
    </row>
    <row r="150" spans="2:63" s="132" customFormat="1" ht="21" customHeight="1">
      <c r="B150" s="133"/>
      <c r="C150" s="134"/>
      <c r="D150" s="142" t="s">
        <v>749</v>
      </c>
      <c r="E150" s="142"/>
      <c r="F150" s="142"/>
      <c r="G150" s="142"/>
      <c r="H150" s="142"/>
      <c r="I150" s="142"/>
      <c r="J150" s="142"/>
      <c r="K150" s="142"/>
      <c r="L150" s="142"/>
      <c r="M150" s="142"/>
      <c r="N150" s="251">
        <f>$BK$150</f>
        <v>0</v>
      </c>
      <c r="O150" s="250"/>
      <c r="P150" s="250"/>
      <c r="Q150" s="250"/>
      <c r="R150" s="136"/>
      <c r="T150" s="137"/>
      <c r="U150" s="134"/>
      <c r="V150" s="134"/>
      <c r="W150" s="138">
        <f>SUM($W$151:$W$165)</f>
        <v>0</v>
      </c>
      <c r="X150" s="134"/>
      <c r="Y150" s="138">
        <f>SUM($Y$151:$Y$165)</f>
        <v>0.40812564</v>
      </c>
      <c r="Z150" s="134"/>
      <c r="AA150" s="139">
        <f>SUM($AA$151:$AA$165)</f>
        <v>0.0045</v>
      </c>
      <c r="AR150" s="140" t="s">
        <v>106</v>
      </c>
      <c r="AT150" s="140" t="s">
        <v>78</v>
      </c>
      <c r="AU150" s="140" t="s">
        <v>22</v>
      </c>
      <c r="AY150" s="140" t="s">
        <v>147</v>
      </c>
      <c r="BK150" s="141">
        <f>SUM($BK$151:$BK$165)</f>
        <v>0</v>
      </c>
    </row>
    <row r="151" spans="2:65" s="6" customFormat="1" ht="27" customHeight="1">
      <c r="B151" s="23"/>
      <c r="C151" s="143" t="s">
        <v>27</v>
      </c>
      <c r="D151" s="143" t="s">
        <v>148</v>
      </c>
      <c r="E151" s="144" t="s">
        <v>775</v>
      </c>
      <c r="F151" s="243" t="s">
        <v>776</v>
      </c>
      <c r="G151" s="244"/>
      <c r="H151" s="244"/>
      <c r="I151" s="244"/>
      <c r="J151" s="145" t="s">
        <v>392</v>
      </c>
      <c r="K151" s="146">
        <v>15</v>
      </c>
      <c r="L151" s="245">
        <v>0</v>
      </c>
      <c r="M151" s="244"/>
      <c r="N151" s="246">
        <f>ROUND($L$151*$K$151,2)</f>
        <v>0</v>
      </c>
      <c r="O151" s="244"/>
      <c r="P151" s="244"/>
      <c r="Q151" s="244"/>
      <c r="R151" s="25"/>
      <c r="T151" s="147"/>
      <c r="U151" s="31" t="s">
        <v>44</v>
      </c>
      <c r="V151" s="24"/>
      <c r="W151" s="148">
        <f>$V$151*$K$151</f>
        <v>0</v>
      </c>
      <c r="X151" s="148">
        <v>0</v>
      </c>
      <c r="Y151" s="148">
        <f>$X$151*$K$151</f>
        <v>0</v>
      </c>
      <c r="Z151" s="148">
        <v>0.0003</v>
      </c>
      <c r="AA151" s="149">
        <f>$Z$151*$K$151</f>
        <v>0.0045</v>
      </c>
      <c r="AR151" s="6" t="s">
        <v>251</v>
      </c>
      <c r="AT151" s="6" t="s">
        <v>148</v>
      </c>
      <c r="AU151" s="6" t="s">
        <v>106</v>
      </c>
      <c r="AY151" s="6" t="s">
        <v>147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251</v>
      </c>
      <c r="BM151" s="6" t="s">
        <v>777</v>
      </c>
    </row>
    <row r="152" spans="2:65" s="6" customFormat="1" ht="27" customHeight="1">
      <c r="B152" s="23"/>
      <c r="C152" s="143" t="s">
        <v>227</v>
      </c>
      <c r="D152" s="143" t="s">
        <v>148</v>
      </c>
      <c r="E152" s="144" t="s">
        <v>778</v>
      </c>
      <c r="F152" s="243" t="s">
        <v>779</v>
      </c>
      <c r="G152" s="244"/>
      <c r="H152" s="244"/>
      <c r="I152" s="244"/>
      <c r="J152" s="145" t="s">
        <v>245</v>
      </c>
      <c r="K152" s="146">
        <v>665.28</v>
      </c>
      <c r="L152" s="245">
        <v>0</v>
      </c>
      <c r="M152" s="244"/>
      <c r="N152" s="246">
        <f>ROUND($L$152*$K$152,2)</f>
        <v>0</v>
      </c>
      <c r="O152" s="244"/>
      <c r="P152" s="244"/>
      <c r="Q152" s="244"/>
      <c r="R152" s="25"/>
      <c r="T152" s="147"/>
      <c r="U152" s="31" t="s">
        <v>44</v>
      </c>
      <c r="V152" s="24"/>
      <c r="W152" s="148">
        <f>$V$152*$K$152</f>
        <v>0</v>
      </c>
      <c r="X152" s="148">
        <v>0</v>
      </c>
      <c r="Y152" s="148">
        <f>$X$152*$K$152</f>
        <v>0</v>
      </c>
      <c r="Z152" s="148">
        <v>0</v>
      </c>
      <c r="AA152" s="149">
        <f>$Z$152*$K$152</f>
        <v>0</v>
      </c>
      <c r="AR152" s="6" t="s">
        <v>251</v>
      </c>
      <c r="AT152" s="6" t="s">
        <v>148</v>
      </c>
      <c r="AU152" s="6" t="s">
        <v>106</v>
      </c>
      <c r="AY152" s="6" t="s">
        <v>147</v>
      </c>
      <c r="BE152" s="93">
        <f>IF($U$152="základní",$N$152,0)</f>
        <v>0</v>
      </c>
      <c r="BF152" s="93">
        <f>IF($U$152="snížená",$N$152,0)</f>
        <v>0</v>
      </c>
      <c r="BG152" s="93">
        <f>IF($U$152="zákl. přenesená",$N$152,0)</f>
        <v>0</v>
      </c>
      <c r="BH152" s="93">
        <f>IF($U$152="sníž. přenesená",$N$152,0)</f>
        <v>0</v>
      </c>
      <c r="BI152" s="93">
        <f>IF($U$152="nulová",$N$152,0)</f>
        <v>0</v>
      </c>
      <c r="BJ152" s="6" t="s">
        <v>22</v>
      </c>
      <c r="BK152" s="93">
        <f>ROUND($L$152*$K$152,2)</f>
        <v>0</v>
      </c>
      <c r="BL152" s="6" t="s">
        <v>251</v>
      </c>
      <c r="BM152" s="6" t="s">
        <v>780</v>
      </c>
    </row>
    <row r="153" spans="2:65" s="6" customFormat="1" ht="27" customHeight="1">
      <c r="B153" s="23"/>
      <c r="C153" s="143" t="s">
        <v>232</v>
      </c>
      <c r="D153" s="143" t="s">
        <v>148</v>
      </c>
      <c r="E153" s="144" t="s">
        <v>781</v>
      </c>
      <c r="F153" s="243" t="s">
        <v>782</v>
      </c>
      <c r="G153" s="244"/>
      <c r="H153" s="244"/>
      <c r="I153" s="244"/>
      <c r="J153" s="145" t="s">
        <v>245</v>
      </c>
      <c r="K153" s="146">
        <v>927.558</v>
      </c>
      <c r="L153" s="245">
        <v>0</v>
      </c>
      <c r="M153" s="244"/>
      <c r="N153" s="246">
        <f>ROUND($L$153*$K$153,2)</f>
        <v>0</v>
      </c>
      <c r="O153" s="244"/>
      <c r="P153" s="244"/>
      <c r="Q153" s="244"/>
      <c r="R153" s="25"/>
      <c r="T153" s="147"/>
      <c r="U153" s="31" t="s">
        <v>44</v>
      </c>
      <c r="V153" s="24"/>
      <c r="W153" s="148">
        <f>$V$153*$K$153</f>
        <v>0</v>
      </c>
      <c r="X153" s="148">
        <v>0</v>
      </c>
      <c r="Y153" s="148">
        <f>$X$153*$K$153</f>
        <v>0</v>
      </c>
      <c r="Z153" s="148">
        <v>0</v>
      </c>
      <c r="AA153" s="149">
        <f>$Z$153*$K$153</f>
        <v>0</v>
      </c>
      <c r="AR153" s="6" t="s">
        <v>251</v>
      </c>
      <c r="AT153" s="6" t="s">
        <v>148</v>
      </c>
      <c r="AU153" s="6" t="s">
        <v>106</v>
      </c>
      <c r="AY153" s="6" t="s">
        <v>147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22</v>
      </c>
      <c r="BK153" s="93">
        <f>ROUND($L$153*$K$153,2)</f>
        <v>0</v>
      </c>
      <c r="BL153" s="6" t="s">
        <v>251</v>
      </c>
      <c r="BM153" s="6" t="s">
        <v>783</v>
      </c>
    </row>
    <row r="154" spans="2:51" s="6" customFormat="1" ht="18.75" customHeight="1">
      <c r="B154" s="155"/>
      <c r="C154" s="156"/>
      <c r="D154" s="156"/>
      <c r="E154" s="156"/>
      <c r="F154" s="252" t="s">
        <v>784</v>
      </c>
      <c r="G154" s="253"/>
      <c r="H154" s="253"/>
      <c r="I154" s="253"/>
      <c r="J154" s="156"/>
      <c r="K154" s="157">
        <v>37.95</v>
      </c>
      <c r="L154" s="156"/>
      <c r="M154" s="156"/>
      <c r="N154" s="156"/>
      <c r="O154" s="156"/>
      <c r="P154" s="156"/>
      <c r="Q154" s="156"/>
      <c r="R154" s="158"/>
      <c r="T154" s="159"/>
      <c r="U154" s="156"/>
      <c r="V154" s="156"/>
      <c r="W154" s="156"/>
      <c r="X154" s="156"/>
      <c r="Y154" s="156"/>
      <c r="Z154" s="156"/>
      <c r="AA154" s="160"/>
      <c r="AT154" s="161" t="s">
        <v>195</v>
      </c>
      <c r="AU154" s="161" t="s">
        <v>106</v>
      </c>
      <c r="AV154" s="161" t="s">
        <v>106</v>
      </c>
      <c r="AW154" s="161" t="s">
        <v>118</v>
      </c>
      <c r="AX154" s="161" t="s">
        <v>79</v>
      </c>
      <c r="AY154" s="161" t="s">
        <v>147</v>
      </c>
    </row>
    <row r="155" spans="2:51" s="6" customFormat="1" ht="32.25" customHeight="1">
      <c r="B155" s="155"/>
      <c r="C155" s="156"/>
      <c r="D155" s="156"/>
      <c r="E155" s="156"/>
      <c r="F155" s="252" t="s">
        <v>785</v>
      </c>
      <c r="G155" s="253"/>
      <c r="H155" s="253"/>
      <c r="I155" s="253"/>
      <c r="J155" s="156"/>
      <c r="K155" s="157">
        <v>13.5</v>
      </c>
      <c r="L155" s="156"/>
      <c r="M155" s="156"/>
      <c r="N155" s="156"/>
      <c r="O155" s="156"/>
      <c r="P155" s="156"/>
      <c r="Q155" s="156"/>
      <c r="R155" s="158"/>
      <c r="T155" s="159"/>
      <c r="U155" s="156"/>
      <c r="V155" s="156"/>
      <c r="W155" s="156"/>
      <c r="X155" s="156"/>
      <c r="Y155" s="156"/>
      <c r="Z155" s="156"/>
      <c r="AA155" s="160"/>
      <c r="AT155" s="161" t="s">
        <v>195</v>
      </c>
      <c r="AU155" s="161" t="s">
        <v>106</v>
      </c>
      <c r="AV155" s="161" t="s">
        <v>106</v>
      </c>
      <c r="AW155" s="161" t="s">
        <v>118</v>
      </c>
      <c r="AX155" s="161" t="s">
        <v>79</v>
      </c>
      <c r="AY155" s="161" t="s">
        <v>147</v>
      </c>
    </row>
    <row r="156" spans="2:51" s="6" customFormat="1" ht="18.75" customHeight="1">
      <c r="B156" s="155"/>
      <c r="C156" s="156"/>
      <c r="D156" s="156"/>
      <c r="E156" s="156"/>
      <c r="F156" s="252" t="s">
        <v>786</v>
      </c>
      <c r="G156" s="253"/>
      <c r="H156" s="253"/>
      <c r="I156" s="253"/>
      <c r="J156" s="156"/>
      <c r="K156" s="157">
        <v>165.316</v>
      </c>
      <c r="L156" s="156"/>
      <c r="M156" s="156"/>
      <c r="N156" s="156"/>
      <c r="O156" s="156"/>
      <c r="P156" s="156"/>
      <c r="Q156" s="156"/>
      <c r="R156" s="158"/>
      <c r="T156" s="159"/>
      <c r="U156" s="156"/>
      <c r="V156" s="156"/>
      <c r="W156" s="156"/>
      <c r="X156" s="156"/>
      <c r="Y156" s="156"/>
      <c r="Z156" s="156"/>
      <c r="AA156" s="160"/>
      <c r="AT156" s="161" t="s">
        <v>195</v>
      </c>
      <c r="AU156" s="161" t="s">
        <v>106</v>
      </c>
      <c r="AV156" s="161" t="s">
        <v>106</v>
      </c>
      <c r="AW156" s="161" t="s">
        <v>118</v>
      </c>
      <c r="AX156" s="161" t="s">
        <v>79</v>
      </c>
      <c r="AY156" s="161" t="s">
        <v>147</v>
      </c>
    </row>
    <row r="157" spans="2:51" s="6" customFormat="1" ht="18.75" customHeight="1">
      <c r="B157" s="155"/>
      <c r="C157" s="156"/>
      <c r="D157" s="156"/>
      <c r="E157" s="156"/>
      <c r="F157" s="252" t="s">
        <v>787</v>
      </c>
      <c r="G157" s="253"/>
      <c r="H157" s="253"/>
      <c r="I157" s="253"/>
      <c r="J157" s="156"/>
      <c r="K157" s="157">
        <v>45.512</v>
      </c>
      <c r="L157" s="156"/>
      <c r="M157" s="156"/>
      <c r="N157" s="156"/>
      <c r="O157" s="156"/>
      <c r="P157" s="156"/>
      <c r="Q157" s="156"/>
      <c r="R157" s="158"/>
      <c r="T157" s="159"/>
      <c r="U157" s="156"/>
      <c r="V157" s="156"/>
      <c r="W157" s="156"/>
      <c r="X157" s="156"/>
      <c r="Y157" s="156"/>
      <c r="Z157" s="156"/>
      <c r="AA157" s="160"/>
      <c r="AT157" s="161" t="s">
        <v>195</v>
      </c>
      <c r="AU157" s="161" t="s">
        <v>106</v>
      </c>
      <c r="AV157" s="161" t="s">
        <v>106</v>
      </c>
      <c r="AW157" s="161" t="s">
        <v>118</v>
      </c>
      <c r="AX157" s="161" t="s">
        <v>79</v>
      </c>
      <c r="AY157" s="161" t="s">
        <v>147</v>
      </c>
    </row>
    <row r="158" spans="2:51" s="6" customFormat="1" ht="18.75" customHeight="1">
      <c r="B158" s="155"/>
      <c r="C158" s="156"/>
      <c r="D158" s="156"/>
      <c r="E158" s="156"/>
      <c r="F158" s="252" t="s">
        <v>788</v>
      </c>
      <c r="G158" s="253"/>
      <c r="H158" s="253"/>
      <c r="I158" s="253"/>
      <c r="J158" s="156"/>
      <c r="K158" s="157">
        <v>665.28</v>
      </c>
      <c r="L158" s="156"/>
      <c r="M158" s="156"/>
      <c r="N158" s="156"/>
      <c r="O158" s="156"/>
      <c r="P158" s="156"/>
      <c r="Q158" s="156"/>
      <c r="R158" s="158"/>
      <c r="T158" s="159"/>
      <c r="U158" s="156"/>
      <c r="V158" s="156"/>
      <c r="W158" s="156"/>
      <c r="X158" s="156"/>
      <c r="Y158" s="156"/>
      <c r="Z158" s="156"/>
      <c r="AA158" s="160"/>
      <c r="AT158" s="161" t="s">
        <v>195</v>
      </c>
      <c r="AU158" s="161" t="s">
        <v>106</v>
      </c>
      <c r="AV158" s="161" t="s">
        <v>106</v>
      </c>
      <c r="AW158" s="161" t="s">
        <v>118</v>
      </c>
      <c r="AX158" s="161" t="s">
        <v>79</v>
      </c>
      <c r="AY158" s="161" t="s">
        <v>147</v>
      </c>
    </row>
    <row r="159" spans="2:51" s="6" customFormat="1" ht="18.75" customHeight="1">
      <c r="B159" s="166"/>
      <c r="C159" s="167"/>
      <c r="D159" s="167"/>
      <c r="E159" s="167"/>
      <c r="F159" s="258" t="s">
        <v>258</v>
      </c>
      <c r="G159" s="259"/>
      <c r="H159" s="259"/>
      <c r="I159" s="259"/>
      <c r="J159" s="167"/>
      <c r="K159" s="168">
        <v>927.558</v>
      </c>
      <c r="L159" s="167"/>
      <c r="M159" s="167"/>
      <c r="N159" s="167"/>
      <c r="O159" s="167"/>
      <c r="P159" s="167"/>
      <c r="Q159" s="167"/>
      <c r="R159" s="169"/>
      <c r="T159" s="170"/>
      <c r="U159" s="167"/>
      <c r="V159" s="167"/>
      <c r="W159" s="167"/>
      <c r="X159" s="167"/>
      <c r="Y159" s="167"/>
      <c r="Z159" s="167"/>
      <c r="AA159" s="171"/>
      <c r="AT159" s="172" t="s">
        <v>195</v>
      </c>
      <c r="AU159" s="172" t="s">
        <v>106</v>
      </c>
      <c r="AV159" s="172" t="s">
        <v>157</v>
      </c>
      <c r="AW159" s="172" t="s">
        <v>118</v>
      </c>
      <c r="AX159" s="172" t="s">
        <v>22</v>
      </c>
      <c r="AY159" s="172" t="s">
        <v>147</v>
      </c>
    </row>
    <row r="160" spans="2:65" s="6" customFormat="1" ht="27" customHeight="1">
      <c r="B160" s="23"/>
      <c r="C160" s="162" t="s">
        <v>237</v>
      </c>
      <c r="D160" s="162" t="s">
        <v>238</v>
      </c>
      <c r="E160" s="163" t="s">
        <v>789</v>
      </c>
      <c r="F160" s="254" t="s">
        <v>790</v>
      </c>
      <c r="G160" s="255"/>
      <c r="H160" s="255"/>
      <c r="I160" s="255"/>
      <c r="J160" s="164" t="s">
        <v>245</v>
      </c>
      <c r="K160" s="165">
        <v>1113.07</v>
      </c>
      <c r="L160" s="256">
        <v>0</v>
      </c>
      <c r="M160" s="255"/>
      <c r="N160" s="257">
        <f>ROUND($L$160*$K$160,2)</f>
        <v>0</v>
      </c>
      <c r="O160" s="244"/>
      <c r="P160" s="244"/>
      <c r="Q160" s="244"/>
      <c r="R160" s="25"/>
      <c r="T160" s="147"/>
      <c r="U160" s="31" t="s">
        <v>44</v>
      </c>
      <c r="V160" s="24"/>
      <c r="W160" s="148">
        <f>$V$160*$K$160</f>
        <v>0</v>
      </c>
      <c r="X160" s="148">
        <v>0.0003</v>
      </c>
      <c r="Y160" s="148">
        <f>$X$160*$K$160</f>
        <v>0.33392099999999997</v>
      </c>
      <c r="Z160" s="148">
        <v>0</v>
      </c>
      <c r="AA160" s="149">
        <f>$Z$160*$K$160</f>
        <v>0</v>
      </c>
      <c r="AR160" s="6" t="s">
        <v>345</v>
      </c>
      <c r="AT160" s="6" t="s">
        <v>238</v>
      </c>
      <c r="AU160" s="6" t="s">
        <v>106</v>
      </c>
      <c r="AY160" s="6" t="s">
        <v>147</v>
      </c>
      <c r="BE160" s="93">
        <f>IF($U$160="základní",$N$160,0)</f>
        <v>0</v>
      </c>
      <c r="BF160" s="93">
        <f>IF($U$160="snížená",$N$160,0)</f>
        <v>0</v>
      </c>
      <c r="BG160" s="93">
        <f>IF($U$160="zákl. přenesená",$N$160,0)</f>
        <v>0</v>
      </c>
      <c r="BH160" s="93">
        <f>IF($U$160="sníž. přenesená",$N$160,0)</f>
        <v>0</v>
      </c>
      <c r="BI160" s="93">
        <f>IF($U$160="nulová",$N$160,0)</f>
        <v>0</v>
      </c>
      <c r="BJ160" s="6" t="s">
        <v>22</v>
      </c>
      <c r="BK160" s="93">
        <f>ROUND($L$160*$K$160,2)</f>
        <v>0</v>
      </c>
      <c r="BL160" s="6" t="s">
        <v>251</v>
      </c>
      <c r="BM160" s="6" t="s">
        <v>791</v>
      </c>
    </row>
    <row r="161" spans="2:65" s="6" customFormat="1" ht="27" customHeight="1">
      <c r="B161" s="23"/>
      <c r="C161" s="143" t="s">
        <v>242</v>
      </c>
      <c r="D161" s="143" t="s">
        <v>148</v>
      </c>
      <c r="E161" s="144" t="s">
        <v>792</v>
      </c>
      <c r="F161" s="243" t="s">
        <v>793</v>
      </c>
      <c r="G161" s="244"/>
      <c r="H161" s="244"/>
      <c r="I161" s="244"/>
      <c r="J161" s="145" t="s">
        <v>392</v>
      </c>
      <c r="K161" s="146">
        <v>927.558</v>
      </c>
      <c r="L161" s="245">
        <v>0</v>
      </c>
      <c r="M161" s="244"/>
      <c r="N161" s="246">
        <f>ROUND($L$161*$K$161,2)</f>
        <v>0</v>
      </c>
      <c r="O161" s="244"/>
      <c r="P161" s="244"/>
      <c r="Q161" s="244"/>
      <c r="R161" s="25"/>
      <c r="T161" s="147"/>
      <c r="U161" s="31" t="s">
        <v>44</v>
      </c>
      <c r="V161" s="24"/>
      <c r="W161" s="148">
        <f>$V$161*$K$161</f>
        <v>0</v>
      </c>
      <c r="X161" s="148">
        <v>0</v>
      </c>
      <c r="Y161" s="148">
        <f>$X$161*$K$161</f>
        <v>0</v>
      </c>
      <c r="Z161" s="148">
        <v>0</v>
      </c>
      <c r="AA161" s="149">
        <f>$Z$161*$K$161</f>
        <v>0</v>
      </c>
      <c r="AR161" s="6" t="s">
        <v>251</v>
      </c>
      <c r="AT161" s="6" t="s">
        <v>148</v>
      </c>
      <c r="AU161" s="6" t="s">
        <v>106</v>
      </c>
      <c r="AY161" s="6" t="s">
        <v>147</v>
      </c>
      <c r="BE161" s="93">
        <f>IF($U$161="základní",$N$161,0)</f>
        <v>0</v>
      </c>
      <c r="BF161" s="93">
        <f>IF($U$161="snížená",$N$161,0)</f>
        <v>0</v>
      </c>
      <c r="BG161" s="93">
        <f>IF($U$161="zákl. přenesená",$N$161,0)</f>
        <v>0</v>
      </c>
      <c r="BH161" s="93">
        <f>IF($U$161="sníž. přenesená",$N$161,0)</f>
        <v>0</v>
      </c>
      <c r="BI161" s="93">
        <f>IF($U$161="nulová",$N$161,0)</f>
        <v>0</v>
      </c>
      <c r="BJ161" s="6" t="s">
        <v>22</v>
      </c>
      <c r="BK161" s="93">
        <f>ROUND($L$161*$K$161,2)</f>
        <v>0</v>
      </c>
      <c r="BL161" s="6" t="s">
        <v>251</v>
      </c>
      <c r="BM161" s="6" t="s">
        <v>794</v>
      </c>
    </row>
    <row r="162" spans="2:65" s="6" customFormat="1" ht="27" customHeight="1">
      <c r="B162" s="23"/>
      <c r="C162" s="162" t="s">
        <v>9</v>
      </c>
      <c r="D162" s="162" t="s">
        <v>238</v>
      </c>
      <c r="E162" s="163" t="s">
        <v>795</v>
      </c>
      <c r="F162" s="254" t="s">
        <v>796</v>
      </c>
      <c r="G162" s="255"/>
      <c r="H162" s="255"/>
      <c r="I162" s="255"/>
      <c r="J162" s="164" t="s">
        <v>392</v>
      </c>
      <c r="K162" s="165">
        <v>927.558</v>
      </c>
      <c r="L162" s="256">
        <v>0</v>
      </c>
      <c r="M162" s="255"/>
      <c r="N162" s="257">
        <f>ROUND($L$162*$K$162,2)</f>
        <v>0</v>
      </c>
      <c r="O162" s="244"/>
      <c r="P162" s="244"/>
      <c r="Q162" s="244"/>
      <c r="R162" s="25"/>
      <c r="T162" s="147"/>
      <c r="U162" s="31" t="s">
        <v>44</v>
      </c>
      <c r="V162" s="24"/>
      <c r="W162" s="148">
        <f>$V$162*$K$162</f>
        <v>0</v>
      </c>
      <c r="X162" s="148">
        <v>5E-05</v>
      </c>
      <c r="Y162" s="148">
        <f>$X$162*$K$162</f>
        <v>0.0463779</v>
      </c>
      <c r="Z162" s="148">
        <v>0</v>
      </c>
      <c r="AA162" s="149">
        <f>$Z$162*$K$162</f>
        <v>0</v>
      </c>
      <c r="AR162" s="6" t="s">
        <v>345</v>
      </c>
      <c r="AT162" s="6" t="s">
        <v>238</v>
      </c>
      <c r="AU162" s="6" t="s">
        <v>106</v>
      </c>
      <c r="AY162" s="6" t="s">
        <v>147</v>
      </c>
      <c r="BE162" s="93">
        <f>IF($U$162="základní",$N$162,0)</f>
        <v>0</v>
      </c>
      <c r="BF162" s="93">
        <f>IF($U$162="snížená",$N$162,0)</f>
        <v>0</v>
      </c>
      <c r="BG162" s="93">
        <f>IF($U$162="zákl. přenesená",$N$162,0)</f>
        <v>0</v>
      </c>
      <c r="BH162" s="93">
        <f>IF($U$162="sníž. přenesená",$N$162,0)</f>
        <v>0</v>
      </c>
      <c r="BI162" s="93">
        <f>IF($U$162="nulová",$N$162,0)</f>
        <v>0</v>
      </c>
      <c r="BJ162" s="6" t="s">
        <v>22</v>
      </c>
      <c r="BK162" s="93">
        <f>ROUND($L$162*$K$162,2)</f>
        <v>0</v>
      </c>
      <c r="BL162" s="6" t="s">
        <v>251</v>
      </c>
      <c r="BM162" s="6" t="s">
        <v>797</v>
      </c>
    </row>
    <row r="163" spans="2:65" s="6" customFormat="1" ht="27" customHeight="1">
      <c r="B163" s="23"/>
      <c r="C163" s="143" t="s">
        <v>251</v>
      </c>
      <c r="D163" s="143" t="s">
        <v>148</v>
      </c>
      <c r="E163" s="144" t="s">
        <v>798</v>
      </c>
      <c r="F163" s="243" t="s">
        <v>799</v>
      </c>
      <c r="G163" s="244"/>
      <c r="H163" s="244"/>
      <c r="I163" s="244"/>
      <c r="J163" s="145" t="s">
        <v>245</v>
      </c>
      <c r="K163" s="146">
        <v>927.558</v>
      </c>
      <c r="L163" s="245">
        <v>0</v>
      </c>
      <c r="M163" s="244"/>
      <c r="N163" s="246">
        <f>ROUND($L$163*$K$163,2)</f>
        <v>0</v>
      </c>
      <c r="O163" s="244"/>
      <c r="P163" s="244"/>
      <c r="Q163" s="244"/>
      <c r="R163" s="25"/>
      <c r="T163" s="147"/>
      <c r="U163" s="31" t="s">
        <v>44</v>
      </c>
      <c r="V163" s="24"/>
      <c r="W163" s="148">
        <f>$V$163*$K$163</f>
        <v>0</v>
      </c>
      <c r="X163" s="148">
        <v>3E-05</v>
      </c>
      <c r="Y163" s="148">
        <f>$X$163*$K$163</f>
        <v>0.02782674</v>
      </c>
      <c r="Z163" s="148">
        <v>0</v>
      </c>
      <c r="AA163" s="149">
        <f>$Z$163*$K$163</f>
        <v>0</v>
      </c>
      <c r="AR163" s="6" t="s">
        <v>251</v>
      </c>
      <c r="AT163" s="6" t="s">
        <v>148</v>
      </c>
      <c r="AU163" s="6" t="s">
        <v>106</v>
      </c>
      <c r="AY163" s="6" t="s">
        <v>147</v>
      </c>
      <c r="BE163" s="93">
        <f>IF($U$163="základní",$N$163,0)</f>
        <v>0</v>
      </c>
      <c r="BF163" s="93">
        <f>IF($U$163="snížená",$N$163,0)</f>
        <v>0</v>
      </c>
      <c r="BG163" s="93">
        <f>IF($U$163="zákl. přenesená",$N$163,0)</f>
        <v>0</v>
      </c>
      <c r="BH163" s="93">
        <f>IF($U$163="sníž. přenesená",$N$163,0)</f>
        <v>0</v>
      </c>
      <c r="BI163" s="93">
        <f>IF($U$163="nulová",$N$163,0)</f>
        <v>0</v>
      </c>
      <c r="BJ163" s="6" t="s">
        <v>22</v>
      </c>
      <c r="BK163" s="93">
        <f>ROUND($L$163*$K$163,2)</f>
        <v>0</v>
      </c>
      <c r="BL163" s="6" t="s">
        <v>251</v>
      </c>
      <c r="BM163" s="6" t="s">
        <v>800</v>
      </c>
    </row>
    <row r="164" spans="2:47" s="6" customFormat="1" ht="30.75" customHeight="1">
      <c r="B164" s="23"/>
      <c r="C164" s="24"/>
      <c r="D164" s="24"/>
      <c r="E164" s="24"/>
      <c r="F164" s="262" t="s">
        <v>801</v>
      </c>
      <c r="G164" s="207"/>
      <c r="H164" s="207"/>
      <c r="I164" s="207"/>
      <c r="J164" s="24"/>
      <c r="K164" s="24"/>
      <c r="L164" s="24"/>
      <c r="M164" s="24"/>
      <c r="N164" s="24"/>
      <c r="O164" s="24"/>
      <c r="P164" s="24"/>
      <c r="Q164" s="24"/>
      <c r="R164" s="25"/>
      <c r="T164" s="64"/>
      <c r="U164" s="24"/>
      <c r="V164" s="24"/>
      <c r="W164" s="24"/>
      <c r="X164" s="24"/>
      <c r="Y164" s="24"/>
      <c r="Z164" s="24"/>
      <c r="AA164" s="65"/>
      <c r="AT164" s="6" t="s">
        <v>291</v>
      </c>
      <c r="AU164" s="6" t="s">
        <v>106</v>
      </c>
    </row>
    <row r="165" spans="2:65" s="6" customFormat="1" ht="27" customHeight="1">
      <c r="B165" s="23"/>
      <c r="C165" s="143" t="s">
        <v>259</v>
      </c>
      <c r="D165" s="143" t="s">
        <v>148</v>
      </c>
      <c r="E165" s="144" t="s">
        <v>802</v>
      </c>
      <c r="F165" s="243" t="s">
        <v>803</v>
      </c>
      <c r="G165" s="244"/>
      <c r="H165" s="244"/>
      <c r="I165" s="244"/>
      <c r="J165" s="145" t="s">
        <v>225</v>
      </c>
      <c r="K165" s="146">
        <v>0.408</v>
      </c>
      <c r="L165" s="245">
        <v>0</v>
      </c>
      <c r="M165" s="244"/>
      <c r="N165" s="246">
        <f>ROUND($L$165*$K$165,2)</f>
        <v>0</v>
      </c>
      <c r="O165" s="244"/>
      <c r="P165" s="244"/>
      <c r="Q165" s="244"/>
      <c r="R165" s="25"/>
      <c r="T165" s="147"/>
      <c r="U165" s="31" t="s">
        <v>44</v>
      </c>
      <c r="V165" s="24"/>
      <c r="W165" s="148">
        <f>$V$165*$K$165</f>
        <v>0</v>
      </c>
      <c r="X165" s="148">
        <v>0</v>
      </c>
      <c r="Y165" s="148">
        <f>$X$165*$K$165</f>
        <v>0</v>
      </c>
      <c r="Z165" s="148">
        <v>0</v>
      </c>
      <c r="AA165" s="149">
        <f>$Z$165*$K$165</f>
        <v>0</v>
      </c>
      <c r="AR165" s="6" t="s">
        <v>251</v>
      </c>
      <c r="AT165" s="6" t="s">
        <v>148</v>
      </c>
      <c r="AU165" s="6" t="s">
        <v>106</v>
      </c>
      <c r="AY165" s="6" t="s">
        <v>147</v>
      </c>
      <c r="BE165" s="93">
        <f>IF($U$165="základní",$N$165,0)</f>
        <v>0</v>
      </c>
      <c r="BF165" s="93">
        <f>IF($U$165="snížená",$N$165,0)</f>
        <v>0</v>
      </c>
      <c r="BG165" s="93">
        <f>IF($U$165="zákl. přenesená",$N$165,0)</f>
        <v>0</v>
      </c>
      <c r="BH165" s="93">
        <f>IF($U$165="sníž. přenesená",$N$165,0)</f>
        <v>0</v>
      </c>
      <c r="BI165" s="93">
        <f>IF($U$165="nulová",$N$165,0)</f>
        <v>0</v>
      </c>
      <c r="BJ165" s="6" t="s">
        <v>22</v>
      </c>
      <c r="BK165" s="93">
        <f>ROUND($L$165*$K$165,2)</f>
        <v>0</v>
      </c>
      <c r="BL165" s="6" t="s">
        <v>251</v>
      </c>
      <c r="BM165" s="6" t="s">
        <v>804</v>
      </c>
    </row>
    <row r="166" spans="2:63" s="132" customFormat="1" ht="30.75" customHeight="1">
      <c r="B166" s="133"/>
      <c r="C166" s="134"/>
      <c r="D166" s="142" t="s">
        <v>180</v>
      </c>
      <c r="E166" s="142"/>
      <c r="F166" s="142"/>
      <c r="G166" s="142"/>
      <c r="H166" s="142"/>
      <c r="I166" s="142"/>
      <c r="J166" s="142"/>
      <c r="K166" s="142"/>
      <c r="L166" s="142"/>
      <c r="M166" s="142"/>
      <c r="N166" s="251">
        <f>$BK$166</f>
        <v>0</v>
      </c>
      <c r="O166" s="250"/>
      <c r="P166" s="250"/>
      <c r="Q166" s="250"/>
      <c r="R166" s="136"/>
      <c r="T166" s="137"/>
      <c r="U166" s="134"/>
      <c r="V166" s="134"/>
      <c r="W166" s="138">
        <f>SUM($W$167:$W$199)</f>
        <v>0</v>
      </c>
      <c r="X166" s="134"/>
      <c r="Y166" s="138">
        <f>SUM($Y$167:$Y$199)</f>
        <v>3.11173298</v>
      </c>
      <c r="Z166" s="134"/>
      <c r="AA166" s="139">
        <f>SUM($AA$167:$AA$199)</f>
        <v>0</v>
      </c>
      <c r="AR166" s="140" t="s">
        <v>106</v>
      </c>
      <c r="AT166" s="140" t="s">
        <v>78</v>
      </c>
      <c r="AU166" s="140" t="s">
        <v>22</v>
      </c>
      <c r="AY166" s="140" t="s">
        <v>147</v>
      </c>
      <c r="BK166" s="141">
        <f>SUM($BK$167:$BK$199)</f>
        <v>0</v>
      </c>
    </row>
    <row r="167" spans="2:65" s="6" customFormat="1" ht="27" customHeight="1">
      <c r="B167" s="23"/>
      <c r="C167" s="143" t="s">
        <v>277</v>
      </c>
      <c r="D167" s="143" t="s">
        <v>148</v>
      </c>
      <c r="E167" s="144" t="s">
        <v>805</v>
      </c>
      <c r="F167" s="243" t="s">
        <v>806</v>
      </c>
      <c r="G167" s="244"/>
      <c r="H167" s="244"/>
      <c r="I167" s="244"/>
      <c r="J167" s="145" t="s">
        <v>245</v>
      </c>
      <c r="K167" s="146">
        <v>1156.752</v>
      </c>
      <c r="L167" s="245">
        <v>0</v>
      </c>
      <c r="M167" s="244"/>
      <c r="N167" s="246">
        <f>ROUND($L$167*$K$167,2)</f>
        <v>0</v>
      </c>
      <c r="O167" s="244"/>
      <c r="P167" s="244"/>
      <c r="Q167" s="244"/>
      <c r="R167" s="25"/>
      <c r="T167" s="147"/>
      <c r="U167" s="31" t="s">
        <v>44</v>
      </c>
      <c r="V167" s="24"/>
      <c r="W167" s="148">
        <f>$V$167*$K$167</f>
        <v>0</v>
      </c>
      <c r="X167" s="148">
        <v>0.00014</v>
      </c>
      <c r="Y167" s="148">
        <f>$X$167*$K$167</f>
        <v>0.16194527999999997</v>
      </c>
      <c r="Z167" s="148">
        <v>0</v>
      </c>
      <c r="AA167" s="149">
        <f>$Z$167*$K$167</f>
        <v>0</v>
      </c>
      <c r="AR167" s="6" t="s">
        <v>251</v>
      </c>
      <c r="AT167" s="6" t="s">
        <v>148</v>
      </c>
      <c r="AU167" s="6" t="s">
        <v>106</v>
      </c>
      <c r="AY167" s="6" t="s">
        <v>147</v>
      </c>
      <c r="BE167" s="93">
        <f>IF($U$167="základní",$N$167,0)</f>
        <v>0</v>
      </c>
      <c r="BF167" s="93">
        <f>IF($U$167="snížená",$N$167,0)</f>
        <v>0</v>
      </c>
      <c r="BG167" s="93">
        <f>IF($U$167="zákl. přenesená",$N$167,0)</f>
        <v>0</v>
      </c>
      <c r="BH167" s="93">
        <f>IF($U$167="sníž. přenesená",$N$167,0)</f>
        <v>0</v>
      </c>
      <c r="BI167" s="93">
        <f>IF($U$167="nulová",$N$167,0)</f>
        <v>0</v>
      </c>
      <c r="BJ167" s="6" t="s">
        <v>22</v>
      </c>
      <c r="BK167" s="93">
        <f>ROUND($L$167*$K$167,2)</f>
        <v>0</v>
      </c>
      <c r="BL167" s="6" t="s">
        <v>251</v>
      </c>
      <c r="BM167" s="6" t="s">
        <v>807</v>
      </c>
    </row>
    <row r="168" spans="2:51" s="6" customFormat="1" ht="18.75" customHeight="1">
      <c r="B168" s="155"/>
      <c r="C168" s="156"/>
      <c r="D168" s="156"/>
      <c r="E168" s="156"/>
      <c r="F168" s="252" t="s">
        <v>808</v>
      </c>
      <c r="G168" s="253"/>
      <c r="H168" s="253"/>
      <c r="I168" s="253"/>
      <c r="J168" s="156"/>
      <c r="K168" s="157">
        <v>93.392</v>
      </c>
      <c r="L168" s="156"/>
      <c r="M168" s="156"/>
      <c r="N168" s="156"/>
      <c r="O168" s="156"/>
      <c r="P168" s="156"/>
      <c r="Q168" s="156"/>
      <c r="R168" s="158"/>
      <c r="T168" s="159"/>
      <c r="U168" s="156"/>
      <c r="V168" s="156"/>
      <c r="W168" s="156"/>
      <c r="X168" s="156"/>
      <c r="Y168" s="156"/>
      <c r="Z168" s="156"/>
      <c r="AA168" s="160"/>
      <c r="AT168" s="161" t="s">
        <v>195</v>
      </c>
      <c r="AU168" s="161" t="s">
        <v>106</v>
      </c>
      <c r="AV168" s="161" t="s">
        <v>106</v>
      </c>
      <c r="AW168" s="161" t="s">
        <v>118</v>
      </c>
      <c r="AX168" s="161" t="s">
        <v>79</v>
      </c>
      <c r="AY168" s="161" t="s">
        <v>147</v>
      </c>
    </row>
    <row r="169" spans="2:51" s="6" customFormat="1" ht="18.75" customHeight="1">
      <c r="B169" s="155"/>
      <c r="C169" s="156"/>
      <c r="D169" s="156"/>
      <c r="E169" s="156"/>
      <c r="F169" s="252" t="s">
        <v>809</v>
      </c>
      <c r="G169" s="253"/>
      <c r="H169" s="253"/>
      <c r="I169" s="253"/>
      <c r="J169" s="156"/>
      <c r="K169" s="157">
        <v>1063.36</v>
      </c>
      <c r="L169" s="156"/>
      <c r="M169" s="156"/>
      <c r="N169" s="156"/>
      <c r="O169" s="156"/>
      <c r="P169" s="156"/>
      <c r="Q169" s="156"/>
      <c r="R169" s="158"/>
      <c r="T169" s="159"/>
      <c r="U169" s="156"/>
      <c r="V169" s="156"/>
      <c r="W169" s="156"/>
      <c r="X169" s="156"/>
      <c r="Y169" s="156"/>
      <c r="Z169" s="156"/>
      <c r="AA169" s="160"/>
      <c r="AT169" s="161" t="s">
        <v>195</v>
      </c>
      <c r="AU169" s="161" t="s">
        <v>106</v>
      </c>
      <c r="AV169" s="161" t="s">
        <v>106</v>
      </c>
      <c r="AW169" s="161" t="s">
        <v>118</v>
      </c>
      <c r="AX169" s="161" t="s">
        <v>79</v>
      </c>
      <c r="AY169" s="161" t="s">
        <v>147</v>
      </c>
    </row>
    <row r="170" spans="2:51" s="6" customFormat="1" ht="18.75" customHeight="1">
      <c r="B170" s="166"/>
      <c r="C170" s="167"/>
      <c r="D170" s="167"/>
      <c r="E170" s="167"/>
      <c r="F170" s="258" t="s">
        <v>258</v>
      </c>
      <c r="G170" s="259"/>
      <c r="H170" s="259"/>
      <c r="I170" s="259"/>
      <c r="J170" s="167"/>
      <c r="K170" s="168">
        <v>1156.752</v>
      </c>
      <c r="L170" s="167"/>
      <c r="M170" s="167"/>
      <c r="N170" s="167"/>
      <c r="O170" s="167"/>
      <c r="P170" s="167"/>
      <c r="Q170" s="167"/>
      <c r="R170" s="169"/>
      <c r="T170" s="170"/>
      <c r="U170" s="167"/>
      <c r="V170" s="167"/>
      <c r="W170" s="167"/>
      <c r="X170" s="167"/>
      <c r="Y170" s="167"/>
      <c r="Z170" s="167"/>
      <c r="AA170" s="171"/>
      <c r="AT170" s="172" t="s">
        <v>195</v>
      </c>
      <c r="AU170" s="172" t="s">
        <v>106</v>
      </c>
      <c r="AV170" s="172" t="s">
        <v>157</v>
      </c>
      <c r="AW170" s="172" t="s">
        <v>118</v>
      </c>
      <c r="AX170" s="172" t="s">
        <v>22</v>
      </c>
      <c r="AY170" s="172" t="s">
        <v>147</v>
      </c>
    </row>
    <row r="171" spans="2:65" s="6" customFormat="1" ht="27" customHeight="1">
      <c r="B171" s="23"/>
      <c r="C171" s="162" t="s">
        <v>281</v>
      </c>
      <c r="D171" s="162" t="s">
        <v>238</v>
      </c>
      <c r="E171" s="163" t="s">
        <v>810</v>
      </c>
      <c r="F171" s="254" t="s">
        <v>811</v>
      </c>
      <c r="G171" s="255"/>
      <c r="H171" s="255"/>
      <c r="I171" s="255"/>
      <c r="J171" s="164" t="s">
        <v>245</v>
      </c>
      <c r="K171" s="165">
        <v>578.376</v>
      </c>
      <c r="L171" s="256">
        <v>0</v>
      </c>
      <c r="M171" s="255"/>
      <c r="N171" s="257">
        <f>ROUND($L$171*$K$171,2)</f>
        <v>0</v>
      </c>
      <c r="O171" s="244"/>
      <c r="P171" s="244"/>
      <c r="Q171" s="244"/>
      <c r="R171" s="25"/>
      <c r="T171" s="147"/>
      <c r="U171" s="31" t="s">
        <v>44</v>
      </c>
      <c r="V171" s="24"/>
      <c r="W171" s="148">
        <f>$V$171*$K$171</f>
        <v>0</v>
      </c>
      <c r="X171" s="148">
        <v>0.0015</v>
      </c>
      <c r="Y171" s="148">
        <f>$X$171*$K$171</f>
        <v>0.867564</v>
      </c>
      <c r="Z171" s="148">
        <v>0</v>
      </c>
      <c r="AA171" s="149">
        <f>$Z$171*$K$171</f>
        <v>0</v>
      </c>
      <c r="AR171" s="6" t="s">
        <v>345</v>
      </c>
      <c r="AT171" s="6" t="s">
        <v>238</v>
      </c>
      <c r="AU171" s="6" t="s">
        <v>106</v>
      </c>
      <c r="AY171" s="6" t="s">
        <v>147</v>
      </c>
      <c r="BE171" s="93">
        <f>IF($U$171="základní",$N$171,0)</f>
        <v>0</v>
      </c>
      <c r="BF171" s="93">
        <f>IF($U$171="snížená",$N$171,0)</f>
        <v>0</v>
      </c>
      <c r="BG171" s="93">
        <f>IF($U$171="zákl. přenesená",$N$171,0)</f>
        <v>0</v>
      </c>
      <c r="BH171" s="93">
        <f>IF($U$171="sníž. přenesená",$N$171,0)</f>
        <v>0</v>
      </c>
      <c r="BI171" s="93">
        <f>IF($U$171="nulová",$N$171,0)</f>
        <v>0</v>
      </c>
      <c r="BJ171" s="6" t="s">
        <v>22</v>
      </c>
      <c r="BK171" s="93">
        <f>ROUND($L$171*$K$171,2)</f>
        <v>0</v>
      </c>
      <c r="BL171" s="6" t="s">
        <v>251</v>
      </c>
      <c r="BM171" s="6" t="s">
        <v>812</v>
      </c>
    </row>
    <row r="172" spans="2:47" s="6" customFormat="1" ht="18.75" customHeight="1">
      <c r="B172" s="23"/>
      <c r="C172" s="24"/>
      <c r="D172" s="24"/>
      <c r="E172" s="24"/>
      <c r="F172" s="262" t="s">
        <v>813</v>
      </c>
      <c r="G172" s="207"/>
      <c r="H172" s="207"/>
      <c r="I172" s="207"/>
      <c r="J172" s="24"/>
      <c r="K172" s="24"/>
      <c r="L172" s="24"/>
      <c r="M172" s="24"/>
      <c r="N172" s="24"/>
      <c r="O172" s="24"/>
      <c r="P172" s="24"/>
      <c r="Q172" s="24"/>
      <c r="R172" s="25"/>
      <c r="T172" s="64"/>
      <c r="U172" s="24"/>
      <c r="V172" s="24"/>
      <c r="W172" s="24"/>
      <c r="X172" s="24"/>
      <c r="Y172" s="24"/>
      <c r="Z172" s="24"/>
      <c r="AA172" s="65"/>
      <c r="AT172" s="6" t="s">
        <v>291</v>
      </c>
      <c r="AU172" s="6" t="s">
        <v>106</v>
      </c>
    </row>
    <row r="173" spans="2:51" s="6" customFormat="1" ht="18.75" customHeight="1">
      <c r="B173" s="155"/>
      <c r="C173" s="156"/>
      <c r="D173" s="156"/>
      <c r="E173" s="156"/>
      <c r="F173" s="252" t="s">
        <v>814</v>
      </c>
      <c r="G173" s="253"/>
      <c r="H173" s="253"/>
      <c r="I173" s="253"/>
      <c r="J173" s="156"/>
      <c r="K173" s="157">
        <v>578.376</v>
      </c>
      <c r="L173" s="156"/>
      <c r="M173" s="156"/>
      <c r="N173" s="156"/>
      <c r="O173" s="156"/>
      <c r="P173" s="156"/>
      <c r="Q173" s="156"/>
      <c r="R173" s="158"/>
      <c r="T173" s="159"/>
      <c r="U173" s="156"/>
      <c r="V173" s="156"/>
      <c r="W173" s="156"/>
      <c r="X173" s="156"/>
      <c r="Y173" s="156"/>
      <c r="Z173" s="156"/>
      <c r="AA173" s="160"/>
      <c r="AT173" s="161" t="s">
        <v>195</v>
      </c>
      <c r="AU173" s="161" t="s">
        <v>106</v>
      </c>
      <c r="AV173" s="161" t="s">
        <v>106</v>
      </c>
      <c r="AW173" s="161" t="s">
        <v>118</v>
      </c>
      <c r="AX173" s="161" t="s">
        <v>22</v>
      </c>
      <c r="AY173" s="161" t="s">
        <v>147</v>
      </c>
    </row>
    <row r="174" spans="2:65" s="6" customFormat="1" ht="27" customHeight="1">
      <c r="B174" s="23"/>
      <c r="C174" s="162" t="s">
        <v>286</v>
      </c>
      <c r="D174" s="162" t="s">
        <v>238</v>
      </c>
      <c r="E174" s="163" t="s">
        <v>815</v>
      </c>
      <c r="F174" s="254" t="s">
        <v>816</v>
      </c>
      <c r="G174" s="255"/>
      <c r="H174" s="255"/>
      <c r="I174" s="255"/>
      <c r="J174" s="164" t="s">
        <v>245</v>
      </c>
      <c r="K174" s="165">
        <v>578.376</v>
      </c>
      <c r="L174" s="256">
        <v>0</v>
      </c>
      <c r="M174" s="255"/>
      <c r="N174" s="257">
        <f>ROUND($L$174*$K$174,2)</f>
        <v>0</v>
      </c>
      <c r="O174" s="244"/>
      <c r="P174" s="244"/>
      <c r="Q174" s="244"/>
      <c r="R174" s="25"/>
      <c r="T174" s="147"/>
      <c r="U174" s="31" t="s">
        <v>44</v>
      </c>
      <c r="V174" s="24"/>
      <c r="W174" s="148">
        <f>$V$174*$K$174</f>
        <v>0</v>
      </c>
      <c r="X174" s="148">
        <v>0.0024</v>
      </c>
      <c r="Y174" s="148">
        <f>$X$174*$K$174</f>
        <v>1.3881023999999997</v>
      </c>
      <c r="Z174" s="148">
        <v>0</v>
      </c>
      <c r="AA174" s="149">
        <f>$Z$174*$K$174</f>
        <v>0</v>
      </c>
      <c r="AR174" s="6" t="s">
        <v>345</v>
      </c>
      <c r="AT174" s="6" t="s">
        <v>238</v>
      </c>
      <c r="AU174" s="6" t="s">
        <v>106</v>
      </c>
      <c r="AY174" s="6" t="s">
        <v>147</v>
      </c>
      <c r="BE174" s="93">
        <f>IF($U$174="základní",$N$174,0)</f>
        <v>0</v>
      </c>
      <c r="BF174" s="93">
        <f>IF($U$174="snížená",$N$174,0)</f>
        <v>0</v>
      </c>
      <c r="BG174" s="93">
        <f>IF($U$174="zákl. přenesená",$N$174,0)</f>
        <v>0</v>
      </c>
      <c r="BH174" s="93">
        <f>IF($U$174="sníž. přenesená",$N$174,0)</f>
        <v>0</v>
      </c>
      <c r="BI174" s="93">
        <f>IF($U$174="nulová",$N$174,0)</f>
        <v>0</v>
      </c>
      <c r="BJ174" s="6" t="s">
        <v>22</v>
      </c>
      <c r="BK174" s="93">
        <f>ROUND($L$174*$K$174,2)</f>
        <v>0</v>
      </c>
      <c r="BL174" s="6" t="s">
        <v>251</v>
      </c>
      <c r="BM174" s="6" t="s">
        <v>817</v>
      </c>
    </row>
    <row r="175" spans="2:47" s="6" customFormat="1" ht="18.75" customHeight="1">
      <c r="B175" s="23"/>
      <c r="C175" s="24"/>
      <c r="D175" s="24"/>
      <c r="E175" s="24"/>
      <c r="F175" s="262" t="s">
        <v>813</v>
      </c>
      <c r="G175" s="207"/>
      <c r="H175" s="207"/>
      <c r="I175" s="207"/>
      <c r="J175" s="24"/>
      <c r="K175" s="24"/>
      <c r="L175" s="24"/>
      <c r="M175" s="24"/>
      <c r="N175" s="24"/>
      <c r="O175" s="24"/>
      <c r="P175" s="24"/>
      <c r="Q175" s="24"/>
      <c r="R175" s="25"/>
      <c r="T175" s="64"/>
      <c r="U175" s="24"/>
      <c r="V175" s="24"/>
      <c r="W175" s="24"/>
      <c r="X175" s="24"/>
      <c r="Y175" s="24"/>
      <c r="Z175" s="24"/>
      <c r="AA175" s="65"/>
      <c r="AT175" s="6" t="s">
        <v>291</v>
      </c>
      <c r="AU175" s="6" t="s">
        <v>106</v>
      </c>
    </row>
    <row r="176" spans="2:65" s="6" customFormat="1" ht="15.75" customHeight="1">
      <c r="B176" s="23"/>
      <c r="C176" s="162" t="s">
        <v>8</v>
      </c>
      <c r="D176" s="162" t="s">
        <v>238</v>
      </c>
      <c r="E176" s="163" t="s">
        <v>818</v>
      </c>
      <c r="F176" s="254" t="s">
        <v>819</v>
      </c>
      <c r="G176" s="255"/>
      <c r="H176" s="255"/>
      <c r="I176" s="255"/>
      <c r="J176" s="164" t="s">
        <v>392</v>
      </c>
      <c r="K176" s="165">
        <v>1612.938</v>
      </c>
      <c r="L176" s="256">
        <v>0</v>
      </c>
      <c r="M176" s="255"/>
      <c r="N176" s="257">
        <f>ROUND($L$176*$K$176,2)</f>
        <v>0</v>
      </c>
      <c r="O176" s="244"/>
      <c r="P176" s="244"/>
      <c r="Q176" s="244"/>
      <c r="R176" s="25"/>
      <c r="T176" s="147"/>
      <c r="U176" s="31" t="s">
        <v>44</v>
      </c>
      <c r="V176" s="24"/>
      <c r="W176" s="148">
        <f>$V$176*$K$176</f>
        <v>0</v>
      </c>
      <c r="X176" s="148">
        <v>5E-05</v>
      </c>
      <c r="Y176" s="148">
        <f>$X$176*$K$176</f>
        <v>0.08064690000000001</v>
      </c>
      <c r="Z176" s="148">
        <v>0</v>
      </c>
      <c r="AA176" s="149">
        <f>$Z$176*$K$176</f>
        <v>0</v>
      </c>
      <c r="AR176" s="6" t="s">
        <v>345</v>
      </c>
      <c r="AT176" s="6" t="s">
        <v>238</v>
      </c>
      <c r="AU176" s="6" t="s">
        <v>106</v>
      </c>
      <c r="AY176" s="6" t="s">
        <v>147</v>
      </c>
      <c r="BE176" s="93">
        <f>IF($U$176="základní",$N$176,0)</f>
        <v>0</v>
      </c>
      <c r="BF176" s="93">
        <f>IF($U$176="snížená",$N$176,0)</f>
        <v>0</v>
      </c>
      <c r="BG176" s="93">
        <f>IF($U$176="zákl. přenesená",$N$176,0)</f>
        <v>0</v>
      </c>
      <c r="BH176" s="93">
        <f>IF($U$176="sníž. přenesená",$N$176,0)</f>
        <v>0</v>
      </c>
      <c r="BI176" s="93">
        <f>IF($U$176="nulová",$N$176,0)</f>
        <v>0</v>
      </c>
      <c r="BJ176" s="6" t="s">
        <v>22</v>
      </c>
      <c r="BK176" s="93">
        <f>ROUND($L$176*$K$176,2)</f>
        <v>0</v>
      </c>
      <c r="BL176" s="6" t="s">
        <v>251</v>
      </c>
      <c r="BM176" s="6" t="s">
        <v>820</v>
      </c>
    </row>
    <row r="177" spans="2:65" s="6" customFormat="1" ht="27" customHeight="1">
      <c r="B177" s="23"/>
      <c r="C177" s="143" t="s">
        <v>297</v>
      </c>
      <c r="D177" s="143" t="s">
        <v>148</v>
      </c>
      <c r="E177" s="144" t="s">
        <v>821</v>
      </c>
      <c r="F177" s="243" t="s">
        <v>822</v>
      </c>
      <c r="G177" s="244"/>
      <c r="H177" s="244"/>
      <c r="I177" s="244"/>
      <c r="J177" s="145" t="s">
        <v>245</v>
      </c>
      <c r="K177" s="146">
        <v>162</v>
      </c>
      <c r="L177" s="245">
        <v>0</v>
      </c>
      <c r="M177" s="244"/>
      <c r="N177" s="246">
        <f>ROUND($L$177*$K$177,2)</f>
        <v>0</v>
      </c>
      <c r="O177" s="244"/>
      <c r="P177" s="244"/>
      <c r="Q177" s="244"/>
      <c r="R177" s="25"/>
      <c r="T177" s="147"/>
      <c r="U177" s="31" t="s">
        <v>44</v>
      </c>
      <c r="V177" s="24"/>
      <c r="W177" s="148">
        <f>$V$177*$K$177</f>
        <v>0</v>
      </c>
      <c r="X177" s="148">
        <v>0.00027</v>
      </c>
      <c r="Y177" s="148">
        <f>$X$177*$K$177</f>
        <v>0.04374</v>
      </c>
      <c r="Z177" s="148">
        <v>0</v>
      </c>
      <c r="AA177" s="149">
        <f>$Z$177*$K$177</f>
        <v>0</v>
      </c>
      <c r="AR177" s="6" t="s">
        <v>251</v>
      </c>
      <c r="AT177" s="6" t="s">
        <v>148</v>
      </c>
      <c r="AU177" s="6" t="s">
        <v>106</v>
      </c>
      <c r="AY177" s="6" t="s">
        <v>147</v>
      </c>
      <c r="BE177" s="93">
        <f>IF($U$177="základní",$N$177,0)</f>
        <v>0</v>
      </c>
      <c r="BF177" s="93">
        <f>IF($U$177="snížená",$N$177,0)</f>
        <v>0</v>
      </c>
      <c r="BG177" s="93">
        <f>IF($U$177="zákl. přenesená",$N$177,0)</f>
        <v>0</v>
      </c>
      <c r="BH177" s="93">
        <f>IF($U$177="sníž. přenesená",$N$177,0)</f>
        <v>0</v>
      </c>
      <c r="BI177" s="93">
        <f>IF($U$177="nulová",$N$177,0)</f>
        <v>0</v>
      </c>
      <c r="BJ177" s="6" t="s">
        <v>22</v>
      </c>
      <c r="BK177" s="93">
        <f>ROUND($L$177*$K$177,2)</f>
        <v>0</v>
      </c>
      <c r="BL177" s="6" t="s">
        <v>251</v>
      </c>
      <c r="BM177" s="6" t="s">
        <v>823</v>
      </c>
    </row>
    <row r="178" spans="2:51" s="6" customFormat="1" ht="18.75" customHeight="1">
      <c r="B178" s="155"/>
      <c r="C178" s="156"/>
      <c r="D178" s="156"/>
      <c r="E178" s="156"/>
      <c r="F178" s="252" t="s">
        <v>824</v>
      </c>
      <c r="G178" s="253"/>
      <c r="H178" s="253"/>
      <c r="I178" s="253"/>
      <c r="J178" s="156"/>
      <c r="K178" s="157">
        <v>120</v>
      </c>
      <c r="L178" s="156"/>
      <c r="M178" s="156"/>
      <c r="N178" s="156"/>
      <c r="O178" s="156"/>
      <c r="P178" s="156"/>
      <c r="Q178" s="156"/>
      <c r="R178" s="158"/>
      <c r="T178" s="159"/>
      <c r="U178" s="156"/>
      <c r="V178" s="156"/>
      <c r="W178" s="156"/>
      <c r="X178" s="156"/>
      <c r="Y178" s="156"/>
      <c r="Z178" s="156"/>
      <c r="AA178" s="160"/>
      <c r="AT178" s="161" t="s">
        <v>195</v>
      </c>
      <c r="AU178" s="161" t="s">
        <v>106</v>
      </c>
      <c r="AV178" s="161" t="s">
        <v>106</v>
      </c>
      <c r="AW178" s="161" t="s">
        <v>118</v>
      </c>
      <c r="AX178" s="161" t="s">
        <v>79</v>
      </c>
      <c r="AY178" s="161" t="s">
        <v>147</v>
      </c>
    </row>
    <row r="179" spans="2:51" s="6" customFormat="1" ht="18.75" customHeight="1">
      <c r="B179" s="155"/>
      <c r="C179" s="156"/>
      <c r="D179" s="156"/>
      <c r="E179" s="156"/>
      <c r="F179" s="252" t="s">
        <v>825</v>
      </c>
      <c r="G179" s="253"/>
      <c r="H179" s="253"/>
      <c r="I179" s="253"/>
      <c r="J179" s="156"/>
      <c r="K179" s="157">
        <v>42</v>
      </c>
      <c r="L179" s="156"/>
      <c r="M179" s="156"/>
      <c r="N179" s="156"/>
      <c r="O179" s="156"/>
      <c r="P179" s="156"/>
      <c r="Q179" s="156"/>
      <c r="R179" s="158"/>
      <c r="T179" s="159"/>
      <c r="U179" s="156"/>
      <c r="V179" s="156"/>
      <c r="W179" s="156"/>
      <c r="X179" s="156"/>
      <c r="Y179" s="156"/>
      <c r="Z179" s="156"/>
      <c r="AA179" s="160"/>
      <c r="AT179" s="161" t="s">
        <v>195</v>
      </c>
      <c r="AU179" s="161" t="s">
        <v>106</v>
      </c>
      <c r="AV179" s="161" t="s">
        <v>106</v>
      </c>
      <c r="AW179" s="161" t="s">
        <v>118</v>
      </c>
      <c r="AX179" s="161" t="s">
        <v>79</v>
      </c>
      <c r="AY179" s="161" t="s">
        <v>147</v>
      </c>
    </row>
    <row r="180" spans="2:51" s="6" customFormat="1" ht="18.75" customHeight="1">
      <c r="B180" s="166"/>
      <c r="C180" s="167"/>
      <c r="D180" s="167"/>
      <c r="E180" s="167"/>
      <c r="F180" s="258" t="s">
        <v>258</v>
      </c>
      <c r="G180" s="259"/>
      <c r="H180" s="259"/>
      <c r="I180" s="259"/>
      <c r="J180" s="167"/>
      <c r="K180" s="168">
        <v>162</v>
      </c>
      <c r="L180" s="167"/>
      <c r="M180" s="167"/>
      <c r="N180" s="167"/>
      <c r="O180" s="167"/>
      <c r="P180" s="167"/>
      <c r="Q180" s="167"/>
      <c r="R180" s="169"/>
      <c r="T180" s="170"/>
      <c r="U180" s="167"/>
      <c r="V180" s="167"/>
      <c r="W180" s="167"/>
      <c r="X180" s="167"/>
      <c r="Y180" s="167"/>
      <c r="Z180" s="167"/>
      <c r="AA180" s="171"/>
      <c r="AT180" s="172" t="s">
        <v>195</v>
      </c>
      <c r="AU180" s="172" t="s">
        <v>106</v>
      </c>
      <c r="AV180" s="172" t="s">
        <v>157</v>
      </c>
      <c r="AW180" s="172" t="s">
        <v>118</v>
      </c>
      <c r="AX180" s="172" t="s">
        <v>22</v>
      </c>
      <c r="AY180" s="172" t="s">
        <v>147</v>
      </c>
    </row>
    <row r="181" spans="2:65" s="6" customFormat="1" ht="27" customHeight="1">
      <c r="B181" s="23"/>
      <c r="C181" s="162" t="s">
        <v>302</v>
      </c>
      <c r="D181" s="162" t="s">
        <v>238</v>
      </c>
      <c r="E181" s="163" t="s">
        <v>810</v>
      </c>
      <c r="F181" s="254" t="s">
        <v>811</v>
      </c>
      <c r="G181" s="255"/>
      <c r="H181" s="255"/>
      <c r="I181" s="255"/>
      <c r="J181" s="164" t="s">
        <v>245</v>
      </c>
      <c r="K181" s="165">
        <v>81</v>
      </c>
      <c r="L181" s="256">
        <v>0</v>
      </c>
      <c r="M181" s="255"/>
      <c r="N181" s="257">
        <f>ROUND($L$181*$K$181,2)</f>
        <v>0</v>
      </c>
      <c r="O181" s="244"/>
      <c r="P181" s="244"/>
      <c r="Q181" s="244"/>
      <c r="R181" s="25"/>
      <c r="T181" s="147"/>
      <c r="U181" s="31" t="s">
        <v>44</v>
      </c>
      <c r="V181" s="24"/>
      <c r="W181" s="148">
        <f>$V$181*$K$181</f>
        <v>0</v>
      </c>
      <c r="X181" s="148">
        <v>0.0015</v>
      </c>
      <c r="Y181" s="148">
        <f>$X$181*$K$181</f>
        <v>0.1215</v>
      </c>
      <c r="Z181" s="148">
        <v>0</v>
      </c>
      <c r="AA181" s="149">
        <f>$Z$181*$K$181</f>
        <v>0</v>
      </c>
      <c r="AR181" s="6" t="s">
        <v>345</v>
      </c>
      <c r="AT181" s="6" t="s">
        <v>238</v>
      </c>
      <c r="AU181" s="6" t="s">
        <v>106</v>
      </c>
      <c r="AY181" s="6" t="s">
        <v>147</v>
      </c>
      <c r="BE181" s="93">
        <f>IF($U$181="základní",$N$181,0)</f>
        <v>0</v>
      </c>
      <c r="BF181" s="93">
        <f>IF($U$181="snížená",$N$181,0)</f>
        <v>0</v>
      </c>
      <c r="BG181" s="93">
        <f>IF($U$181="zákl. přenesená",$N$181,0)</f>
        <v>0</v>
      </c>
      <c r="BH181" s="93">
        <f>IF($U$181="sníž. přenesená",$N$181,0)</f>
        <v>0</v>
      </c>
      <c r="BI181" s="93">
        <f>IF($U$181="nulová",$N$181,0)</f>
        <v>0</v>
      </c>
      <c r="BJ181" s="6" t="s">
        <v>22</v>
      </c>
      <c r="BK181" s="93">
        <f>ROUND($L$181*$K$181,2)</f>
        <v>0</v>
      </c>
      <c r="BL181" s="6" t="s">
        <v>251</v>
      </c>
      <c r="BM181" s="6" t="s">
        <v>826</v>
      </c>
    </row>
    <row r="182" spans="2:47" s="6" customFormat="1" ht="18.75" customHeight="1">
      <c r="B182" s="23"/>
      <c r="C182" s="24"/>
      <c r="D182" s="24"/>
      <c r="E182" s="24"/>
      <c r="F182" s="262" t="s">
        <v>813</v>
      </c>
      <c r="G182" s="207"/>
      <c r="H182" s="207"/>
      <c r="I182" s="207"/>
      <c r="J182" s="24"/>
      <c r="K182" s="24"/>
      <c r="L182" s="24"/>
      <c r="M182" s="24"/>
      <c r="N182" s="24"/>
      <c r="O182" s="24"/>
      <c r="P182" s="24"/>
      <c r="Q182" s="24"/>
      <c r="R182" s="25"/>
      <c r="T182" s="64"/>
      <c r="U182" s="24"/>
      <c r="V182" s="24"/>
      <c r="W182" s="24"/>
      <c r="X182" s="24"/>
      <c r="Y182" s="24"/>
      <c r="Z182" s="24"/>
      <c r="AA182" s="65"/>
      <c r="AT182" s="6" t="s">
        <v>291</v>
      </c>
      <c r="AU182" s="6" t="s">
        <v>106</v>
      </c>
    </row>
    <row r="183" spans="2:65" s="6" customFormat="1" ht="27" customHeight="1">
      <c r="B183" s="23"/>
      <c r="C183" s="162" t="s">
        <v>306</v>
      </c>
      <c r="D183" s="162" t="s">
        <v>238</v>
      </c>
      <c r="E183" s="163" t="s">
        <v>815</v>
      </c>
      <c r="F183" s="254" t="s">
        <v>816</v>
      </c>
      <c r="G183" s="255"/>
      <c r="H183" s="255"/>
      <c r="I183" s="255"/>
      <c r="J183" s="164" t="s">
        <v>245</v>
      </c>
      <c r="K183" s="165">
        <v>81</v>
      </c>
      <c r="L183" s="256">
        <v>0</v>
      </c>
      <c r="M183" s="255"/>
      <c r="N183" s="257">
        <f>ROUND($L$183*$K$183,2)</f>
        <v>0</v>
      </c>
      <c r="O183" s="244"/>
      <c r="P183" s="244"/>
      <c r="Q183" s="244"/>
      <c r="R183" s="25"/>
      <c r="T183" s="147"/>
      <c r="U183" s="31" t="s">
        <v>44</v>
      </c>
      <c r="V183" s="24"/>
      <c r="W183" s="148">
        <f>$V$183*$K$183</f>
        <v>0</v>
      </c>
      <c r="X183" s="148">
        <v>0.0024</v>
      </c>
      <c r="Y183" s="148">
        <f>$X$183*$K$183</f>
        <v>0.1944</v>
      </c>
      <c r="Z183" s="148">
        <v>0</v>
      </c>
      <c r="AA183" s="149">
        <f>$Z$183*$K$183</f>
        <v>0</v>
      </c>
      <c r="AR183" s="6" t="s">
        <v>345</v>
      </c>
      <c r="AT183" s="6" t="s">
        <v>238</v>
      </c>
      <c r="AU183" s="6" t="s">
        <v>106</v>
      </c>
      <c r="AY183" s="6" t="s">
        <v>147</v>
      </c>
      <c r="BE183" s="93">
        <f>IF($U$183="základní",$N$183,0)</f>
        <v>0</v>
      </c>
      <c r="BF183" s="93">
        <f>IF($U$183="snížená",$N$183,0)</f>
        <v>0</v>
      </c>
      <c r="BG183" s="93">
        <f>IF($U$183="zákl. přenesená",$N$183,0)</f>
        <v>0</v>
      </c>
      <c r="BH183" s="93">
        <f>IF($U$183="sníž. přenesená",$N$183,0)</f>
        <v>0</v>
      </c>
      <c r="BI183" s="93">
        <f>IF($U$183="nulová",$N$183,0)</f>
        <v>0</v>
      </c>
      <c r="BJ183" s="6" t="s">
        <v>22</v>
      </c>
      <c r="BK183" s="93">
        <f>ROUND($L$183*$K$183,2)</f>
        <v>0</v>
      </c>
      <c r="BL183" s="6" t="s">
        <v>251</v>
      </c>
      <c r="BM183" s="6" t="s">
        <v>827</v>
      </c>
    </row>
    <row r="184" spans="2:47" s="6" customFormat="1" ht="18.75" customHeight="1">
      <c r="B184" s="23"/>
      <c r="C184" s="24"/>
      <c r="D184" s="24"/>
      <c r="E184" s="24"/>
      <c r="F184" s="262" t="s">
        <v>813</v>
      </c>
      <c r="G184" s="207"/>
      <c r="H184" s="207"/>
      <c r="I184" s="207"/>
      <c r="J184" s="24"/>
      <c r="K184" s="24"/>
      <c r="L184" s="24"/>
      <c r="M184" s="24"/>
      <c r="N184" s="24"/>
      <c r="O184" s="24"/>
      <c r="P184" s="24"/>
      <c r="Q184" s="24"/>
      <c r="R184" s="25"/>
      <c r="T184" s="64"/>
      <c r="U184" s="24"/>
      <c r="V184" s="24"/>
      <c r="W184" s="24"/>
      <c r="X184" s="24"/>
      <c r="Y184" s="24"/>
      <c r="Z184" s="24"/>
      <c r="AA184" s="65"/>
      <c r="AT184" s="6" t="s">
        <v>291</v>
      </c>
      <c r="AU184" s="6" t="s">
        <v>106</v>
      </c>
    </row>
    <row r="185" spans="2:65" s="6" customFormat="1" ht="15.75" customHeight="1">
      <c r="B185" s="23"/>
      <c r="C185" s="162" t="s">
        <v>311</v>
      </c>
      <c r="D185" s="162" t="s">
        <v>238</v>
      </c>
      <c r="E185" s="163" t="s">
        <v>818</v>
      </c>
      <c r="F185" s="254" t="s">
        <v>819</v>
      </c>
      <c r="G185" s="255"/>
      <c r="H185" s="255"/>
      <c r="I185" s="255"/>
      <c r="J185" s="164" t="s">
        <v>392</v>
      </c>
      <c r="K185" s="165">
        <v>406.08</v>
      </c>
      <c r="L185" s="256">
        <v>0</v>
      </c>
      <c r="M185" s="255"/>
      <c r="N185" s="257">
        <f>ROUND($L$185*$K$185,2)</f>
        <v>0</v>
      </c>
      <c r="O185" s="244"/>
      <c r="P185" s="244"/>
      <c r="Q185" s="244"/>
      <c r="R185" s="25"/>
      <c r="T185" s="147"/>
      <c r="U185" s="31" t="s">
        <v>44</v>
      </c>
      <c r="V185" s="24"/>
      <c r="W185" s="148">
        <f>$V$185*$K$185</f>
        <v>0</v>
      </c>
      <c r="X185" s="148">
        <v>5E-05</v>
      </c>
      <c r="Y185" s="148">
        <f>$X$185*$K$185</f>
        <v>0.020304</v>
      </c>
      <c r="Z185" s="148">
        <v>0</v>
      </c>
      <c r="AA185" s="149">
        <f>$Z$185*$K$185</f>
        <v>0</v>
      </c>
      <c r="AR185" s="6" t="s">
        <v>345</v>
      </c>
      <c r="AT185" s="6" t="s">
        <v>238</v>
      </c>
      <c r="AU185" s="6" t="s">
        <v>106</v>
      </c>
      <c r="AY185" s="6" t="s">
        <v>147</v>
      </c>
      <c r="BE185" s="93">
        <f>IF($U$185="základní",$N$185,0)</f>
        <v>0</v>
      </c>
      <c r="BF185" s="93">
        <f>IF($U$185="snížená",$N$185,0)</f>
        <v>0</v>
      </c>
      <c r="BG185" s="93">
        <f>IF($U$185="zákl. přenesená",$N$185,0)</f>
        <v>0</v>
      </c>
      <c r="BH185" s="93">
        <f>IF($U$185="sníž. přenesená",$N$185,0)</f>
        <v>0</v>
      </c>
      <c r="BI185" s="93">
        <f>IF($U$185="nulová",$N$185,0)</f>
        <v>0</v>
      </c>
      <c r="BJ185" s="6" t="s">
        <v>22</v>
      </c>
      <c r="BK185" s="93">
        <f>ROUND($L$185*$K$185,2)</f>
        <v>0</v>
      </c>
      <c r="BL185" s="6" t="s">
        <v>251</v>
      </c>
      <c r="BM185" s="6" t="s">
        <v>828</v>
      </c>
    </row>
    <row r="186" spans="2:47" s="6" customFormat="1" ht="18.75" customHeight="1">
      <c r="B186" s="23"/>
      <c r="C186" s="24"/>
      <c r="D186" s="24"/>
      <c r="E186" s="24"/>
      <c r="F186" s="262" t="s">
        <v>829</v>
      </c>
      <c r="G186" s="207"/>
      <c r="H186" s="207"/>
      <c r="I186" s="207"/>
      <c r="J186" s="24"/>
      <c r="K186" s="24"/>
      <c r="L186" s="24"/>
      <c r="M186" s="24"/>
      <c r="N186" s="24"/>
      <c r="O186" s="24"/>
      <c r="P186" s="24"/>
      <c r="Q186" s="24"/>
      <c r="R186" s="25"/>
      <c r="T186" s="64"/>
      <c r="U186" s="24"/>
      <c r="V186" s="24"/>
      <c r="W186" s="24"/>
      <c r="X186" s="24"/>
      <c r="Y186" s="24"/>
      <c r="Z186" s="24"/>
      <c r="AA186" s="65"/>
      <c r="AT186" s="6" t="s">
        <v>291</v>
      </c>
      <c r="AU186" s="6" t="s">
        <v>106</v>
      </c>
    </row>
    <row r="187" spans="2:65" s="6" customFormat="1" ht="27" customHeight="1">
      <c r="B187" s="23"/>
      <c r="C187" s="143" t="s">
        <v>315</v>
      </c>
      <c r="D187" s="143" t="s">
        <v>148</v>
      </c>
      <c r="E187" s="144" t="s">
        <v>830</v>
      </c>
      <c r="F187" s="243" t="s">
        <v>831</v>
      </c>
      <c r="G187" s="244"/>
      <c r="H187" s="244"/>
      <c r="I187" s="244"/>
      <c r="J187" s="145" t="s">
        <v>245</v>
      </c>
      <c r="K187" s="146">
        <v>23</v>
      </c>
      <c r="L187" s="245">
        <v>0</v>
      </c>
      <c r="M187" s="244"/>
      <c r="N187" s="246">
        <f>ROUND($L$187*$K$187,2)</f>
        <v>0</v>
      </c>
      <c r="O187" s="244"/>
      <c r="P187" s="244"/>
      <c r="Q187" s="244"/>
      <c r="R187" s="25"/>
      <c r="T187" s="147"/>
      <c r="U187" s="31" t="s">
        <v>44</v>
      </c>
      <c r="V187" s="24"/>
      <c r="W187" s="148">
        <f>$V$187*$K$187</f>
        <v>0</v>
      </c>
      <c r="X187" s="148">
        <v>0.00041</v>
      </c>
      <c r="Y187" s="148">
        <f>$X$187*$K$187</f>
        <v>0.00943</v>
      </c>
      <c r="Z187" s="148">
        <v>0</v>
      </c>
      <c r="AA187" s="149">
        <f>$Z$187*$K$187</f>
        <v>0</v>
      </c>
      <c r="AR187" s="6" t="s">
        <v>251</v>
      </c>
      <c r="AT187" s="6" t="s">
        <v>148</v>
      </c>
      <c r="AU187" s="6" t="s">
        <v>106</v>
      </c>
      <c r="AY187" s="6" t="s">
        <v>147</v>
      </c>
      <c r="BE187" s="93">
        <f>IF($U$187="základní",$N$187,0)</f>
        <v>0</v>
      </c>
      <c r="BF187" s="93">
        <f>IF($U$187="snížená",$N$187,0)</f>
        <v>0</v>
      </c>
      <c r="BG187" s="93">
        <f>IF($U$187="zákl. přenesená",$N$187,0)</f>
        <v>0</v>
      </c>
      <c r="BH187" s="93">
        <f>IF($U$187="sníž. přenesená",$N$187,0)</f>
        <v>0</v>
      </c>
      <c r="BI187" s="93">
        <f>IF($U$187="nulová",$N$187,0)</f>
        <v>0</v>
      </c>
      <c r="BJ187" s="6" t="s">
        <v>22</v>
      </c>
      <c r="BK187" s="93">
        <f>ROUND($L$187*$K$187,2)</f>
        <v>0</v>
      </c>
      <c r="BL187" s="6" t="s">
        <v>251</v>
      </c>
      <c r="BM187" s="6" t="s">
        <v>832</v>
      </c>
    </row>
    <row r="188" spans="2:51" s="6" customFormat="1" ht="18.75" customHeight="1">
      <c r="B188" s="155"/>
      <c r="C188" s="156"/>
      <c r="D188" s="156"/>
      <c r="E188" s="156"/>
      <c r="F188" s="252" t="s">
        <v>833</v>
      </c>
      <c r="G188" s="253"/>
      <c r="H188" s="253"/>
      <c r="I188" s="253"/>
      <c r="J188" s="156"/>
      <c r="K188" s="157">
        <v>23</v>
      </c>
      <c r="L188" s="156"/>
      <c r="M188" s="156"/>
      <c r="N188" s="156"/>
      <c r="O188" s="156"/>
      <c r="P188" s="156"/>
      <c r="Q188" s="156"/>
      <c r="R188" s="158"/>
      <c r="T188" s="159"/>
      <c r="U188" s="156"/>
      <c r="V188" s="156"/>
      <c r="W188" s="156"/>
      <c r="X188" s="156"/>
      <c r="Y188" s="156"/>
      <c r="Z188" s="156"/>
      <c r="AA188" s="160"/>
      <c r="AT188" s="161" t="s">
        <v>195</v>
      </c>
      <c r="AU188" s="161" t="s">
        <v>106</v>
      </c>
      <c r="AV188" s="161" t="s">
        <v>106</v>
      </c>
      <c r="AW188" s="161" t="s">
        <v>118</v>
      </c>
      <c r="AX188" s="161" t="s">
        <v>22</v>
      </c>
      <c r="AY188" s="161" t="s">
        <v>147</v>
      </c>
    </row>
    <row r="189" spans="2:65" s="6" customFormat="1" ht="27" customHeight="1">
      <c r="B189" s="23"/>
      <c r="C189" s="162" t="s">
        <v>319</v>
      </c>
      <c r="D189" s="162" t="s">
        <v>238</v>
      </c>
      <c r="E189" s="163" t="s">
        <v>810</v>
      </c>
      <c r="F189" s="254" t="s">
        <v>811</v>
      </c>
      <c r="G189" s="255"/>
      <c r="H189" s="255"/>
      <c r="I189" s="255"/>
      <c r="J189" s="164" t="s">
        <v>245</v>
      </c>
      <c r="K189" s="165">
        <v>11.5</v>
      </c>
      <c r="L189" s="256">
        <v>0</v>
      </c>
      <c r="M189" s="255"/>
      <c r="N189" s="257">
        <f>ROUND($L$189*$K$189,2)</f>
        <v>0</v>
      </c>
      <c r="O189" s="244"/>
      <c r="P189" s="244"/>
      <c r="Q189" s="244"/>
      <c r="R189" s="25"/>
      <c r="T189" s="147"/>
      <c r="U189" s="31" t="s">
        <v>44</v>
      </c>
      <c r="V189" s="24"/>
      <c r="W189" s="148">
        <f>$V$189*$K$189</f>
        <v>0</v>
      </c>
      <c r="X189" s="148">
        <v>0.0015</v>
      </c>
      <c r="Y189" s="148">
        <f>$X$189*$K$189</f>
        <v>0.01725</v>
      </c>
      <c r="Z189" s="148">
        <v>0</v>
      </c>
      <c r="AA189" s="149">
        <f>$Z$189*$K$189</f>
        <v>0</v>
      </c>
      <c r="AR189" s="6" t="s">
        <v>345</v>
      </c>
      <c r="AT189" s="6" t="s">
        <v>238</v>
      </c>
      <c r="AU189" s="6" t="s">
        <v>106</v>
      </c>
      <c r="AY189" s="6" t="s">
        <v>147</v>
      </c>
      <c r="BE189" s="93">
        <f>IF($U$189="základní",$N$189,0)</f>
        <v>0</v>
      </c>
      <c r="BF189" s="93">
        <f>IF($U$189="snížená",$N$189,0)</f>
        <v>0</v>
      </c>
      <c r="BG189" s="93">
        <f>IF($U$189="zákl. přenesená",$N$189,0)</f>
        <v>0</v>
      </c>
      <c r="BH189" s="93">
        <f>IF($U$189="sníž. přenesená",$N$189,0)</f>
        <v>0</v>
      </c>
      <c r="BI189" s="93">
        <f>IF($U$189="nulová",$N$189,0)</f>
        <v>0</v>
      </c>
      <c r="BJ189" s="6" t="s">
        <v>22</v>
      </c>
      <c r="BK189" s="93">
        <f>ROUND($L$189*$K$189,2)</f>
        <v>0</v>
      </c>
      <c r="BL189" s="6" t="s">
        <v>251</v>
      </c>
      <c r="BM189" s="6" t="s">
        <v>834</v>
      </c>
    </row>
    <row r="190" spans="2:47" s="6" customFormat="1" ht="18.75" customHeight="1">
      <c r="B190" s="23"/>
      <c r="C190" s="24"/>
      <c r="D190" s="24"/>
      <c r="E190" s="24"/>
      <c r="F190" s="262" t="s">
        <v>813</v>
      </c>
      <c r="G190" s="207"/>
      <c r="H190" s="207"/>
      <c r="I190" s="207"/>
      <c r="J190" s="24"/>
      <c r="K190" s="24"/>
      <c r="L190" s="24"/>
      <c r="M190" s="24"/>
      <c r="N190" s="24"/>
      <c r="O190" s="24"/>
      <c r="P190" s="24"/>
      <c r="Q190" s="24"/>
      <c r="R190" s="25"/>
      <c r="T190" s="64"/>
      <c r="U190" s="24"/>
      <c r="V190" s="24"/>
      <c r="W190" s="24"/>
      <c r="X190" s="24"/>
      <c r="Y190" s="24"/>
      <c r="Z190" s="24"/>
      <c r="AA190" s="65"/>
      <c r="AT190" s="6" t="s">
        <v>291</v>
      </c>
      <c r="AU190" s="6" t="s">
        <v>106</v>
      </c>
    </row>
    <row r="191" spans="2:65" s="6" customFormat="1" ht="27" customHeight="1">
      <c r="B191" s="23"/>
      <c r="C191" s="162" t="s">
        <v>323</v>
      </c>
      <c r="D191" s="162" t="s">
        <v>238</v>
      </c>
      <c r="E191" s="163" t="s">
        <v>815</v>
      </c>
      <c r="F191" s="254" t="s">
        <v>816</v>
      </c>
      <c r="G191" s="255"/>
      <c r="H191" s="255"/>
      <c r="I191" s="255"/>
      <c r="J191" s="164" t="s">
        <v>245</v>
      </c>
      <c r="K191" s="165">
        <v>11.5</v>
      </c>
      <c r="L191" s="256">
        <v>0</v>
      </c>
      <c r="M191" s="255"/>
      <c r="N191" s="257">
        <f>ROUND($L$191*$K$191,2)</f>
        <v>0</v>
      </c>
      <c r="O191" s="244"/>
      <c r="P191" s="244"/>
      <c r="Q191" s="244"/>
      <c r="R191" s="25"/>
      <c r="T191" s="147"/>
      <c r="U191" s="31" t="s">
        <v>44</v>
      </c>
      <c r="V191" s="24"/>
      <c r="W191" s="148">
        <f>$V$191*$K$191</f>
        <v>0</v>
      </c>
      <c r="X191" s="148">
        <v>0.0024</v>
      </c>
      <c r="Y191" s="148">
        <f>$X$191*$K$191</f>
        <v>0.027599999999999996</v>
      </c>
      <c r="Z191" s="148">
        <v>0</v>
      </c>
      <c r="AA191" s="149">
        <f>$Z$191*$K$191</f>
        <v>0</v>
      </c>
      <c r="AR191" s="6" t="s">
        <v>345</v>
      </c>
      <c r="AT191" s="6" t="s">
        <v>238</v>
      </c>
      <c r="AU191" s="6" t="s">
        <v>106</v>
      </c>
      <c r="AY191" s="6" t="s">
        <v>147</v>
      </c>
      <c r="BE191" s="93">
        <f>IF($U$191="základní",$N$191,0)</f>
        <v>0</v>
      </c>
      <c r="BF191" s="93">
        <f>IF($U$191="snížená",$N$191,0)</f>
        <v>0</v>
      </c>
      <c r="BG191" s="93">
        <f>IF($U$191="zákl. přenesená",$N$191,0)</f>
        <v>0</v>
      </c>
      <c r="BH191" s="93">
        <f>IF($U$191="sníž. přenesená",$N$191,0)</f>
        <v>0</v>
      </c>
      <c r="BI191" s="93">
        <f>IF($U$191="nulová",$N$191,0)</f>
        <v>0</v>
      </c>
      <c r="BJ191" s="6" t="s">
        <v>22</v>
      </c>
      <c r="BK191" s="93">
        <f>ROUND($L$191*$K$191,2)</f>
        <v>0</v>
      </c>
      <c r="BL191" s="6" t="s">
        <v>251</v>
      </c>
      <c r="BM191" s="6" t="s">
        <v>835</v>
      </c>
    </row>
    <row r="192" spans="2:47" s="6" customFormat="1" ht="18.75" customHeight="1">
      <c r="B192" s="23"/>
      <c r="C192" s="24"/>
      <c r="D192" s="24"/>
      <c r="E192" s="24"/>
      <c r="F192" s="262" t="s">
        <v>813</v>
      </c>
      <c r="G192" s="207"/>
      <c r="H192" s="207"/>
      <c r="I192" s="207"/>
      <c r="J192" s="24"/>
      <c r="K192" s="24"/>
      <c r="L192" s="24"/>
      <c r="M192" s="24"/>
      <c r="N192" s="24"/>
      <c r="O192" s="24"/>
      <c r="P192" s="24"/>
      <c r="Q192" s="24"/>
      <c r="R192" s="25"/>
      <c r="T192" s="64"/>
      <c r="U192" s="24"/>
      <c r="V192" s="24"/>
      <c r="W192" s="24"/>
      <c r="X192" s="24"/>
      <c r="Y192" s="24"/>
      <c r="Z192" s="24"/>
      <c r="AA192" s="65"/>
      <c r="AT192" s="6" t="s">
        <v>291</v>
      </c>
      <c r="AU192" s="6" t="s">
        <v>106</v>
      </c>
    </row>
    <row r="193" spans="2:65" s="6" customFormat="1" ht="15.75" customHeight="1">
      <c r="B193" s="23"/>
      <c r="C193" s="162" t="s">
        <v>327</v>
      </c>
      <c r="D193" s="162" t="s">
        <v>238</v>
      </c>
      <c r="E193" s="163" t="s">
        <v>818</v>
      </c>
      <c r="F193" s="254" t="s">
        <v>819</v>
      </c>
      <c r="G193" s="255"/>
      <c r="H193" s="255"/>
      <c r="I193" s="255"/>
      <c r="J193" s="164" t="s">
        <v>392</v>
      </c>
      <c r="K193" s="165">
        <v>103.328</v>
      </c>
      <c r="L193" s="256">
        <v>0</v>
      </c>
      <c r="M193" s="255"/>
      <c r="N193" s="257">
        <f>ROUND($L$193*$K$193,2)</f>
        <v>0</v>
      </c>
      <c r="O193" s="244"/>
      <c r="P193" s="244"/>
      <c r="Q193" s="244"/>
      <c r="R193" s="25"/>
      <c r="T193" s="147"/>
      <c r="U193" s="31" t="s">
        <v>44</v>
      </c>
      <c r="V193" s="24"/>
      <c r="W193" s="148">
        <f>$V$193*$K$193</f>
        <v>0</v>
      </c>
      <c r="X193" s="148">
        <v>5E-05</v>
      </c>
      <c r="Y193" s="148">
        <f>$X$193*$K$193</f>
        <v>0.005166400000000001</v>
      </c>
      <c r="Z193" s="148">
        <v>0</v>
      </c>
      <c r="AA193" s="149">
        <f>$Z$193*$K$193</f>
        <v>0</v>
      </c>
      <c r="AR193" s="6" t="s">
        <v>345</v>
      </c>
      <c r="AT193" s="6" t="s">
        <v>238</v>
      </c>
      <c r="AU193" s="6" t="s">
        <v>106</v>
      </c>
      <c r="AY193" s="6" t="s">
        <v>147</v>
      </c>
      <c r="BE193" s="93">
        <f>IF($U$193="základní",$N$193,0)</f>
        <v>0</v>
      </c>
      <c r="BF193" s="93">
        <f>IF($U$193="snížená",$N$193,0)</f>
        <v>0</v>
      </c>
      <c r="BG193" s="93">
        <f>IF($U$193="zákl. přenesená",$N$193,0)</f>
        <v>0</v>
      </c>
      <c r="BH193" s="93">
        <f>IF($U$193="sníž. přenesená",$N$193,0)</f>
        <v>0</v>
      </c>
      <c r="BI193" s="93">
        <f>IF($U$193="nulová",$N$193,0)</f>
        <v>0</v>
      </c>
      <c r="BJ193" s="6" t="s">
        <v>22</v>
      </c>
      <c r="BK193" s="93">
        <f>ROUND($L$193*$K$193,2)</f>
        <v>0</v>
      </c>
      <c r="BL193" s="6" t="s">
        <v>251</v>
      </c>
      <c r="BM193" s="6" t="s">
        <v>836</v>
      </c>
    </row>
    <row r="194" spans="2:65" s="6" customFormat="1" ht="27" customHeight="1">
      <c r="B194" s="23"/>
      <c r="C194" s="143" t="s">
        <v>331</v>
      </c>
      <c r="D194" s="143" t="s">
        <v>148</v>
      </c>
      <c r="E194" s="144" t="s">
        <v>837</v>
      </c>
      <c r="F194" s="243" t="s">
        <v>838</v>
      </c>
      <c r="G194" s="244"/>
      <c r="H194" s="244"/>
      <c r="I194" s="244"/>
      <c r="J194" s="145" t="s">
        <v>254</v>
      </c>
      <c r="K194" s="146">
        <v>113.78</v>
      </c>
      <c r="L194" s="245">
        <v>0</v>
      </c>
      <c r="M194" s="244"/>
      <c r="N194" s="246">
        <f>ROUND($L$194*$K$194,2)</f>
        <v>0</v>
      </c>
      <c r="O194" s="244"/>
      <c r="P194" s="244"/>
      <c r="Q194" s="244"/>
      <c r="R194" s="25"/>
      <c r="T194" s="147"/>
      <c r="U194" s="31" t="s">
        <v>44</v>
      </c>
      <c r="V194" s="24"/>
      <c r="W194" s="148">
        <f>$V$194*$K$194</f>
        <v>0</v>
      </c>
      <c r="X194" s="148">
        <v>0</v>
      </c>
      <c r="Y194" s="148">
        <f>$X$194*$K$194</f>
        <v>0</v>
      </c>
      <c r="Z194" s="148">
        <v>0</v>
      </c>
      <c r="AA194" s="149">
        <f>$Z$194*$K$194</f>
        <v>0</v>
      </c>
      <c r="AR194" s="6" t="s">
        <v>251</v>
      </c>
      <c r="AT194" s="6" t="s">
        <v>148</v>
      </c>
      <c r="AU194" s="6" t="s">
        <v>106</v>
      </c>
      <c r="AY194" s="6" t="s">
        <v>147</v>
      </c>
      <c r="BE194" s="93">
        <f>IF($U$194="základní",$N$194,0)</f>
        <v>0</v>
      </c>
      <c r="BF194" s="93">
        <f>IF($U$194="snížená",$N$194,0)</f>
        <v>0</v>
      </c>
      <c r="BG194" s="93">
        <f>IF($U$194="zákl. přenesená",$N$194,0)</f>
        <v>0</v>
      </c>
      <c r="BH194" s="93">
        <f>IF($U$194="sníž. přenesená",$N$194,0)</f>
        <v>0</v>
      </c>
      <c r="BI194" s="93">
        <f>IF($U$194="nulová",$N$194,0)</f>
        <v>0</v>
      </c>
      <c r="BJ194" s="6" t="s">
        <v>22</v>
      </c>
      <c r="BK194" s="93">
        <f>ROUND($L$194*$K$194,2)</f>
        <v>0</v>
      </c>
      <c r="BL194" s="6" t="s">
        <v>251</v>
      </c>
      <c r="BM194" s="6" t="s">
        <v>839</v>
      </c>
    </row>
    <row r="195" spans="2:51" s="6" customFormat="1" ht="18.75" customHeight="1">
      <c r="B195" s="155"/>
      <c r="C195" s="156"/>
      <c r="D195" s="156"/>
      <c r="E195" s="156"/>
      <c r="F195" s="252" t="s">
        <v>840</v>
      </c>
      <c r="G195" s="253"/>
      <c r="H195" s="253"/>
      <c r="I195" s="253"/>
      <c r="J195" s="156"/>
      <c r="K195" s="157">
        <v>79.2</v>
      </c>
      <c r="L195" s="156"/>
      <c r="M195" s="156"/>
      <c r="N195" s="156"/>
      <c r="O195" s="156"/>
      <c r="P195" s="156"/>
      <c r="Q195" s="156"/>
      <c r="R195" s="158"/>
      <c r="T195" s="159"/>
      <c r="U195" s="156"/>
      <c r="V195" s="156"/>
      <c r="W195" s="156"/>
      <c r="X195" s="156"/>
      <c r="Y195" s="156"/>
      <c r="Z195" s="156"/>
      <c r="AA195" s="160"/>
      <c r="AT195" s="161" t="s">
        <v>195</v>
      </c>
      <c r="AU195" s="161" t="s">
        <v>106</v>
      </c>
      <c r="AV195" s="161" t="s">
        <v>106</v>
      </c>
      <c r="AW195" s="161" t="s">
        <v>118</v>
      </c>
      <c r="AX195" s="161" t="s">
        <v>79</v>
      </c>
      <c r="AY195" s="161" t="s">
        <v>147</v>
      </c>
    </row>
    <row r="196" spans="2:51" s="6" customFormat="1" ht="18.75" customHeight="1">
      <c r="B196" s="155"/>
      <c r="C196" s="156"/>
      <c r="D196" s="156"/>
      <c r="E196" s="156"/>
      <c r="F196" s="252" t="s">
        <v>841</v>
      </c>
      <c r="G196" s="253"/>
      <c r="H196" s="253"/>
      <c r="I196" s="253"/>
      <c r="J196" s="156"/>
      <c r="K196" s="157">
        <v>34.58</v>
      </c>
      <c r="L196" s="156"/>
      <c r="M196" s="156"/>
      <c r="N196" s="156"/>
      <c r="O196" s="156"/>
      <c r="P196" s="156"/>
      <c r="Q196" s="156"/>
      <c r="R196" s="158"/>
      <c r="T196" s="159"/>
      <c r="U196" s="156"/>
      <c r="V196" s="156"/>
      <c r="W196" s="156"/>
      <c r="X196" s="156"/>
      <c r="Y196" s="156"/>
      <c r="Z196" s="156"/>
      <c r="AA196" s="160"/>
      <c r="AT196" s="161" t="s">
        <v>195</v>
      </c>
      <c r="AU196" s="161" t="s">
        <v>106</v>
      </c>
      <c r="AV196" s="161" t="s">
        <v>106</v>
      </c>
      <c r="AW196" s="161" t="s">
        <v>118</v>
      </c>
      <c r="AX196" s="161" t="s">
        <v>79</v>
      </c>
      <c r="AY196" s="161" t="s">
        <v>147</v>
      </c>
    </row>
    <row r="197" spans="2:51" s="6" customFormat="1" ht="18.75" customHeight="1">
      <c r="B197" s="166"/>
      <c r="C197" s="167"/>
      <c r="D197" s="167"/>
      <c r="E197" s="167"/>
      <c r="F197" s="258" t="s">
        <v>258</v>
      </c>
      <c r="G197" s="259"/>
      <c r="H197" s="259"/>
      <c r="I197" s="259"/>
      <c r="J197" s="167"/>
      <c r="K197" s="168">
        <v>113.78</v>
      </c>
      <c r="L197" s="167"/>
      <c r="M197" s="167"/>
      <c r="N197" s="167"/>
      <c r="O197" s="167"/>
      <c r="P197" s="167"/>
      <c r="Q197" s="167"/>
      <c r="R197" s="169"/>
      <c r="T197" s="170"/>
      <c r="U197" s="167"/>
      <c r="V197" s="167"/>
      <c r="W197" s="167"/>
      <c r="X197" s="167"/>
      <c r="Y197" s="167"/>
      <c r="Z197" s="167"/>
      <c r="AA197" s="171"/>
      <c r="AT197" s="172" t="s">
        <v>195</v>
      </c>
      <c r="AU197" s="172" t="s">
        <v>106</v>
      </c>
      <c r="AV197" s="172" t="s">
        <v>157</v>
      </c>
      <c r="AW197" s="172" t="s">
        <v>118</v>
      </c>
      <c r="AX197" s="172" t="s">
        <v>22</v>
      </c>
      <c r="AY197" s="172" t="s">
        <v>147</v>
      </c>
    </row>
    <row r="198" spans="2:65" s="6" customFormat="1" ht="15.75" customHeight="1">
      <c r="B198" s="23"/>
      <c r="C198" s="162" t="s">
        <v>336</v>
      </c>
      <c r="D198" s="162" t="s">
        <v>238</v>
      </c>
      <c r="E198" s="163" t="s">
        <v>842</v>
      </c>
      <c r="F198" s="254" t="s">
        <v>843</v>
      </c>
      <c r="G198" s="255"/>
      <c r="H198" s="255"/>
      <c r="I198" s="255"/>
      <c r="J198" s="164" t="s">
        <v>392</v>
      </c>
      <c r="K198" s="165">
        <v>116.056</v>
      </c>
      <c r="L198" s="256">
        <v>0</v>
      </c>
      <c r="M198" s="255"/>
      <c r="N198" s="257">
        <f>ROUND($L$198*$K$198,2)</f>
        <v>0</v>
      </c>
      <c r="O198" s="244"/>
      <c r="P198" s="244"/>
      <c r="Q198" s="244"/>
      <c r="R198" s="25"/>
      <c r="T198" s="147"/>
      <c r="U198" s="31" t="s">
        <v>44</v>
      </c>
      <c r="V198" s="24"/>
      <c r="W198" s="148">
        <f>$V$198*$K$198</f>
        <v>0</v>
      </c>
      <c r="X198" s="148">
        <v>0.0015</v>
      </c>
      <c r="Y198" s="148">
        <f>$X$198*$K$198</f>
        <v>0.174084</v>
      </c>
      <c r="Z198" s="148">
        <v>0</v>
      </c>
      <c r="AA198" s="149">
        <f>$Z$198*$K$198</f>
        <v>0</v>
      </c>
      <c r="AR198" s="6" t="s">
        <v>345</v>
      </c>
      <c r="AT198" s="6" t="s">
        <v>238</v>
      </c>
      <c r="AU198" s="6" t="s">
        <v>106</v>
      </c>
      <c r="AY198" s="6" t="s">
        <v>147</v>
      </c>
      <c r="BE198" s="93">
        <f>IF($U$198="základní",$N$198,0)</f>
        <v>0</v>
      </c>
      <c r="BF198" s="93">
        <f>IF($U$198="snížená",$N$198,0)</f>
        <v>0</v>
      </c>
      <c r="BG198" s="93">
        <f>IF($U$198="zákl. přenesená",$N$198,0)</f>
        <v>0</v>
      </c>
      <c r="BH198" s="93">
        <f>IF($U$198="sníž. přenesená",$N$198,0)</f>
        <v>0</v>
      </c>
      <c r="BI198" s="93">
        <f>IF($U$198="nulová",$N$198,0)</f>
        <v>0</v>
      </c>
      <c r="BJ198" s="6" t="s">
        <v>22</v>
      </c>
      <c r="BK198" s="93">
        <f>ROUND($L$198*$K$198,2)</f>
        <v>0</v>
      </c>
      <c r="BL198" s="6" t="s">
        <v>251</v>
      </c>
      <c r="BM198" s="6" t="s">
        <v>844</v>
      </c>
    </row>
    <row r="199" spans="2:65" s="6" customFormat="1" ht="27" customHeight="1">
      <c r="B199" s="23"/>
      <c r="C199" s="143" t="s">
        <v>345</v>
      </c>
      <c r="D199" s="143" t="s">
        <v>148</v>
      </c>
      <c r="E199" s="144" t="s">
        <v>845</v>
      </c>
      <c r="F199" s="243" t="s">
        <v>846</v>
      </c>
      <c r="G199" s="244"/>
      <c r="H199" s="244"/>
      <c r="I199" s="244"/>
      <c r="J199" s="145" t="s">
        <v>225</v>
      </c>
      <c r="K199" s="146">
        <v>3.112</v>
      </c>
      <c r="L199" s="245">
        <v>0</v>
      </c>
      <c r="M199" s="244"/>
      <c r="N199" s="246">
        <f>ROUND($L$199*$K$199,2)</f>
        <v>0</v>
      </c>
      <c r="O199" s="244"/>
      <c r="P199" s="244"/>
      <c r="Q199" s="244"/>
      <c r="R199" s="25"/>
      <c r="T199" s="147"/>
      <c r="U199" s="31" t="s">
        <v>44</v>
      </c>
      <c r="V199" s="24"/>
      <c r="W199" s="148">
        <f>$V$199*$K$199</f>
        <v>0</v>
      </c>
      <c r="X199" s="148">
        <v>0</v>
      </c>
      <c r="Y199" s="148">
        <f>$X$199*$K$199</f>
        <v>0</v>
      </c>
      <c r="Z199" s="148">
        <v>0</v>
      </c>
      <c r="AA199" s="149">
        <f>$Z$199*$K$199</f>
        <v>0</v>
      </c>
      <c r="AR199" s="6" t="s">
        <v>251</v>
      </c>
      <c r="AT199" s="6" t="s">
        <v>148</v>
      </c>
      <c r="AU199" s="6" t="s">
        <v>106</v>
      </c>
      <c r="AY199" s="6" t="s">
        <v>147</v>
      </c>
      <c r="BE199" s="93">
        <f>IF($U$199="základní",$N$199,0)</f>
        <v>0</v>
      </c>
      <c r="BF199" s="93">
        <f>IF($U$199="snížená",$N$199,0)</f>
        <v>0</v>
      </c>
      <c r="BG199" s="93">
        <f>IF($U$199="zákl. přenesená",$N$199,0)</f>
        <v>0</v>
      </c>
      <c r="BH199" s="93">
        <f>IF($U$199="sníž. přenesená",$N$199,0)</f>
        <v>0</v>
      </c>
      <c r="BI199" s="93">
        <f>IF($U$199="nulová",$N$199,0)</f>
        <v>0</v>
      </c>
      <c r="BJ199" s="6" t="s">
        <v>22</v>
      </c>
      <c r="BK199" s="93">
        <f>ROUND($L$199*$K$199,2)</f>
        <v>0</v>
      </c>
      <c r="BL199" s="6" t="s">
        <v>251</v>
      </c>
      <c r="BM199" s="6" t="s">
        <v>847</v>
      </c>
    </row>
    <row r="200" spans="2:63" s="132" customFormat="1" ht="30.75" customHeight="1">
      <c r="B200" s="133"/>
      <c r="C200" s="134"/>
      <c r="D200" s="142" t="s">
        <v>750</v>
      </c>
      <c r="E200" s="142"/>
      <c r="F200" s="142"/>
      <c r="G200" s="142"/>
      <c r="H200" s="142"/>
      <c r="I200" s="142"/>
      <c r="J200" s="142"/>
      <c r="K200" s="142"/>
      <c r="L200" s="142"/>
      <c r="M200" s="142"/>
      <c r="N200" s="251">
        <f>$BK$200</f>
        <v>0</v>
      </c>
      <c r="O200" s="250"/>
      <c r="P200" s="250"/>
      <c r="Q200" s="250"/>
      <c r="R200" s="136"/>
      <c r="T200" s="137"/>
      <c r="U200" s="134"/>
      <c r="V200" s="134"/>
      <c r="W200" s="138">
        <f>SUM($W$201:$W$203)</f>
        <v>0</v>
      </c>
      <c r="X200" s="134"/>
      <c r="Y200" s="138">
        <f>SUM($Y$201:$Y$203)</f>
        <v>0.00855</v>
      </c>
      <c r="Z200" s="134"/>
      <c r="AA200" s="139">
        <f>SUM($AA$201:$AA$203)</f>
        <v>0.06921</v>
      </c>
      <c r="AR200" s="140" t="s">
        <v>106</v>
      </c>
      <c r="AT200" s="140" t="s">
        <v>78</v>
      </c>
      <c r="AU200" s="140" t="s">
        <v>22</v>
      </c>
      <c r="AY200" s="140" t="s">
        <v>147</v>
      </c>
      <c r="BK200" s="141">
        <f>SUM($BK$201:$BK$203)</f>
        <v>0</v>
      </c>
    </row>
    <row r="201" spans="2:65" s="6" customFormat="1" ht="15.75" customHeight="1">
      <c r="B201" s="23"/>
      <c r="C201" s="143" t="s">
        <v>349</v>
      </c>
      <c r="D201" s="143" t="s">
        <v>148</v>
      </c>
      <c r="E201" s="144" t="s">
        <v>848</v>
      </c>
      <c r="F201" s="243" t="s">
        <v>849</v>
      </c>
      <c r="G201" s="244"/>
      <c r="H201" s="244"/>
      <c r="I201" s="244"/>
      <c r="J201" s="145" t="s">
        <v>392</v>
      </c>
      <c r="K201" s="146">
        <v>3</v>
      </c>
      <c r="L201" s="245">
        <v>0</v>
      </c>
      <c r="M201" s="244"/>
      <c r="N201" s="246">
        <f>ROUND($L$201*$K$201,2)</f>
        <v>0</v>
      </c>
      <c r="O201" s="244"/>
      <c r="P201" s="244"/>
      <c r="Q201" s="244"/>
      <c r="R201" s="25"/>
      <c r="T201" s="147"/>
      <c r="U201" s="31" t="s">
        <v>44</v>
      </c>
      <c r="V201" s="24"/>
      <c r="W201" s="148">
        <f>$V$201*$K$201</f>
        <v>0</v>
      </c>
      <c r="X201" s="148">
        <v>0</v>
      </c>
      <c r="Y201" s="148">
        <f>$X$201*$K$201</f>
        <v>0</v>
      </c>
      <c r="Z201" s="148">
        <v>0.02307</v>
      </c>
      <c r="AA201" s="149">
        <f>$Z$201*$K$201</f>
        <v>0.06921</v>
      </c>
      <c r="AR201" s="6" t="s">
        <v>251</v>
      </c>
      <c r="AT201" s="6" t="s">
        <v>148</v>
      </c>
      <c r="AU201" s="6" t="s">
        <v>106</v>
      </c>
      <c r="AY201" s="6" t="s">
        <v>147</v>
      </c>
      <c r="BE201" s="93">
        <f>IF($U$201="základní",$N$201,0)</f>
        <v>0</v>
      </c>
      <c r="BF201" s="93">
        <f>IF($U$201="snížená",$N$201,0)</f>
        <v>0</v>
      </c>
      <c r="BG201" s="93">
        <f>IF($U$201="zákl. přenesená",$N$201,0)</f>
        <v>0</v>
      </c>
      <c r="BH201" s="93">
        <f>IF($U$201="sníž. přenesená",$N$201,0)</f>
        <v>0</v>
      </c>
      <c r="BI201" s="93">
        <f>IF($U$201="nulová",$N$201,0)</f>
        <v>0</v>
      </c>
      <c r="BJ201" s="6" t="s">
        <v>22</v>
      </c>
      <c r="BK201" s="93">
        <f>ROUND($L$201*$K$201,2)</f>
        <v>0</v>
      </c>
      <c r="BL201" s="6" t="s">
        <v>251</v>
      </c>
      <c r="BM201" s="6" t="s">
        <v>850</v>
      </c>
    </row>
    <row r="202" spans="2:65" s="6" customFormat="1" ht="27" customHeight="1">
      <c r="B202" s="23"/>
      <c r="C202" s="143" t="s">
        <v>353</v>
      </c>
      <c r="D202" s="143" t="s">
        <v>148</v>
      </c>
      <c r="E202" s="144" t="s">
        <v>851</v>
      </c>
      <c r="F202" s="243" t="s">
        <v>852</v>
      </c>
      <c r="G202" s="244"/>
      <c r="H202" s="244"/>
      <c r="I202" s="244"/>
      <c r="J202" s="145" t="s">
        <v>392</v>
      </c>
      <c r="K202" s="146">
        <v>3</v>
      </c>
      <c r="L202" s="245">
        <v>0</v>
      </c>
      <c r="M202" s="244"/>
      <c r="N202" s="246">
        <f>ROUND($L$202*$K$202,2)</f>
        <v>0</v>
      </c>
      <c r="O202" s="244"/>
      <c r="P202" s="244"/>
      <c r="Q202" s="244"/>
      <c r="R202" s="25"/>
      <c r="T202" s="147"/>
      <c r="U202" s="31" t="s">
        <v>44</v>
      </c>
      <c r="V202" s="24"/>
      <c r="W202" s="148">
        <f>$V$202*$K$202</f>
        <v>0</v>
      </c>
      <c r="X202" s="148">
        <v>0.00285</v>
      </c>
      <c r="Y202" s="148">
        <f>$X$202*$K$202</f>
        <v>0.00855</v>
      </c>
      <c r="Z202" s="148">
        <v>0</v>
      </c>
      <c r="AA202" s="149">
        <f>$Z$202*$K$202</f>
        <v>0</v>
      </c>
      <c r="AR202" s="6" t="s">
        <v>251</v>
      </c>
      <c r="AT202" s="6" t="s">
        <v>148</v>
      </c>
      <c r="AU202" s="6" t="s">
        <v>106</v>
      </c>
      <c r="AY202" s="6" t="s">
        <v>147</v>
      </c>
      <c r="BE202" s="93">
        <f>IF($U$202="základní",$N$202,0)</f>
        <v>0</v>
      </c>
      <c r="BF202" s="93">
        <f>IF($U$202="snížená",$N$202,0)</f>
        <v>0</v>
      </c>
      <c r="BG202" s="93">
        <f>IF($U$202="zákl. přenesená",$N$202,0)</f>
        <v>0</v>
      </c>
      <c r="BH202" s="93">
        <f>IF($U$202="sníž. přenesená",$N$202,0)</f>
        <v>0</v>
      </c>
      <c r="BI202" s="93">
        <f>IF($U$202="nulová",$N$202,0)</f>
        <v>0</v>
      </c>
      <c r="BJ202" s="6" t="s">
        <v>22</v>
      </c>
      <c r="BK202" s="93">
        <f>ROUND($L$202*$K$202,2)</f>
        <v>0</v>
      </c>
      <c r="BL202" s="6" t="s">
        <v>251</v>
      </c>
      <c r="BM202" s="6" t="s">
        <v>853</v>
      </c>
    </row>
    <row r="203" spans="2:65" s="6" customFormat="1" ht="27" customHeight="1">
      <c r="B203" s="23"/>
      <c r="C203" s="143" t="s">
        <v>357</v>
      </c>
      <c r="D203" s="143" t="s">
        <v>148</v>
      </c>
      <c r="E203" s="144" t="s">
        <v>854</v>
      </c>
      <c r="F203" s="243" t="s">
        <v>855</v>
      </c>
      <c r="G203" s="244"/>
      <c r="H203" s="244"/>
      <c r="I203" s="244"/>
      <c r="J203" s="145" t="s">
        <v>225</v>
      </c>
      <c r="K203" s="146">
        <v>0.009</v>
      </c>
      <c r="L203" s="245">
        <v>0</v>
      </c>
      <c r="M203" s="244"/>
      <c r="N203" s="246">
        <f>ROUND($L$203*$K$203,2)</f>
        <v>0</v>
      </c>
      <c r="O203" s="244"/>
      <c r="P203" s="244"/>
      <c r="Q203" s="244"/>
      <c r="R203" s="25"/>
      <c r="T203" s="147"/>
      <c r="U203" s="31" t="s">
        <v>44</v>
      </c>
      <c r="V203" s="24"/>
      <c r="W203" s="148">
        <f>$V$203*$K$203</f>
        <v>0</v>
      </c>
      <c r="X203" s="148">
        <v>0</v>
      </c>
      <c r="Y203" s="148">
        <f>$X$203*$K$203</f>
        <v>0</v>
      </c>
      <c r="Z203" s="148">
        <v>0</v>
      </c>
      <c r="AA203" s="149">
        <f>$Z$203*$K$203</f>
        <v>0</v>
      </c>
      <c r="AR203" s="6" t="s">
        <v>251</v>
      </c>
      <c r="AT203" s="6" t="s">
        <v>148</v>
      </c>
      <c r="AU203" s="6" t="s">
        <v>106</v>
      </c>
      <c r="AY203" s="6" t="s">
        <v>147</v>
      </c>
      <c r="BE203" s="93">
        <f>IF($U$203="základní",$N$203,0)</f>
        <v>0</v>
      </c>
      <c r="BF203" s="93">
        <f>IF($U$203="snížená",$N$203,0)</f>
        <v>0</v>
      </c>
      <c r="BG203" s="93">
        <f>IF($U$203="zákl. přenesená",$N$203,0)</f>
        <v>0</v>
      </c>
      <c r="BH203" s="93">
        <f>IF($U$203="sníž. přenesená",$N$203,0)</f>
        <v>0</v>
      </c>
      <c r="BI203" s="93">
        <f>IF($U$203="nulová",$N$203,0)</f>
        <v>0</v>
      </c>
      <c r="BJ203" s="6" t="s">
        <v>22</v>
      </c>
      <c r="BK203" s="93">
        <f>ROUND($L$203*$K$203,2)</f>
        <v>0</v>
      </c>
      <c r="BL203" s="6" t="s">
        <v>251</v>
      </c>
      <c r="BM203" s="6" t="s">
        <v>856</v>
      </c>
    </row>
    <row r="204" spans="2:63" s="132" customFormat="1" ht="30.75" customHeight="1">
      <c r="B204" s="133"/>
      <c r="C204" s="134"/>
      <c r="D204" s="142" t="s">
        <v>751</v>
      </c>
      <c r="E204" s="142"/>
      <c r="F204" s="142"/>
      <c r="G204" s="142"/>
      <c r="H204" s="142"/>
      <c r="I204" s="142"/>
      <c r="J204" s="142"/>
      <c r="K204" s="142"/>
      <c r="L204" s="142"/>
      <c r="M204" s="142"/>
      <c r="N204" s="251">
        <f>$BK$204</f>
        <v>0</v>
      </c>
      <c r="O204" s="250"/>
      <c r="P204" s="250"/>
      <c r="Q204" s="250"/>
      <c r="R204" s="136"/>
      <c r="T204" s="137"/>
      <c r="U204" s="134"/>
      <c r="V204" s="134"/>
      <c r="W204" s="138">
        <f>SUM($W$205:$W$207)</f>
        <v>0</v>
      </c>
      <c r="X204" s="134"/>
      <c r="Y204" s="138">
        <f>SUM($Y$205:$Y$207)</f>
        <v>0</v>
      </c>
      <c r="Z204" s="134"/>
      <c r="AA204" s="139">
        <f>SUM($AA$205:$AA$207)</f>
        <v>0</v>
      </c>
      <c r="AR204" s="140" t="s">
        <v>106</v>
      </c>
      <c r="AT204" s="140" t="s">
        <v>78</v>
      </c>
      <c r="AU204" s="140" t="s">
        <v>22</v>
      </c>
      <c r="AY204" s="140" t="s">
        <v>147</v>
      </c>
      <c r="BK204" s="141">
        <f>SUM($BK$205:$BK$207)</f>
        <v>0</v>
      </c>
    </row>
    <row r="205" spans="2:65" s="6" customFormat="1" ht="27" customHeight="1">
      <c r="B205" s="23"/>
      <c r="C205" s="143" t="s">
        <v>361</v>
      </c>
      <c r="D205" s="143" t="s">
        <v>148</v>
      </c>
      <c r="E205" s="144" t="s">
        <v>857</v>
      </c>
      <c r="F205" s="243" t="s">
        <v>858</v>
      </c>
      <c r="G205" s="244"/>
      <c r="H205" s="244"/>
      <c r="I205" s="244"/>
      <c r="J205" s="145" t="s">
        <v>491</v>
      </c>
      <c r="K205" s="146">
        <v>1</v>
      </c>
      <c r="L205" s="245">
        <v>0</v>
      </c>
      <c r="M205" s="244"/>
      <c r="N205" s="246">
        <f>ROUND($L$205*$K$205,2)</f>
        <v>0</v>
      </c>
      <c r="O205" s="244"/>
      <c r="P205" s="244"/>
      <c r="Q205" s="244"/>
      <c r="R205" s="25"/>
      <c r="T205" s="147"/>
      <c r="U205" s="31" t="s">
        <v>44</v>
      </c>
      <c r="V205" s="24"/>
      <c r="W205" s="148">
        <f>$V$205*$K$205</f>
        <v>0</v>
      </c>
      <c r="X205" s="148">
        <v>0</v>
      </c>
      <c r="Y205" s="148">
        <f>$X$205*$K$205</f>
        <v>0</v>
      </c>
      <c r="Z205" s="148">
        <v>0</v>
      </c>
      <c r="AA205" s="149">
        <f>$Z$205*$K$205</f>
        <v>0</v>
      </c>
      <c r="AR205" s="6" t="s">
        <v>251</v>
      </c>
      <c r="AT205" s="6" t="s">
        <v>148</v>
      </c>
      <c r="AU205" s="6" t="s">
        <v>106</v>
      </c>
      <c r="AY205" s="6" t="s">
        <v>147</v>
      </c>
      <c r="BE205" s="93">
        <f>IF($U$205="základní",$N$205,0)</f>
        <v>0</v>
      </c>
      <c r="BF205" s="93">
        <f>IF($U$205="snížená",$N$205,0)</f>
        <v>0</v>
      </c>
      <c r="BG205" s="93">
        <f>IF($U$205="zákl. přenesená",$N$205,0)</f>
        <v>0</v>
      </c>
      <c r="BH205" s="93">
        <f>IF($U$205="sníž. přenesená",$N$205,0)</f>
        <v>0</v>
      </c>
      <c r="BI205" s="93">
        <f>IF($U$205="nulová",$N$205,0)</f>
        <v>0</v>
      </c>
      <c r="BJ205" s="6" t="s">
        <v>22</v>
      </c>
      <c r="BK205" s="93">
        <f>ROUND($L$205*$K$205,2)</f>
        <v>0</v>
      </c>
      <c r="BL205" s="6" t="s">
        <v>251</v>
      </c>
      <c r="BM205" s="6" t="s">
        <v>859</v>
      </c>
    </row>
    <row r="206" spans="2:47" s="6" customFormat="1" ht="30.75" customHeight="1">
      <c r="B206" s="23"/>
      <c r="C206" s="24"/>
      <c r="D206" s="24"/>
      <c r="E206" s="24"/>
      <c r="F206" s="262" t="s">
        <v>860</v>
      </c>
      <c r="G206" s="207"/>
      <c r="H206" s="207"/>
      <c r="I206" s="207"/>
      <c r="J206" s="24"/>
      <c r="K206" s="24"/>
      <c r="L206" s="24"/>
      <c r="M206" s="24"/>
      <c r="N206" s="24"/>
      <c r="O206" s="24"/>
      <c r="P206" s="24"/>
      <c r="Q206" s="24"/>
      <c r="R206" s="25"/>
      <c r="T206" s="64"/>
      <c r="U206" s="24"/>
      <c r="V206" s="24"/>
      <c r="W206" s="24"/>
      <c r="X206" s="24"/>
      <c r="Y206" s="24"/>
      <c r="Z206" s="24"/>
      <c r="AA206" s="65"/>
      <c r="AT206" s="6" t="s">
        <v>291</v>
      </c>
      <c r="AU206" s="6" t="s">
        <v>106</v>
      </c>
    </row>
    <row r="207" spans="2:65" s="6" customFormat="1" ht="15.75" customHeight="1">
      <c r="B207" s="23"/>
      <c r="C207" s="143" t="s">
        <v>365</v>
      </c>
      <c r="D207" s="143" t="s">
        <v>148</v>
      </c>
      <c r="E207" s="144" t="s">
        <v>861</v>
      </c>
      <c r="F207" s="243" t="s">
        <v>862</v>
      </c>
      <c r="G207" s="244"/>
      <c r="H207" s="244"/>
      <c r="I207" s="244"/>
      <c r="J207" s="145" t="s">
        <v>254</v>
      </c>
      <c r="K207" s="146">
        <v>12</v>
      </c>
      <c r="L207" s="245">
        <v>0</v>
      </c>
      <c r="M207" s="244"/>
      <c r="N207" s="246">
        <f>ROUND($L$207*$K$207,2)</f>
        <v>0</v>
      </c>
      <c r="O207" s="244"/>
      <c r="P207" s="244"/>
      <c r="Q207" s="244"/>
      <c r="R207" s="25"/>
      <c r="T207" s="147"/>
      <c r="U207" s="31" t="s">
        <v>44</v>
      </c>
      <c r="V207" s="24"/>
      <c r="W207" s="148">
        <f>$V$207*$K$207</f>
        <v>0</v>
      </c>
      <c r="X207" s="148">
        <v>0</v>
      </c>
      <c r="Y207" s="148">
        <f>$X$207*$K$207</f>
        <v>0</v>
      </c>
      <c r="Z207" s="148">
        <v>0</v>
      </c>
      <c r="AA207" s="149">
        <f>$Z$207*$K$207</f>
        <v>0</v>
      </c>
      <c r="AR207" s="6" t="s">
        <v>251</v>
      </c>
      <c r="AT207" s="6" t="s">
        <v>148</v>
      </c>
      <c r="AU207" s="6" t="s">
        <v>106</v>
      </c>
      <c r="AY207" s="6" t="s">
        <v>147</v>
      </c>
      <c r="BE207" s="93">
        <f>IF($U$207="základní",$N$207,0)</f>
        <v>0</v>
      </c>
      <c r="BF207" s="93">
        <f>IF($U$207="snížená",$N$207,0)</f>
        <v>0</v>
      </c>
      <c r="BG207" s="93">
        <f>IF($U$207="zákl. přenesená",$N$207,0)</f>
        <v>0</v>
      </c>
      <c r="BH207" s="93">
        <f>IF($U$207="sníž. přenesená",$N$207,0)</f>
        <v>0</v>
      </c>
      <c r="BI207" s="93">
        <f>IF($U$207="nulová",$N$207,0)</f>
        <v>0</v>
      </c>
      <c r="BJ207" s="6" t="s">
        <v>22</v>
      </c>
      <c r="BK207" s="93">
        <f>ROUND($L$207*$K$207,2)</f>
        <v>0</v>
      </c>
      <c r="BL207" s="6" t="s">
        <v>251</v>
      </c>
      <c r="BM207" s="6" t="s">
        <v>863</v>
      </c>
    </row>
    <row r="208" spans="2:63" s="132" customFormat="1" ht="30.75" customHeight="1">
      <c r="B208" s="133"/>
      <c r="C208" s="134"/>
      <c r="D208" s="142" t="s">
        <v>182</v>
      </c>
      <c r="E208" s="142"/>
      <c r="F208" s="142"/>
      <c r="G208" s="142"/>
      <c r="H208" s="142"/>
      <c r="I208" s="142"/>
      <c r="J208" s="142"/>
      <c r="K208" s="142"/>
      <c r="L208" s="142"/>
      <c r="M208" s="142"/>
      <c r="N208" s="251">
        <f>$BK$208</f>
        <v>0</v>
      </c>
      <c r="O208" s="250"/>
      <c r="P208" s="250"/>
      <c r="Q208" s="250"/>
      <c r="R208" s="136"/>
      <c r="T208" s="137"/>
      <c r="U208" s="134"/>
      <c r="V208" s="134"/>
      <c r="W208" s="138">
        <f>SUM($W$209:$W$213)</f>
        <v>0</v>
      </c>
      <c r="X208" s="134"/>
      <c r="Y208" s="138">
        <f>SUM($Y$209:$Y$213)</f>
        <v>0.7629882</v>
      </c>
      <c r="Z208" s="134"/>
      <c r="AA208" s="139">
        <f>SUM($AA$209:$AA$213)</f>
        <v>0</v>
      </c>
      <c r="AR208" s="140" t="s">
        <v>106</v>
      </c>
      <c r="AT208" s="140" t="s">
        <v>78</v>
      </c>
      <c r="AU208" s="140" t="s">
        <v>22</v>
      </c>
      <c r="AY208" s="140" t="s">
        <v>147</v>
      </c>
      <c r="BK208" s="141">
        <f>SUM($BK$209:$BK$213)</f>
        <v>0</v>
      </c>
    </row>
    <row r="209" spans="2:65" s="6" customFormat="1" ht="39" customHeight="1">
      <c r="B209" s="23"/>
      <c r="C209" s="143" t="s">
        <v>371</v>
      </c>
      <c r="D209" s="143" t="s">
        <v>148</v>
      </c>
      <c r="E209" s="144" t="s">
        <v>864</v>
      </c>
      <c r="F209" s="243" t="s">
        <v>865</v>
      </c>
      <c r="G209" s="244"/>
      <c r="H209" s="244"/>
      <c r="I209" s="244"/>
      <c r="J209" s="145" t="s">
        <v>245</v>
      </c>
      <c r="K209" s="146">
        <v>46.696</v>
      </c>
      <c r="L209" s="245">
        <v>0</v>
      </c>
      <c r="M209" s="244"/>
      <c r="N209" s="246">
        <f>ROUND($L$209*$K$209,2)</f>
        <v>0</v>
      </c>
      <c r="O209" s="244"/>
      <c r="P209" s="244"/>
      <c r="Q209" s="244"/>
      <c r="R209" s="25"/>
      <c r="T209" s="147"/>
      <c r="U209" s="31" t="s">
        <v>44</v>
      </c>
      <c r="V209" s="24"/>
      <c r="W209" s="148">
        <f>$V$209*$K$209</f>
        <v>0</v>
      </c>
      <c r="X209" s="148">
        <v>0.0161</v>
      </c>
      <c r="Y209" s="148">
        <f>$X$209*$K$209</f>
        <v>0.7518056</v>
      </c>
      <c r="Z209" s="148">
        <v>0</v>
      </c>
      <c r="AA209" s="149">
        <f>$Z$209*$K$209</f>
        <v>0</v>
      </c>
      <c r="AR209" s="6" t="s">
        <v>251</v>
      </c>
      <c r="AT209" s="6" t="s">
        <v>148</v>
      </c>
      <c r="AU209" s="6" t="s">
        <v>106</v>
      </c>
      <c r="AY209" s="6" t="s">
        <v>147</v>
      </c>
      <c r="BE209" s="93">
        <f>IF($U$209="základní",$N$209,0)</f>
        <v>0</v>
      </c>
      <c r="BF209" s="93">
        <f>IF($U$209="snížená",$N$209,0)</f>
        <v>0</v>
      </c>
      <c r="BG209" s="93">
        <f>IF($U$209="zákl. přenesená",$N$209,0)</f>
        <v>0</v>
      </c>
      <c r="BH209" s="93">
        <f>IF($U$209="sníž. přenesená",$N$209,0)</f>
        <v>0</v>
      </c>
      <c r="BI209" s="93">
        <f>IF($U$209="nulová",$N$209,0)</f>
        <v>0</v>
      </c>
      <c r="BJ209" s="6" t="s">
        <v>22</v>
      </c>
      <c r="BK209" s="93">
        <f>ROUND($L$209*$K$209,2)</f>
        <v>0</v>
      </c>
      <c r="BL209" s="6" t="s">
        <v>251</v>
      </c>
      <c r="BM209" s="6" t="s">
        <v>866</v>
      </c>
    </row>
    <row r="210" spans="2:51" s="6" customFormat="1" ht="18.75" customHeight="1">
      <c r="B210" s="155"/>
      <c r="C210" s="156"/>
      <c r="D210" s="156"/>
      <c r="E210" s="156"/>
      <c r="F210" s="252" t="s">
        <v>867</v>
      </c>
      <c r="G210" s="253"/>
      <c r="H210" s="253"/>
      <c r="I210" s="253"/>
      <c r="J210" s="156"/>
      <c r="K210" s="157">
        <v>46.696</v>
      </c>
      <c r="L210" s="156"/>
      <c r="M210" s="156"/>
      <c r="N210" s="156"/>
      <c r="O210" s="156"/>
      <c r="P210" s="156"/>
      <c r="Q210" s="156"/>
      <c r="R210" s="158"/>
      <c r="T210" s="159"/>
      <c r="U210" s="156"/>
      <c r="V210" s="156"/>
      <c r="W210" s="156"/>
      <c r="X210" s="156"/>
      <c r="Y210" s="156"/>
      <c r="Z210" s="156"/>
      <c r="AA210" s="160"/>
      <c r="AT210" s="161" t="s">
        <v>195</v>
      </c>
      <c r="AU210" s="161" t="s">
        <v>106</v>
      </c>
      <c r="AV210" s="161" t="s">
        <v>106</v>
      </c>
      <c r="AW210" s="161" t="s">
        <v>118</v>
      </c>
      <c r="AX210" s="161" t="s">
        <v>22</v>
      </c>
      <c r="AY210" s="161" t="s">
        <v>147</v>
      </c>
    </row>
    <row r="211" spans="2:65" s="6" customFormat="1" ht="27" customHeight="1">
      <c r="B211" s="23"/>
      <c r="C211" s="143" t="s">
        <v>375</v>
      </c>
      <c r="D211" s="143" t="s">
        <v>148</v>
      </c>
      <c r="E211" s="144" t="s">
        <v>868</v>
      </c>
      <c r="F211" s="243" t="s">
        <v>869</v>
      </c>
      <c r="G211" s="244"/>
      <c r="H211" s="244"/>
      <c r="I211" s="244"/>
      <c r="J211" s="145" t="s">
        <v>192</v>
      </c>
      <c r="K211" s="146">
        <v>0.46</v>
      </c>
      <c r="L211" s="245">
        <v>0</v>
      </c>
      <c r="M211" s="244"/>
      <c r="N211" s="246">
        <f>ROUND($L$211*$K$211,2)</f>
        <v>0</v>
      </c>
      <c r="O211" s="244"/>
      <c r="P211" s="244"/>
      <c r="Q211" s="244"/>
      <c r="R211" s="25"/>
      <c r="T211" s="147"/>
      <c r="U211" s="31" t="s">
        <v>44</v>
      </c>
      <c r="V211" s="24"/>
      <c r="W211" s="148">
        <f>$V$211*$K$211</f>
        <v>0</v>
      </c>
      <c r="X211" s="148">
        <v>0.02431</v>
      </c>
      <c r="Y211" s="148">
        <f>$X$211*$K$211</f>
        <v>0.0111826</v>
      </c>
      <c r="Z211" s="148">
        <v>0</v>
      </c>
      <c r="AA211" s="149">
        <f>$Z$211*$K$211</f>
        <v>0</v>
      </c>
      <c r="AR211" s="6" t="s">
        <v>251</v>
      </c>
      <c r="AT211" s="6" t="s">
        <v>148</v>
      </c>
      <c r="AU211" s="6" t="s">
        <v>106</v>
      </c>
      <c r="AY211" s="6" t="s">
        <v>147</v>
      </c>
      <c r="BE211" s="93">
        <f>IF($U$211="základní",$N$211,0)</f>
        <v>0</v>
      </c>
      <c r="BF211" s="93">
        <f>IF($U$211="snížená",$N$211,0)</f>
        <v>0</v>
      </c>
      <c r="BG211" s="93">
        <f>IF($U$211="zákl. přenesená",$N$211,0)</f>
        <v>0</v>
      </c>
      <c r="BH211" s="93">
        <f>IF($U$211="sníž. přenesená",$N$211,0)</f>
        <v>0</v>
      </c>
      <c r="BI211" s="93">
        <f>IF($U$211="nulová",$N$211,0)</f>
        <v>0</v>
      </c>
      <c r="BJ211" s="6" t="s">
        <v>22</v>
      </c>
      <c r="BK211" s="93">
        <f>ROUND($L$211*$K$211,2)</f>
        <v>0</v>
      </c>
      <c r="BL211" s="6" t="s">
        <v>251</v>
      </c>
      <c r="BM211" s="6" t="s">
        <v>870</v>
      </c>
    </row>
    <row r="212" spans="2:51" s="6" customFormat="1" ht="18.75" customHeight="1">
      <c r="B212" s="155"/>
      <c r="C212" s="156"/>
      <c r="D212" s="156"/>
      <c r="E212" s="156"/>
      <c r="F212" s="252" t="s">
        <v>871</v>
      </c>
      <c r="G212" s="253"/>
      <c r="H212" s="253"/>
      <c r="I212" s="253"/>
      <c r="J212" s="156"/>
      <c r="K212" s="157">
        <v>0.46</v>
      </c>
      <c r="L212" s="156"/>
      <c r="M212" s="156"/>
      <c r="N212" s="156"/>
      <c r="O212" s="156"/>
      <c r="P212" s="156"/>
      <c r="Q212" s="156"/>
      <c r="R212" s="158"/>
      <c r="T212" s="159"/>
      <c r="U212" s="156"/>
      <c r="V212" s="156"/>
      <c r="W212" s="156"/>
      <c r="X212" s="156"/>
      <c r="Y212" s="156"/>
      <c r="Z212" s="156"/>
      <c r="AA212" s="160"/>
      <c r="AT212" s="161" t="s">
        <v>195</v>
      </c>
      <c r="AU212" s="161" t="s">
        <v>106</v>
      </c>
      <c r="AV212" s="161" t="s">
        <v>106</v>
      </c>
      <c r="AW212" s="161" t="s">
        <v>118</v>
      </c>
      <c r="AX212" s="161" t="s">
        <v>22</v>
      </c>
      <c r="AY212" s="161" t="s">
        <v>147</v>
      </c>
    </row>
    <row r="213" spans="2:65" s="6" customFormat="1" ht="27" customHeight="1">
      <c r="B213" s="23"/>
      <c r="C213" s="143" t="s">
        <v>380</v>
      </c>
      <c r="D213" s="143" t="s">
        <v>148</v>
      </c>
      <c r="E213" s="144" t="s">
        <v>872</v>
      </c>
      <c r="F213" s="243" t="s">
        <v>873</v>
      </c>
      <c r="G213" s="244"/>
      <c r="H213" s="244"/>
      <c r="I213" s="244"/>
      <c r="J213" s="145" t="s">
        <v>225</v>
      </c>
      <c r="K213" s="146">
        <v>0.763</v>
      </c>
      <c r="L213" s="245">
        <v>0</v>
      </c>
      <c r="M213" s="244"/>
      <c r="N213" s="246">
        <f>ROUND($L$213*$K$213,2)</f>
        <v>0</v>
      </c>
      <c r="O213" s="244"/>
      <c r="P213" s="244"/>
      <c r="Q213" s="244"/>
      <c r="R213" s="25"/>
      <c r="T213" s="147"/>
      <c r="U213" s="31" t="s">
        <v>44</v>
      </c>
      <c r="V213" s="24"/>
      <c r="W213" s="148">
        <f>$V$213*$K$213</f>
        <v>0</v>
      </c>
      <c r="X213" s="148">
        <v>0</v>
      </c>
      <c r="Y213" s="148">
        <f>$X$213*$K$213</f>
        <v>0</v>
      </c>
      <c r="Z213" s="148">
        <v>0</v>
      </c>
      <c r="AA213" s="149">
        <f>$Z$213*$K$213</f>
        <v>0</v>
      </c>
      <c r="AR213" s="6" t="s">
        <v>251</v>
      </c>
      <c r="AT213" s="6" t="s">
        <v>148</v>
      </c>
      <c r="AU213" s="6" t="s">
        <v>106</v>
      </c>
      <c r="AY213" s="6" t="s">
        <v>147</v>
      </c>
      <c r="BE213" s="93">
        <f>IF($U$213="základní",$N$213,0)</f>
        <v>0</v>
      </c>
      <c r="BF213" s="93">
        <f>IF($U$213="snížená",$N$213,0)</f>
        <v>0</v>
      </c>
      <c r="BG213" s="93">
        <f>IF($U$213="zákl. přenesená",$N$213,0)</f>
        <v>0</v>
      </c>
      <c r="BH213" s="93">
        <f>IF($U$213="sníž. přenesená",$N$213,0)</f>
        <v>0</v>
      </c>
      <c r="BI213" s="93">
        <f>IF($U$213="nulová",$N$213,0)</f>
        <v>0</v>
      </c>
      <c r="BJ213" s="6" t="s">
        <v>22</v>
      </c>
      <c r="BK213" s="93">
        <f>ROUND($L$213*$K$213,2)</f>
        <v>0</v>
      </c>
      <c r="BL213" s="6" t="s">
        <v>251</v>
      </c>
      <c r="BM213" s="6" t="s">
        <v>874</v>
      </c>
    </row>
    <row r="214" spans="2:63" s="132" customFormat="1" ht="30.75" customHeight="1">
      <c r="B214" s="133"/>
      <c r="C214" s="134"/>
      <c r="D214" s="142" t="s">
        <v>183</v>
      </c>
      <c r="E214" s="142"/>
      <c r="F214" s="142"/>
      <c r="G214" s="142"/>
      <c r="H214" s="142"/>
      <c r="I214" s="142"/>
      <c r="J214" s="142"/>
      <c r="K214" s="142"/>
      <c r="L214" s="142"/>
      <c r="M214" s="142"/>
      <c r="N214" s="251">
        <f>$BK$214</f>
        <v>0</v>
      </c>
      <c r="O214" s="250"/>
      <c r="P214" s="250"/>
      <c r="Q214" s="250"/>
      <c r="R214" s="136"/>
      <c r="T214" s="137"/>
      <c r="U214" s="134"/>
      <c r="V214" s="134"/>
      <c r="W214" s="138">
        <f>SUM($W$215:$W$236)</f>
        <v>0</v>
      </c>
      <c r="X214" s="134"/>
      <c r="Y214" s="138">
        <f>SUM($Y$215:$Y$236)</f>
        <v>1.3768996</v>
      </c>
      <c r="Z214" s="134"/>
      <c r="AA214" s="139">
        <f>SUM($AA$215:$AA$236)</f>
        <v>0.492062</v>
      </c>
      <c r="AR214" s="140" t="s">
        <v>106</v>
      </c>
      <c r="AT214" s="140" t="s">
        <v>78</v>
      </c>
      <c r="AU214" s="140" t="s">
        <v>22</v>
      </c>
      <c r="AY214" s="140" t="s">
        <v>147</v>
      </c>
      <c r="BK214" s="141">
        <f>SUM($BK$215:$BK$236)</f>
        <v>0</v>
      </c>
    </row>
    <row r="215" spans="2:65" s="6" customFormat="1" ht="27" customHeight="1">
      <c r="B215" s="23"/>
      <c r="C215" s="143" t="s">
        <v>384</v>
      </c>
      <c r="D215" s="143" t="s">
        <v>148</v>
      </c>
      <c r="E215" s="144" t="s">
        <v>875</v>
      </c>
      <c r="F215" s="243" t="s">
        <v>876</v>
      </c>
      <c r="G215" s="244"/>
      <c r="H215" s="244"/>
      <c r="I215" s="244"/>
      <c r="J215" s="145" t="s">
        <v>254</v>
      </c>
      <c r="K215" s="146">
        <v>39.6</v>
      </c>
      <c r="L215" s="245">
        <v>0</v>
      </c>
      <c r="M215" s="244"/>
      <c r="N215" s="246">
        <f>ROUND($L$215*$K$215,2)</f>
        <v>0</v>
      </c>
      <c r="O215" s="244"/>
      <c r="P215" s="244"/>
      <c r="Q215" s="244"/>
      <c r="R215" s="25"/>
      <c r="T215" s="147"/>
      <c r="U215" s="31" t="s">
        <v>44</v>
      </c>
      <c r="V215" s="24"/>
      <c r="W215" s="148">
        <f>$V$215*$K$215</f>
        <v>0</v>
      </c>
      <c r="X215" s="148">
        <v>0.00153</v>
      </c>
      <c r="Y215" s="148">
        <f>$X$215*$K$215</f>
        <v>0.060587999999999996</v>
      </c>
      <c r="Z215" s="148">
        <v>0</v>
      </c>
      <c r="AA215" s="149">
        <f>$Z$215*$K$215</f>
        <v>0</v>
      </c>
      <c r="AR215" s="6" t="s">
        <v>251</v>
      </c>
      <c r="AT215" s="6" t="s">
        <v>148</v>
      </c>
      <c r="AU215" s="6" t="s">
        <v>106</v>
      </c>
      <c r="AY215" s="6" t="s">
        <v>147</v>
      </c>
      <c r="BE215" s="93">
        <f>IF($U$215="základní",$N$215,0)</f>
        <v>0</v>
      </c>
      <c r="BF215" s="93">
        <f>IF($U$215="snížená",$N$215,0)</f>
        <v>0</v>
      </c>
      <c r="BG215" s="93">
        <f>IF($U$215="zákl. přenesená",$N$215,0)</f>
        <v>0</v>
      </c>
      <c r="BH215" s="93">
        <f>IF($U$215="sníž. přenesená",$N$215,0)</f>
        <v>0</v>
      </c>
      <c r="BI215" s="93">
        <f>IF($U$215="nulová",$N$215,0)</f>
        <v>0</v>
      </c>
      <c r="BJ215" s="6" t="s">
        <v>22</v>
      </c>
      <c r="BK215" s="93">
        <f>ROUND($L$215*$K$215,2)</f>
        <v>0</v>
      </c>
      <c r="BL215" s="6" t="s">
        <v>251</v>
      </c>
      <c r="BM215" s="6" t="s">
        <v>877</v>
      </c>
    </row>
    <row r="216" spans="2:65" s="6" customFormat="1" ht="27" customHeight="1">
      <c r="B216" s="23"/>
      <c r="C216" s="143" t="s">
        <v>389</v>
      </c>
      <c r="D216" s="143" t="s">
        <v>148</v>
      </c>
      <c r="E216" s="144" t="s">
        <v>878</v>
      </c>
      <c r="F216" s="243" t="s">
        <v>879</v>
      </c>
      <c r="G216" s="244"/>
      <c r="H216" s="244"/>
      <c r="I216" s="244"/>
      <c r="J216" s="145" t="s">
        <v>254</v>
      </c>
      <c r="K216" s="146">
        <v>18</v>
      </c>
      <c r="L216" s="245">
        <v>0</v>
      </c>
      <c r="M216" s="244"/>
      <c r="N216" s="246">
        <f>ROUND($L$216*$K$216,2)</f>
        <v>0</v>
      </c>
      <c r="O216" s="244"/>
      <c r="P216" s="244"/>
      <c r="Q216" s="244"/>
      <c r="R216" s="25"/>
      <c r="T216" s="147"/>
      <c r="U216" s="31" t="s">
        <v>44</v>
      </c>
      <c r="V216" s="24"/>
      <c r="W216" s="148">
        <f>$V$216*$K$216</f>
        <v>0</v>
      </c>
      <c r="X216" s="148">
        <v>0.003</v>
      </c>
      <c r="Y216" s="148">
        <f>$X$216*$K$216</f>
        <v>0.054</v>
      </c>
      <c r="Z216" s="148">
        <v>0</v>
      </c>
      <c r="AA216" s="149">
        <f>$Z$216*$K$216</f>
        <v>0</v>
      </c>
      <c r="AR216" s="6" t="s">
        <v>251</v>
      </c>
      <c r="AT216" s="6" t="s">
        <v>148</v>
      </c>
      <c r="AU216" s="6" t="s">
        <v>106</v>
      </c>
      <c r="AY216" s="6" t="s">
        <v>147</v>
      </c>
      <c r="BE216" s="93">
        <f>IF($U$216="základní",$N$216,0)</f>
        <v>0</v>
      </c>
      <c r="BF216" s="93">
        <f>IF($U$216="snížená",$N$216,0)</f>
        <v>0</v>
      </c>
      <c r="BG216" s="93">
        <f>IF($U$216="zákl. přenesená",$N$216,0)</f>
        <v>0</v>
      </c>
      <c r="BH216" s="93">
        <f>IF($U$216="sníž. přenesená",$N$216,0)</f>
        <v>0</v>
      </c>
      <c r="BI216" s="93">
        <f>IF($U$216="nulová",$N$216,0)</f>
        <v>0</v>
      </c>
      <c r="BJ216" s="6" t="s">
        <v>22</v>
      </c>
      <c r="BK216" s="93">
        <f>ROUND($L$216*$K$216,2)</f>
        <v>0</v>
      </c>
      <c r="BL216" s="6" t="s">
        <v>251</v>
      </c>
      <c r="BM216" s="6" t="s">
        <v>880</v>
      </c>
    </row>
    <row r="217" spans="2:51" s="6" customFormat="1" ht="18.75" customHeight="1">
      <c r="B217" s="155"/>
      <c r="C217" s="156"/>
      <c r="D217" s="156"/>
      <c r="E217" s="156"/>
      <c r="F217" s="252" t="s">
        <v>881</v>
      </c>
      <c r="G217" s="253"/>
      <c r="H217" s="253"/>
      <c r="I217" s="253"/>
      <c r="J217" s="156"/>
      <c r="K217" s="157">
        <v>18</v>
      </c>
      <c r="L217" s="156"/>
      <c r="M217" s="156"/>
      <c r="N217" s="156"/>
      <c r="O217" s="156"/>
      <c r="P217" s="156"/>
      <c r="Q217" s="156"/>
      <c r="R217" s="158"/>
      <c r="T217" s="159"/>
      <c r="U217" s="156"/>
      <c r="V217" s="156"/>
      <c r="W217" s="156"/>
      <c r="X217" s="156"/>
      <c r="Y217" s="156"/>
      <c r="Z217" s="156"/>
      <c r="AA217" s="160"/>
      <c r="AT217" s="161" t="s">
        <v>195</v>
      </c>
      <c r="AU217" s="161" t="s">
        <v>106</v>
      </c>
      <c r="AV217" s="161" t="s">
        <v>106</v>
      </c>
      <c r="AW217" s="161" t="s">
        <v>118</v>
      </c>
      <c r="AX217" s="161" t="s">
        <v>22</v>
      </c>
      <c r="AY217" s="161" t="s">
        <v>147</v>
      </c>
    </row>
    <row r="218" spans="2:65" s="6" customFormat="1" ht="27" customHeight="1">
      <c r="B218" s="23"/>
      <c r="C218" s="143" t="s">
        <v>394</v>
      </c>
      <c r="D218" s="143" t="s">
        <v>148</v>
      </c>
      <c r="E218" s="144" t="s">
        <v>882</v>
      </c>
      <c r="F218" s="243" t="s">
        <v>883</v>
      </c>
      <c r="G218" s="244"/>
      <c r="H218" s="244"/>
      <c r="I218" s="244"/>
      <c r="J218" s="145" t="s">
        <v>254</v>
      </c>
      <c r="K218" s="146">
        <v>156.34</v>
      </c>
      <c r="L218" s="245">
        <v>0</v>
      </c>
      <c r="M218" s="244"/>
      <c r="N218" s="246">
        <f>ROUND($L$218*$K$218,2)</f>
        <v>0</v>
      </c>
      <c r="O218" s="244"/>
      <c r="P218" s="244"/>
      <c r="Q218" s="244"/>
      <c r="R218" s="25"/>
      <c r="T218" s="147"/>
      <c r="U218" s="31" t="s">
        <v>44</v>
      </c>
      <c r="V218" s="24"/>
      <c r="W218" s="148">
        <f>$V$218*$K$218</f>
        <v>0</v>
      </c>
      <c r="X218" s="148">
        <v>0.00401</v>
      </c>
      <c r="Y218" s="148">
        <f>$X$218*$K$218</f>
        <v>0.6269233999999999</v>
      </c>
      <c r="Z218" s="148">
        <v>0</v>
      </c>
      <c r="AA218" s="149">
        <f>$Z$218*$K$218</f>
        <v>0</v>
      </c>
      <c r="AR218" s="6" t="s">
        <v>251</v>
      </c>
      <c r="AT218" s="6" t="s">
        <v>148</v>
      </c>
      <c r="AU218" s="6" t="s">
        <v>106</v>
      </c>
      <c r="AY218" s="6" t="s">
        <v>147</v>
      </c>
      <c r="BE218" s="93">
        <f>IF($U$218="základní",$N$218,0)</f>
        <v>0</v>
      </c>
      <c r="BF218" s="93">
        <f>IF($U$218="snížená",$N$218,0)</f>
        <v>0</v>
      </c>
      <c r="BG218" s="93">
        <f>IF($U$218="zákl. přenesená",$N$218,0)</f>
        <v>0</v>
      </c>
      <c r="BH218" s="93">
        <f>IF($U$218="sníž. přenesená",$N$218,0)</f>
        <v>0</v>
      </c>
      <c r="BI218" s="93">
        <f>IF($U$218="nulová",$N$218,0)</f>
        <v>0</v>
      </c>
      <c r="BJ218" s="6" t="s">
        <v>22</v>
      </c>
      <c r="BK218" s="93">
        <f>ROUND($L$218*$K$218,2)</f>
        <v>0</v>
      </c>
      <c r="BL218" s="6" t="s">
        <v>251</v>
      </c>
      <c r="BM218" s="6" t="s">
        <v>884</v>
      </c>
    </row>
    <row r="219" spans="2:51" s="6" customFormat="1" ht="18.75" customHeight="1">
      <c r="B219" s="155"/>
      <c r="C219" s="156"/>
      <c r="D219" s="156"/>
      <c r="E219" s="156"/>
      <c r="F219" s="252" t="s">
        <v>885</v>
      </c>
      <c r="G219" s="253"/>
      <c r="H219" s="253"/>
      <c r="I219" s="253"/>
      <c r="J219" s="156"/>
      <c r="K219" s="157">
        <v>39.6</v>
      </c>
      <c r="L219" s="156"/>
      <c r="M219" s="156"/>
      <c r="N219" s="156"/>
      <c r="O219" s="156"/>
      <c r="P219" s="156"/>
      <c r="Q219" s="156"/>
      <c r="R219" s="158"/>
      <c r="T219" s="159"/>
      <c r="U219" s="156"/>
      <c r="V219" s="156"/>
      <c r="W219" s="156"/>
      <c r="X219" s="156"/>
      <c r="Y219" s="156"/>
      <c r="Z219" s="156"/>
      <c r="AA219" s="160"/>
      <c r="AT219" s="161" t="s">
        <v>195</v>
      </c>
      <c r="AU219" s="161" t="s">
        <v>106</v>
      </c>
      <c r="AV219" s="161" t="s">
        <v>106</v>
      </c>
      <c r="AW219" s="161" t="s">
        <v>118</v>
      </c>
      <c r="AX219" s="161" t="s">
        <v>79</v>
      </c>
      <c r="AY219" s="161" t="s">
        <v>147</v>
      </c>
    </row>
    <row r="220" spans="2:51" s="6" customFormat="1" ht="18.75" customHeight="1">
      <c r="B220" s="155"/>
      <c r="C220" s="156"/>
      <c r="D220" s="156"/>
      <c r="E220" s="156"/>
      <c r="F220" s="252" t="s">
        <v>886</v>
      </c>
      <c r="G220" s="253"/>
      <c r="H220" s="253"/>
      <c r="I220" s="253"/>
      <c r="J220" s="156"/>
      <c r="K220" s="157">
        <v>116.74</v>
      </c>
      <c r="L220" s="156"/>
      <c r="M220" s="156"/>
      <c r="N220" s="156"/>
      <c r="O220" s="156"/>
      <c r="P220" s="156"/>
      <c r="Q220" s="156"/>
      <c r="R220" s="158"/>
      <c r="T220" s="159"/>
      <c r="U220" s="156"/>
      <c r="V220" s="156"/>
      <c r="W220" s="156"/>
      <c r="X220" s="156"/>
      <c r="Y220" s="156"/>
      <c r="Z220" s="156"/>
      <c r="AA220" s="160"/>
      <c r="AT220" s="161" t="s">
        <v>195</v>
      </c>
      <c r="AU220" s="161" t="s">
        <v>106</v>
      </c>
      <c r="AV220" s="161" t="s">
        <v>106</v>
      </c>
      <c r="AW220" s="161" t="s">
        <v>118</v>
      </c>
      <c r="AX220" s="161" t="s">
        <v>79</v>
      </c>
      <c r="AY220" s="161" t="s">
        <v>147</v>
      </c>
    </row>
    <row r="221" spans="2:51" s="6" customFormat="1" ht="18.75" customHeight="1">
      <c r="B221" s="166"/>
      <c r="C221" s="167"/>
      <c r="D221" s="167"/>
      <c r="E221" s="167"/>
      <c r="F221" s="258" t="s">
        <v>258</v>
      </c>
      <c r="G221" s="259"/>
      <c r="H221" s="259"/>
      <c r="I221" s="259"/>
      <c r="J221" s="167"/>
      <c r="K221" s="168">
        <v>156.34</v>
      </c>
      <c r="L221" s="167"/>
      <c r="M221" s="167"/>
      <c r="N221" s="167"/>
      <c r="O221" s="167"/>
      <c r="P221" s="167"/>
      <c r="Q221" s="167"/>
      <c r="R221" s="169"/>
      <c r="T221" s="170"/>
      <c r="U221" s="167"/>
      <c r="V221" s="167"/>
      <c r="W221" s="167"/>
      <c r="X221" s="167"/>
      <c r="Y221" s="167"/>
      <c r="Z221" s="167"/>
      <c r="AA221" s="171"/>
      <c r="AT221" s="172" t="s">
        <v>195</v>
      </c>
      <c r="AU221" s="172" t="s">
        <v>106</v>
      </c>
      <c r="AV221" s="172" t="s">
        <v>157</v>
      </c>
      <c r="AW221" s="172" t="s">
        <v>118</v>
      </c>
      <c r="AX221" s="172" t="s">
        <v>22</v>
      </c>
      <c r="AY221" s="172" t="s">
        <v>147</v>
      </c>
    </row>
    <row r="222" spans="2:65" s="6" customFormat="1" ht="39" customHeight="1">
      <c r="B222" s="23"/>
      <c r="C222" s="143" t="s">
        <v>400</v>
      </c>
      <c r="D222" s="143" t="s">
        <v>148</v>
      </c>
      <c r="E222" s="144" t="s">
        <v>887</v>
      </c>
      <c r="F222" s="243" t="s">
        <v>888</v>
      </c>
      <c r="G222" s="244"/>
      <c r="H222" s="244"/>
      <c r="I222" s="244"/>
      <c r="J222" s="145" t="s">
        <v>392</v>
      </c>
      <c r="K222" s="146">
        <v>80</v>
      </c>
      <c r="L222" s="245">
        <v>0</v>
      </c>
      <c r="M222" s="244"/>
      <c r="N222" s="246">
        <f>ROUND($L$222*$K$222,2)</f>
        <v>0</v>
      </c>
      <c r="O222" s="244"/>
      <c r="P222" s="244"/>
      <c r="Q222" s="244"/>
      <c r="R222" s="25"/>
      <c r="T222" s="147"/>
      <c r="U222" s="31" t="s">
        <v>44</v>
      </c>
      <c r="V222" s="24"/>
      <c r="W222" s="148">
        <f>$V$222*$K$222</f>
        <v>0</v>
      </c>
      <c r="X222" s="148">
        <v>0</v>
      </c>
      <c r="Y222" s="148">
        <f>$X$222*$K$222</f>
        <v>0</v>
      </c>
      <c r="Z222" s="148">
        <v>0</v>
      </c>
      <c r="AA222" s="149">
        <f>$Z$222*$K$222</f>
        <v>0</v>
      </c>
      <c r="AR222" s="6" t="s">
        <v>251</v>
      </c>
      <c r="AT222" s="6" t="s">
        <v>148</v>
      </c>
      <c r="AU222" s="6" t="s">
        <v>106</v>
      </c>
      <c r="AY222" s="6" t="s">
        <v>147</v>
      </c>
      <c r="BE222" s="93">
        <f>IF($U$222="základní",$N$222,0)</f>
        <v>0</v>
      </c>
      <c r="BF222" s="93">
        <f>IF($U$222="snížená",$N$222,0)</f>
        <v>0</v>
      </c>
      <c r="BG222" s="93">
        <f>IF($U$222="zákl. přenesená",$N$222,0)</f>
        <v>0</v>
      </c>
      <c r="BH222" s="93">
        <f>IF($U$222="sníž. přenesená",$N$222,0)</f>
        <v>0</v>
      </c>
      <c r="BI222" s="93">
        <f>IF($U$222="nulová",$N$222,0)</f>
        <v>0</v>
      </c>
      <c r="BJ222" s="6" t="s">
        <v>22</v>
      </c>
      <c r="BK222" s="93">
        <f>ROUND($L$222*$K$222,2)</f>
        <v>0</v>
      </c>
      <c r="BL222" s="6" t="s">
        <v>251</v>
      </c>
      <c r="BM222" s="6" t="s">
        <v>889</v>
      </c>
    </row>
    <row r="223" spans="2:65" s="6" customFormat="1" ht="27" customHeight="1">
      <c r="B223" s="23"/>
      <c r="C223" s="143" t="s">
        <v>404</v>
      </c>
      <c r="D223" s="143" t="s">
        <v>148</v>
      </c>
      <c r="E223" s="144" t="s">
        <v>890</v>
      </c>
      <c r="F223" s="243" t="s">
        <v>891</v>
      </c>
      <c r="G223" s="244"/>
      <c r="H223" s="244"/>
      <c r="I223" s="244"/>
      <c r="J223" s="145" t="s">
        <v>245</v>
      </c>
      <c r="K223" s="146">
        <v>19.5</v>
      </c>
      <c r="L223" s="245">
        <v>0</v>
      </c>
      <c r="M223" s="244"/>
      <c r="N223" s="246">
        <f>ROUND($L$223*$K$223,2)</f>
        <v>0</v>
      </c>
      <c r="O223" s="244"/>
      <c r="P223" s="244"/>
      <c r="Q223" s="244"/>
      <c r="R223" s="25"/>
      <c r="T223" s="147"/>
      <c r="U223" s="31" t="s">
        <v>44</v>
      </c>
      <c r="V223" s="24"/>
      <c r="W223" s="148">
        <f>$V$223*$K$223</f>
        <v>0</v>
      </c>
      <c r="X223" s="148">
        <v>0.00592</v>
      </c>
      <c r="Y223" s="148">
        <f>$X$223*$K$223</f>
        <v>0.11544</v>
      </c>
      <c r="Z223" s="148">
        <v>0</v>
      </c>
      <c r="AA223" s="149">
        <f>$Z$223*$K$223</f>
        <v>0</v>
      </c>
      <c r="AR223" s="6" t="s">
        <v>251</v>
      </c>
      <c r="AT223" s="6" t="s">
        <v>148</v>
      </c>
      <c r="AU223" s="6" t="s">
        <v>106</v>
      </c>
      <c r="AY223" s="6" t="s">
        <v>147</v>
      </c>
      <c r="BE223" s="93">
        <f>IF($U$223="základní",$N$223,0)</f>
        <v>0</v>
      </c>
      <c r="BF223" s="93">
        <f>IF($U$223="snížená",$N$223,0)</f>
        <v>0</v>
      </c>
      <c r="BG223" s="93">
        <f>IF($U$223="zákl. přenesená",$N$223,0)</f>
        <v>0</v>
      </c>
      <c r="BH223" s="93">
        <f>IF($U$223="sníž. přenesená",$N$223,0)</f>
        <v>0</v>
      </c>
      <c r="BI223" s="93">
        <f>IF($U$223="nulová",$N$223,0)</f>
        <v>0</v>
      </c>
      <c r="BJ223" s="6" t="s">
        <v>22</v>
      </c>
      <c r="BK223" s="93">
        <f>ROUND($L$223*$K$223,2)</f>
        <v>0</v>
      </c>
      <c r="BL223" s="6" t="s">
        <v>251</v>
      </c>
      <c r="BM223" s="6" t="s">
        <v>892</v>
      </c>
    </row>
    <row r="224" spans="2:51" s="6" customFormat="1" ht="18.75" customHeight="1">
      <c r="B224" s="155"/>
      <c r="C224" s="156"/>
      <c r="D224" s="156"/>
      <c r="E224" s="156"/>
      <c r="F224" s="252" t="s">
        <v>893</v>
      </c>
      <c r="G224" s="253"/>
      <c r="H224" s="253"/>
      <c r="I224" s="253"/>
      <c r="J224" s="156"/>
      <c r="K224" s="157">
        <v>12</v>
      </c>
      <c r="L224" s="156"/>
      <c r="M224" s="156"/>
      <c r="N224" s="156"/>
      <c r="O224" s="156"/>
      <c r="P224" s="156"/>
      <c r="Q224" s="156"/>
      <c r="R224" s="158"/>
      <c r="T224" s="159"/>
      <c r="U224" s="156"/>
      <c r="V224" s="156"/>
      <c r="W224" s="156"/>
      <c r="X224" s="156"/>
      <c r="Y224" s="156"/>
      <c r="Z224" s="156"/>
      <c r="AA224" s="160"/>
      <c r="AT224" s="161" t="s">
        <v>195</v>
      </c>
      <c r="AU224" s="161" t="s">
        <v>106</v>
      </c>
      <c r="AV224" s="161" t="s">
        <v>106</v>
      </c>
      <c r="AW224" s="161" t="s">
        <v>118</v>
      </c>
      <c r="AX224" s="161" t="s">
        <v>79</v>
      </c>
      <c r="AY224" s="161" t="s">
        <v>147</v>
      </c>
    </row>
    <row r="225" spans="2:51" s="6" customFormat="1" ht="18.75" customHeight="1">
      <c r="B225" s="155"/>
      <c r="C225" s="156"/>
      <c r="D225" s="156"/>
      <c r="E225" s="156"/>
      <c r="F225" s="252" t="s">
        <v>894</v>
      </c>
      <c r="G225" s="253"/>
      <c r="H225" s="253"/>
      <c r="I225" s="253"/>
      <c r="J225" s="156"/>
      <c r="K225" s="157">
        <v>7.5</v>
      </c>
      <c r="L225" s="156"/>
      <c r="M225" s="156"/>
      <c r="N225" s="156"/>
      <c r="O225" s="156"/>
      <c r="P225" s="156"/>
      <c r="Q225" s="156"/>
      <c r="R225" s="158"/>
      <c r="T225" s="159"/>
      <c r="U225" s="156"/>
      <c r="V225" s="156"/>
      <c r="W225" s="156"/>
      <c r="X225" s="156"/>
      <c r="Y225" s="156"/>
      <c r="Z225" s="156"/>
      <c r="AA225" s="160"/>
      <c r="AT225" s="161" t="s">
        <v>195</v>
      </c>
      <c r="AU225" s="161" t="s">
        <v>106</v>
      </c>
      <c r="AV225" s="161" t="s">
        <v>106</v>
      </c>
      <c r="AW225" s="161" t="s">
        <v>118</v>
      </c>
      <c r="AX225" s="161" t="s">
        <v>79</v>
      </c>
      <c r="AY225" s="161" t="s">
        <v>147</v>
      </c>
    </row>
    <row r="226" spans="2:51" s="6" customFormat="1" ht="18.75" customHeight="1">
      <c r="B226" s="166"/>
      <c r="C226" s="167"/>
      <c r="D226" s="167"/>
      <c r="E226" s="167"/>
      <c r="F226" s="258" t="s">
        <v>258</v>
      </c>
      <c r="G226" s="259"/>
      <c r="H226" s="259"/>
      <c r="I226" s="259"/>
      <c r="J226" s="167"/>
      <c r="K226" s="168">
        <v>19.5</v>
      </c>
      <c r="L226" s="167"/>
      <c r="M226" s="167"/>
      <c r="N226" s="167"/>
      <c r="O226" s="167"/>
      <c r="P226" s="167"/>
      <c r="Q226" s="167"/>
      <c r="R226" s="169"/>
      <c r="T226" s="170"/>
      <c r="U226" s="167"/>
      <c r="V226" s="167"/>
      <c r="W226" s="167"/>
      <c r="X226" s="167"/>
      <c r="Y226" s="167"/>
      <c r="Z226" s="167"/>
      <c r="AA226" s="171"/>
      <c r="AT226" s="172" t="s">
        <v>195</v>
      </c>
      <c r="AU226" s="172" t="s">
        <v>106</v>
      </c>
      <c r="AV226" s="172" t="s">
        <v>157</v>
      </c>
      <c r="AW226" s="172" t="s">
        <v>118</v>
      </c>
      <c r="AX226" s="172" t="s">
        <v>22</v>
      </c>
      <c r="AY226" s="172" t="s">
        <v>147</v>
      </c>
    </row>
    <row r="227" spans="2:65" s="6" customFormat="1" ht="15.75" customHeight="1">
      <c r="B227" s="23"/>
      <c r="C227" s="143" t="s">
        <v>408</v>
      </c>
      <c r="D227" s="143" t="s">
        <v>148</v>
      </c>
      <c r="E227" s="144" t="s">
        <v>895</v>
      </c>
      <c r="F227" s="243" t="s">
        <v>896</v>
      </c>
      <c r="G227" s="244"/>
      <c r="H227" s="244"/>
      <c r="I227" s="244"/>
      <c r="J227" s="145" t="s">
        <v>254</v>
      </c>
      <c r="K227" s="146">
        <v>213.94</v>
      </c>
      <c r="L227" s="245">
        <v>0</v>
      </c>
      <c r="M227" s="244"/>
      <c r="N227" s="246">
        <f>ROUND($L$227*$K$227,2)</f>
        <v>0</v>
      </c>
      <c r="O227" s="244"/>
      <c r="P227" s="244"/>
      <c r="Q227" s="244"/>
      <c r="R227" s="25"/>
      <c r="T227" s="147"/>
      <c r="U227" s="31" t="s">
        <v>44</v>
      </c>
      <c r="V227" s="24"/>
      <c r="W227" s="148">
        <f>$V$227*$K$227</f>
        <v>0</v>
      </c>
      <c r="X227" s="148">
        <v>0</v>
      </c>
      <c r="Y227" s="148">
        <f>$X$227*$K$227</f>
        <v>0</v>
      </c>
      <c r="Z227" s="148">
        <v>0.0023</v>
      </c>
      <c r="AA227" s="149">
        <f>$Z$227*$K$227</f>
        <v>0.492062</v>
      </c>
      <c r="AR227" s="6" t="s">
        <v>251</v>
      </c>
      <c r="AT227" s="6" t="s">
        <v>148</v>
      </c>
      <c r="AU227" s="6" t="s">
        <v>106</v>
      </c>
      <c r="AY227" s="6" t="s">
        <v>147</v>
      </c>
      <c r="BE227" s="93">
        <f>IF($U$227="základní",$N$227,0)</f>
        <v>0</v>
      </c>
      <c r="BF227" s="93">
        <f>IF($U$227="snížená",$N$227,0)</f>
        <v>0</v>
      </c>
      <c r="BG227" s="93">
        <f>IF($U$227="zákl. přenesená",$N$227,0)</f>
        <v>0</v>
      </c>
      <c r="BH227" s="93">
        <f>IF($U$227="sníž. přenesená",$N$227,0)</f>
        <v>0</v>
      </c>
      <c r="BI227" s="93">
        <f>IF($U$227="nulová",$N$227,0)</f>
        <v>0</v>
      </c>
      <c r="BJ227" s="6" t="s">
        <v>22</v>
      </c>
      <c r="BK227" s="93">
        <f>ROUND($L$227*$K$227,2)</f>
        <v>0</v>
      </c>
      <c r="BL227" s="6" t="s">
        <v>251</v>
      </c>
      <c r="BM227" s="6" t="s">
        <v>897</v>
      </c>
    </row>
    <row r="228" spans="2:51" s="6" customFormat="1" ht="18.75" customHeight="1">
      <c r="B228" s="155"/>
      <c r="C228" s="156"/>
      <c r="D228" s="156"/>
      <c r="E228" s="156"/>
      <c r="F228" s="252" t="s">
        <v>898</v>
      </c>
      <c r="G228" s="253"/>
      <c r="H228" s="253"/>
      <c r="I228" s="253"/>
      <c r="J228" s="156"/>
      <c r="K228" s="157">
        <v>213.94</v>
      </c>
      <c r="L228" s="156"/>
      <c r="M228" s="156"/>
      <c r="N228" s="156"/>
      <c r="O228" s="156"/>
      <c r="P228" s="156"/>
      <c r="Q228" s="156"/>
      <c r="R228" s="158"/>
      <c r="T228" s="159"/>
      <c r="U228" s="156"/>
      <c r="V228" s="156"/>
      <c r="W228" s="156"/>
      <c r="X228" s="156"/>
      <c r="Y228" s="156"/>
      <c r="Z228" s="156"/>
      <c r="AA228" s="160"/>
      <c r="AT228" s="161" t="s">
        <v>195</v>
      </c>
      <c r="AU228" s="161" t="s">
        <v>106</v>
      </c>
      <c r="AV228" s="161" t="s">
        <v>106</v>
      </c>
      <c r="AW228" s="161" t="s">
        <v>118</v>
      </c>
      <c r="AX228" s="161" t="s">
        <v>22</v>
      </c>
      <c r="AY228" s="161" t="s">
        <v>147</v>
      </c>
    </row>
    <row r="229" spans="2:65" s="6" customFormat="1" ht="27" customHeight="1">
      <c r="B229" s="23"/>
      <c r="C229" s="143" t="s">
        <v>412</v>
      </c>
      <c r="D229" s="143" t="s">
        <v>148</v>
      </c>
      <c r="E229" s="144" t="s">
        <v>899</v>
      </c>
      <c r="F229" s="243" t="s">
        <v>900</v>
      </c>
      <c r="G229" s="244"/>
      <c r="H229" s="244"/>
      <c r="I229" s="244"/>
      <c r="J229" s="145" t="s">
        <v>254</v>
      </c>
      <c r="K229" s="146">
        <v>2</v>
      </c>
      <c r="L229" s="245">
        <v>0</v>
      </c>
      <c r="M229" s="244"/>
      <c r="N229" s="246">
        <f>ROUND($L$229*$K$229,2)</f>
        <v>0</v>
      </c>
      <c r="O229" s="244"/>
      <c r="P229" s="244"/>
      <c r="Q229" s="244"/>
      <c r="R229" s="25"/>
      <c r="T229" s="147"/>
      <c r="U229" s="31" t="s">
        <v>44</v>
      </c>
      <c r="V229" s="24"/>
      <c r="W229" s="148">
        <f>$V$229*$K$229</f>
        <v>0</v>
      </c>
      <c r="X229" s="148">
        <v>0.00379</v>
      </c>
      <c r="Y229" s="148">
        <f>$X$229*$K$229</f>
        <v>0.00758</v>
      </c>
      <c r="Z229" s="148">
        <v>0</v>
      </c>
      <c r="AA229" s="149">
        <f>$Z$229*$K$229</f>
        <v>0</v>
      </c>
      <c r="AR229" s="6" t="s">
        <v>251</v>
      </c>
      <c r="AT229" s="6" t="s">
        <v>148</v>
      </c>
      <c r="AU229" s="6" t="s">
        <v>106</v>
      </c>
      <c r="AY229" s="6" t="s">
        <v>147</v>
      </c>
      <c r="BE229" s="93">
        <f>IF($U$229="základní",$N$229,0)</f>
        <v>0</v>
      </c>
      <c r="BF229" s="93">
        <f>IF($U$229="snížená",$N$229,0)</f>
        <v>0</v>
      </c>
      <c r="BG229" s="93">
        <f>IF($U$229="zákl. přenesená",$N$229,0)</f>
        <v>0</v>
      </c>
      <c r="BH229" s="93">
        <f>IF($U$229="sníž. přenesená",$N$229,0)</f>
        <v>0</v>
      </c>
      <c r="BI229" s="93">
        <f>IF($U$229="nulová",$N$229,0)</f>
        <v>0</v>
      </c>
      <c r="BJ229" s="6" t="s">
        <v>22</v>
      </c>
      <c r="BK229" s="93">
        <f>ROUND($L$229*$K$229,2)</f>
        <v>0</v>
      </c>
      <c r="BL229" s="6" t="s">
        <v>251</v>
      </c>
      <c r="BM229" s="6" t="s">
        <v>901</v>
      </c>
    </row>
    <row r="230" spans="2:65" s="6" customFormat="1" ht="27" customHeight="1">
      <c r="B230" s="23"/>
      <c r="C230" s="143" t="s">
        <v>416</v>
      </c>
      <c r="D230" s="143" t="s">
        <v>148</v>
      </c>
      <c r="E230" s="144" t="s">
        <v>902</v>
      </c>
      <c r="F230" s="243" t="s">
        <v>903</v>
      </c>
      <c r="G230" s="244"/>
      <c r="H230" s="244"/>
      <c r="I230" s="244"/>
      <c r="J230" s="145" t="s">
        <v>254</v>
      </c>
      <c r="K230" s="146">
        <v>6</v>
      </c>
      <c r="L230" s="245">
        <v>0</v>
      </c>
      <c r="M230" s="244"/>
      <c r="N230" s="246">
        <f>ROUND($L$230*$K$230,2)</f>
        <v>0</v>
      </c>
      <c r="O230" s="244"/>
      <c r="P230" s="244"/>
      <c r="Q230" s="244"/>
      <c r="R230" s="25"/>
      <c r="T230" s="147"/>
      <c r="U230" s="31" t="s">
        <v>44</v>
      </c>
      <c r="V230" s="24"/>
      <c r="W230" s="148">
        <f>$V$230*$K$230</f>
        <v>0</v>
      </c>
      <c r="X230" s="148">
        <v>0.00171</v>
      </c>
      <c r="Y230" s="148">
        <f>$X$230*$K$230</f>
        <v>0.01026</v>
      </c>
      <c r="Z230" s="148">
        <v>0</v>
      </c>
      <c r="AA230" s="149">
        <f>$Z$230*$K$230</f>
        <v>0</v>
      </c>
      <c r="AR230" s="6" t="s">
        <v>251</v>
      </c>
      <c r="AT230" s="6" t="s">
        <v>148</v>
      </c>
      <c r="AU230" s="6" t="s">
        <v>106</v>
      </c>
      <c r="AY230" s="6" t="s">
        <v>147</v>
      </c>
      <c r="BE230" s="93">
        <f>IF($U$230="základní",$N$230,0)</f>
        <v>0</v>
      </c>
      <c r="BF230" s="93">
        <f>IF($U$230="snížená",$N$230,0)</f>
        <v>0</v>
      </c>
      <c r="BG230" s="93">
        <f>IF($U$230="zákl. přenesená",$N$230,0)</f>
        <v>0</v>
      </c>
      <c r="BH230" s="93">
        <f>IF($U$230="sníž. přenesená",$N$230,0)</f>
        <v>0</v>
      </c>
      <c r="BI230" s="93">
        <f>IF($U$230="nulová",$N$230,0)</f>
        <v>0</v>
      </c>
      <c r="BJ230" s="6" t="s">
        <v>22</v>
      </c>
      <c r="BK230" s="93">
        <f>ROUND($L$230*$K$230,2)</f>
        <v>0</v>
      </c>
      <c r="BL230" s="6" t="s">
        <v>251</v>
      </c>
      <c r="BM230" s="6" t="s">
        <v>904</v>
      </c>
    </row>
    <row r="231" spans="2:65" s="6" customFormat="1" ht="39" customHeight="1">
      <c r="B231" s="23"/>
      <c r="C231" s="143" t="s">
        <v>421</v>
      </c>
      <c r="D231" s="143" t="s">
        <v>148</v>
      </c>
      <c r="E231" s="144" t="s">
        <v>905</v>
      </c>
      <c r="F231" s="243" t="s">
        <v>906</v>
      </c>
      <c r="G231" s="244"/>
      <c r="H231" s="244"/>
      <c r="I231" s="244"/>
      <c r="J231" s="145" t="s">
        <v>245</v>
      </c>
      <c r="K231" s="146">
        <v>304.308</v>
      </c>
      <c r="L231" s="245">
        <v>0</v>
      </c>
      <c r="M231" s="244"/>
      <c r="N231" s="246">
        <f>ROUND($L$231*$K$231,2)</f>
        <v>0</v>
      </c>
      <c r="O231" s="244"/>
      <c r="P231" s="244"/>
      <c r="Q231" s="244"/>
      <c r="R231" s="25"/>
      <c r="T231" s="147"/>
      <c r="U231" s="31" t="s">
        <v>44</v>
      </c>
      <c r="V231" s="24"/>
      <c r="W231" s="148">
        <f>$V$231*$K$231</f>
        <v>0</v>
      </c>
      <c r="X231" s="148">
        <v>0.00165</v>
      </c>
      <c r="Y231" s="148">
        <f>$X$231*$K$231</f>
        <v>0.5021082</v>
      </c>
      <c r="Z231" s="148">
        <v>0</v>
      </c>
      <c r="AA231" s="149">
        <f>$Z$231*$K$231</f>
        <v>0</v>
      </c>
      <c r="AR231" s="6" t="s">
        <v>251</v>
      </c>
      <c r="AT231" s="6" t="s">
        <v>148</v>
      </c>
      <c r="AU231" s="6" t="s">
        <v>106</v>
      </c>
      <c r="AY231" s="6" t="s">
        <v>147</v>
      </c>
      <c r="BE231" s="93">
        <f>IF($U$231="základní",$N$231,0)</f>
        <v>0</v>
      </c>
      <c r="BF231" s="93">
        <f>IF($U$231="snížená",$N$231,0)</f>
        <v>0</v>
      </c>
      <c r="BG231" s="93">
        <f>IF($U$231="zákl. přenesená",$N$231,0)</f>
        <v>0</v>
      </c>
      <c r="BH231" s="93">
        <f>IF($U$231="sníž. přenesená",$N$231,0)</f>
        <v>0</v>
      </c>
      <c r="BI231" s="93">
        <f>IF($U$231="nulová",$N$231,0)</f>
        <v>0</v>
      </c>
      <c r="BJ231" s="6" t="s">
        <v>22</v>
      </c>
      <c r="BK231" s="93">
        <f>ROUND($L$231*$K$231,2)</f>
        <v>0</v>
      </c>
      <c r="BL231" s="6" t="s">
        <v>251</v>
      </c>
      <c r="BM231" s="6" t="s">
        <v>907</v>
      </c>
    </row>
    <row r="232" spans="2:51" s="6" customFormat="1" ht="18.75" customHeight="1">
      <c r="B232" s="155"/>
      <c r="C232" s="156"/>
      <c r="D232" s="156"/>
      <c r="E232" s="156"/>
      <c r="F232" s="252" t="s">
        <v>908</v>
      </c>
      <c r="G232" s="253"/>
      <c r="H232" s="253"/>
      <c r="I232" s="253"/>
      <c r="J232" s="156"/>
      <c r="K232" s="157">
        <v>140.088</v>
      </c>
      <c r="L232" s="156"/>
      <c r="M232" s="156"/>
      <c r="N232" s="156"/>
      <c r="O232" s="156"/>
      <c r="P232" s="156"/>
      <c r="Q232" s="156"/>
      <c r="R232" s="158"/>
      <c r="T232" s="159"/>
      <c r="U232" s="156"/>
      <c r="V232" s="156"/>
      <c r="W232" s="156"/>
      <c r="X232" s="156"/>
      <c r="Y232" s="156"/>
      <c r="Z232" s="156"/>
      <c r="AA232" s="160"/>
      <c r="AT232" s="161" t="s">
        <v>195</v>
      </c>
      <c r="AU232" s="161" t="s">
        <v>106</v>
      </c>
      <c r="AV232" s="161" t="s">
        <v>106</v>
      </c>
      <c r="AW232" s="161" t="s">
        <v>118</v>
      </c>
      <c r="AX232" s="161" t="s">
        <v>79</v>
      </c>
      <c r="AY232" s="161" t="s">
        <v>147</v>
      </c>
    </row>
    <row r="233" spans="2:51" s="6" customFormat="1" ht="18.75" customHeight="1">
      <c r="B233" s="155"/>
      <c r="C233" s="156"/>
      <c r="D233" s="156"/>
      <c r="E233" s="156"/>
      <c r="F233" s="252" t="s">
        <v>909</v>
      </c>
      <c r="G233" s="253"/>
      <c r="H233" s="253"/>
      <c r="I233" s="253"/>
      <c r="J233" s="156"/>
      <c r="K233" s="157">
        <v>135</v>
      </c>
      <c r="L233" s="156"/>
      <c r="M233" s="156"/>
      <c r="N233" s="156"/>
      <c r="O233" s="156"/>
      <c r="P233" s="156"/>
      <c r="Q233" s="156"/>
      <c r="R233" s="158"/>
      <c r="T233" s="159"/>
      <c r="U233" s="156"/>
      <c r="V233" s="156"/>
      <c r="W233" s="156"/>
      <c r="X233" s="156"/>
      <c r="Y233" s="156"/>
      <c r="Z233" s="156"/>
      <c r="AA233" s="160"/>
      <c r="AT233" s="161" t="s">
        <v>195</v>
      </c>
      <c r="AU233" s="161" t="s">
        <v>106</v>
      </c>
      <c r="AV233" s="161" t="s">
        <v>106</v>
      </c>
      <c r="AW233" s="161" t="s">
        <v>118</v>
      </c>
      <c r="AX233" s="161" t="s">
        <v>79</v>
      </c>
      <c r="AY233" s="161" t="s">
        <v>147</v>
      </c>
    </row>
    <row r="234" spans="2:51" s="6" customFormat="1" ht="18.75" customHeight="1">
      <c r="B234" s="155"/>
      <c r="C234" s="156"/>
      <c r="D234" s="156"/>
      <c r="E234" s="156"/>
      <c r="F234" s="252" t="s">
        <v>910</v>
      </c>
      <c r="G234" s="253"/>
      <c r="H234" s="253"/>
      <c r="I234" s="253"/>
      <c r="J234" s="156"/>
      <c r="K234" s="157">
        <v>29.22</v>
      </c>
      <c r="L234" s="156"/>
      <c r="M234" s="156"/>
      <c r="N234" s="156"/>
      <c r="O234" s="156"/>
      <c r="P234" s="156"/>
      <c r="Q234" s="156"/>
      <c r="R234" s="158"/>
      <c r="T234" s="159"/>
      <c r="U234" s="156"/>
      <c r="V234" s="156"/>
      <c r="W234" s="156"/>
      <c r="X234" s="156"/>
      <c r="Y234" s="156"/>
      <c r="Z234" s="156"/>
      <c r="AA234" s="160"/>
      <c r="AT234" s="161" t="s">
        <v>195</v>
      </c>
      <c r="AU234" s="161" t="s">
        <v>106</v>
      </c>
      <c r="AV234" s="161" t="s">
        <v>106</v>
      </c>
      <c r="AW234" s="161" t="s">
        <v>118</v>
      </c>
      <c r="AX234" s="161" t="s">
        <v>79</v>
      </c>
      <c r="AY234" s="161" t="s">
        <v>147</v>
      </c>
    </row>
    <row r="235" spans="2:51" s="6" customFormat="1" ht="18.75" customHeight="1">
      <c r="B235" s="166"/>
      <c r="C235" s="167"/>
      <c r="D235" s="167"/>
      <c r="E235" s="167"/>
      <c r="F235" s="258" t="s">
        <v>258</v>
      </c>
      <c r="G235" s="259"/>
      <c r="H235" s="259"/>
      <c r="I235" s="259"/>
      <c r="J235" s="167"/>
      <c r="K235" s="168">
        <v>304.308</v>
      </c>
      <c r="L235" s="167"/>
      <c r="M235" s="167"/>
      <c r="N235" s="167"/>
      <c r="O235" s="167"/>
      <c r="P235" s="167"/>
      <c r="Q235" s="167"/>
      <c r="R235" s="169"/>
      <c r="T235" s="170"/>
      <c r="U235" s="167"/>
      <c r="V235" s="167"/>
      <c r="W235" s="167"/>
      <c r="X235" s="167"/>
      <c r="Y235" s="167"/>
      <c r="Z235" s="167"/>
      <c r="AA235" s="171"/>
      <c r="AT235" s="172" t="s">
        <v>195</v>
      </c>
      <c r="AU235" s="172" t="s">
        <v>106</v>
      </c>
      <c r="AV235" s="172" t="s">
        <v>157</v>
      </c>
      <c r="AW235" s="172" t="s">
        <v>118</v>
      </c>
      <c r="AX235" s="172" t="s">
        <v>22</v>
      </c>
      <c r="AY235" s="172" t="s">
        <v>147</v>
      </c>
    </row>
    <row r="236" spans="2:65" s="6" customFormat="1" ht="27" customHeight="1">
      <c r="B236" s="23"/>
      <c r="C236" s="143" t="s">
        <v>425</v>
      </c>
      <c r="D236" s="143" t="s">
        <v>148</v>
      </c>
      <c r="E236" s="144" t="s">
        <v>911</v>
      </c>
      <c r="F236" s="243" t="s">
        <v>912</v>
      </c>
      <c r="G236" s="244"/>
      <c r="H236" s="244"/>
      <c r="I236" s="244"/>
      <c r="J236" s="145" t="s">
        <v>225</v>
      </c>
      <c r="K236" s="146">
        <v>1.377</v>
      </c>
      <c r="L236" s="245">
        <v>0</v>
      </c>
      <c r="M236" s="244"/>
      <c r="N236" s="246">
        <f>ROUND($L$236*$K$236,2)</f>
        <v>0</v>
      </c>
      <c r="O236" s="244"/>
      <c r="P236" s="244"/>
      <c r="Q236" s="244"/>
      <c r="R236" s="25"/>
      <c r="T236" s="147"/>
      <c r="U236" s="31" t="s">
        <v>44</v>
      </c>
      <c r="V236" s="24"/>
      <c r="W236" s="148">
        <f>$V$236*$K$236</f>
        <v>0</v>
      </c>
      <c r="X236" s="148">
        <v>0</v>
      </c>
      <c r="Y236" s="148">
        <f>$X$236*$K$236</f>
        <v>0</v>
      </c>
      <c r="Z236" s="148">
        <v>0</v>
      </c>
      <c r="AA236" s="149">
        <f>$Z$236*$K$236</f>
        <v>0</v>
      </c>
      <c r="AR236" s="6" t="s">
        <v>251</v>
      </c>
      <c r="AT236" s="6" t="s">
        <v>148</v>
      </c>
      <c r="AU236" s="6" t="s">
        <v>106</v>
      </c>
      <c r="AY236" s="6" t="s">
        <v>147</v>
      </c>
      <c r="BE236" s="93">
        <f>IF($U$236="základní",$N$236,0)</f>
        <v>0</v>
      </c>
      <c r="BF236" s="93">
        <f>IF($U$236="snížená",$N$236,0)</f>
        <v>0</v>
      </c>
      <c r="BG236" s="93">
        <f>IF($U$236="zákl. přenesená",$N$236,0)</f>
        <v>0</v>
      </c>
      <c r="BH236" s="93">
        <f>IF($U$236="sníž. přenesená",$N$236,0)</f>
        <v>0</v>
      </c>
      <c r="BI236" s="93">
        <f>IF($U$236="nulová",$N$236,0)</f>
        <v>0</v>
      </c>
      <c r="BJ236" s="6" t="s">
        <v>22</v>
      </c>
      <c r="BK236" s="93">
        <f>ROUND($L$236*$K$236,2)</f>
        <v>0</v>
      </c>
      <c r="BL236" s="6" t="s">
        <v>251</v>
      </c>
      <c r="BM236" s="6" t="s">
        <v>913</v>
      </c>
    </row>
    <row r="237" spans="2:63" s="132" customFormat="1" ht="30.75" customHeight="1">
      <c r="B237" s="133"/>
      <c r="C237" s="134"/>
      <c r="D237" s="142" t="s">
        <v>187</v>
      </c>
      <c r="E237" s="142"/>
      <c r="F237" s="142"/>
      <c r="G237" s="142"/>
      <c r="H237" s="142"/>
      <c r="I237" s="142"/>
      <c r="J237" s="142"/>
      <c r="K237" s="142"/>
      <c r="L237" s="142"/>
      <c r="M237" s="142"/>
      <c r="N237" s="251">
        <f>$BK$237</f>
        <v>0</v>
      </c>
      <c r="O237" s="250"/>
      <c r="P237" s="250"/>
      <c r="Q237" s="250"/>
      <c r="R237" s="136"/>
      <c r="T237" s="137"/>
      <c r="U237" s="134"/>
      <c r="V237" s="134"/>
      <c r="W237" s="138">
        <f>$W$238</f>
        <v>0</v>
      </c>
      <c r="X237" s="134"/>
      <c r="Y237" s="138">
        <f>$Y$238</f>
        <v>0.002805</v>
      </c>
      <c r="Z237" s="134"/>
      <c r="AA237" s="139">
        <f>$AA$238</f>
        <v>0</v>
      </c>
      <c r="AR237" s="140" t="s">
        <v>106</v>
      </c>
      <c r="AT237" s="140" t="s">
        <v>78</v>
      </c>
      <c r="AU237" s="140" t="s">
        <v>22</v>
      </c>
      <c r="AY237" s="140" t="s">
        <v>147</v>
      </c>
      <c r="BK237" s="141">
        <f>$BK$238</f>
        <v>0</v>
      </c>
    </row>
    <row r="238" spans="2:65" s="6" customFormat="1" ht="27" customHeight="1">
      <c r="B238" s="23"/>
      <c r="C238" s="143" t="s">
        <v>429</v>
      </c>
      <c r="D238" s="143" t="s">
        <v>148</v>
      </c>
      <c r="E238" s="144" t="s">
        <v>914</v>
      </c>
      <c r="F238" s="243" t="s">
        <v>915</v>
      </c>
      <c r="G238" s="244"/>
      <c r="H238" s="244"/>
      <c r="I238" s="244"/>
      <c r="J238" s="145" t="s">
        <v>245</v>
      </c>
      <c r="K238" s="146">
        <v>5.5</v>
      </c>
      <c r="L238" s="245">
        <v>0</v>
      </c>
      <c r="M238" s="244"/>
      <c r="N238" s="246">
        <f>ROUND($L$238*$K$238,2)</f>
        <v>0</v>
      </c>
      <c r="O238" s="244"/>
      <c r="P238" s="244"/>
      <c r="Q238" s="244"/>
      <c r="R238" s="25"/>
      <c r="T238" s="147"/>
      <c r="U238" s="31" t="s">
        <v>44</v>
      </c>
      <c r="V238" s="24"/>
      <c r="W238" s="148">
        <f>$V$238*$K$238</f>
        <v>0</v>
      </c>
      <c r="X238" s="148">
        <v>0.00051</v>
      </c>
      <c r="Y238" s="148">
        <f>$X$238*$K$238</f>
        <v>0.002805</v>
      </c>
      <c r="Z238" s="148">
        <v>0</v>
      </c>
      <c r="AA238" s="149">
        <f>$Z$238*$K$238</f>
        <v>0</v>
      </c>
      <c r="AR238" s="6" t="s">
        <v>251</v>
      </c>
      <c r="AT238" s="6" t="s">
        <v>148</v>
      </c>
      <c r="AU238" s="6" t="s">
        <v>106</v>
      </c>
      <c r="AY238" s="6" t="s">
        <v>147</v>
      </c>
      <c r="BE238" s="93">
        <f>IF($U$238="základní",$N$238,0)</f>
        <v>0</v>
      </c>
      <c r="BF238" s="93">
        <f>IF($U$238="snížená",$N$238,0)</f>
        <v>0</v>
      </c>
      <c r="BG238" s="93">
        <f>IF($U$238="zákl. přenesená",$N$238,0)</f>
        <v>0</v>
      </c>
      <c r="BH238" s="93">
        <f>IF($U$238="sníž. přenesená",$N$238,0)</f>
        <v>0</v>
      </c>
      <c r="BI238" s="93">
        <f>IF($U$238="nulová",$N$238,0)</f>
        <v>0</v>
      </c>
      <c r="BJ238" s="6" t="s">
        <v>22</v>
      </c>
      <c r="BK238" s="93">
        <f>ROUND($L$238*$K$238,2)</f>
        <v>0</v>
      </c>
      <c r="BL238" s="6" t="s">
        <v>251</v>
      </c>
      <c r="BM238" s="6" t="s">
        <v>916</v>
      </c>
    </row>
    <row r="239" spans="2:63" s="6" customFormat="1" ht="51" customHeight="1">
      <c r="B239" s="23"/>
      <c r="C239" s="24"/>
      <c r="D239" s="135" t="s">
        <v>168</v>
      </c>
      <c r="E239" s="24"/>
      <c r="F239" s="24"/>
      <c r="G239" s="24"/>
      <c r="H239" s="24"/>
      <c r="I239" s="24"/>
      <c r="J239" s="24"/>
      <c r="K239" s="24"/>
      <c r="L239" s="24"/>
      <c r="M239" s="24"/>
      <c r="N239" s="239">
        <f>$BK$239</f>
        <v>0</v>
      </c>
      <c r="O239" s="207"/>
      <c r="P239" s="207"/>
      <c r="Q239" s="207"/>
      <c r="R239" s="25"/>
      <c r="T239" s="64"/>
      <c r="U239" s="24"/>
      <c r="V239" s="24"/>
      <c r="W239" s="24"/>
      <c r="X239" s="24"/>
      <c r="Y239" s="24"/>
      <c r="Z239" s="24"/>
      <c r="AA239" s="65"/>
      <c r="AT239" s="6" t="s">
        <v>78</v>
      </c>
      <c r="AU239" s="6" t="s">
        <v>79</v>
      </c>
      <c r="AY239" s="6" t="s">
        <v>169</v>
      </c>
      <c r="BK239" s="93">
        <f>SUM($BK$240:$BK$244)</f>
        <v>0</v>
      </c>
    </row>
    <row r="240" spans="2:63" s="6" customFormat="1" ht="23.25" customHeight="1">
      <c r="B240" s="23"/>
      <c r="C240" s="150"/>
      <c r="D240" s="150" t="s">
        <v>148</v>
      </c>
      <c r="E240" s="151"/>
      <c r="F240" s="247"/>
      <c r="G240" s="248"/>
      <c r="H240" s="248"/>
      <c r="I240" s="248"/>
      <c r="J240" s="152"/>
      <c r="K240" s="153"/>
      <c r="L240" s="245"/>
      <c r="M240" s="244"/>
      <c r="N240" s="246">
        <f>$BK$240</f>
        <v>0</v>
      </c>
      <c r="O240" s="244"/>
      <c r="P240" s="244"/>
      <c r="Q240" s="244"/>
      <c r="R240" s="25"/>
      <c r="T240" s="147"/>
      <c r="U240" s="154" t="s">
        <v>44</v>
      </c>
      <c r="V240" s="24"/>
      <c r="W240" s="24"/>
      <c r="X240" s="24"/>
      <c r="Y240" s="24"/>
      <c r="Z240" s="24"/>
      <c r="AA240" s="65"/>
      <c r="AT240" s="6" t="s">
        <v>169</v>
      </c>
      <c r="AU240" s="6" t="s">
        <v>22</v>
      </c>
      <c r="AY240" s="6" t="s">
        <v>169</v>
      </c>
      <c r="BE240" s="93">
        <f>IF($U$240="základní",$N$240,0)</f>
        <v>0</v>
      </c>
      <c r="BF240" s="93">
        <f>IF($U$240="snížená",$N$240,0)</f>
        <v>0</v>
      </c>
      <c r="BG240" s="93">
        <f>IF($U$240="zákl. přenesená",$N$240,0)</f>
        <v>0</v>
      </c>
      <c r="BH240" s="93">
        <f>IF($U$240="sníž. přenesená",$N$240,0)</f>
        <v>0</v>
      </c>
      <c r="BI240" s="93">
        <f>IF($U$240="nulová",$N$240,0)</f>
        <v>0</v>
      </c>
      <c r="BJ240" s="6" t="s">
        <v>22</v>
      </c>
      <c r="BK240" s="93">
        <f>$L$240*$K$240</f>
        <v>0</v>
      </c>
    </row>
    <row r="241" spans="2:63" s="6" customFormat="1" ht="23.25" customHeight="1">
      <c r="B241" s="23"/>
      <c r="C241" s="150"/>
      <c r="D241" s="150" t="s">
        <v>148</v>
      </c>
      <c r="E241" s="151"/>
      <c r="F241" s="247"/>
      <c r="G241" s="248"/>
      <c r="H241" s="248"/>
      <c r="I241" s="248"/>
      <c r="J241" s="152"/>
      <c r="K241" s="153"/>
      <c r="L241" s="245"/>
      <c r="M241" s="244"/>
      <c r="N241" s="246">
        <f>$BK$241</f>
        <v>0</v>
      </c>
      <c r="O241" s="244"/>
      <c r="P241" s="244"/>
      <c r="Q241" s="244"/>
      <c r="R241" s="25"/>
      <c r="T241" s="147"/>
      <c r="U241" s="154" t="s">
        <v>44</v>
      </c>
      <c r="V241" s="24"/>
      <c r="W241" s="24"/>
      <c r="X241" s="24"/>
      <c r="Y241" s="24"/>
      <c r="Z241" s="24"/>
      <c r="AA241" s="65"/>
      <c r="AT241" s="6" t="s">
        <v>169</v>
      </c>
      <c r="AU241" s="6" t="s">
        <v>22</v>
      </c>
      <c r="AY241" s="6" t="s">
        <v>169</v>
      </c>
      <c r="BE241" s="93">
        <f>IF($U$241="základní",$N$241,0)</f>
        <v>0</v>
      </c>
      <c r="BF241" s="93">
        <f>IF($U$241="snížená",$N$241,0)</f>
        <v>0</v>
      </c>
      <c r="BG241" s="93">
        <f>IF($U$241="zákl. přenesená",$N$241,0)</f>
        <v>0</v>
      </c>
      <c r="BH241" s="93">
        <f>IF($U$241="sníž. přenesená",$N$241,0)</f>
        <v>0</v>
      </c>
      <c r="BI241" s="93">
        <f>IF($U$241="nulová",$N$241,0)</f>
        <v>0</v>
      </c>
      <c r="BJ241" s="6" t="s">
        <v>22</v>
      </c>
      <c r="BK241" s="93">
        <f>$L$241*$K$241</f>
        <v>0</v>
      </c>
    </row>
    <row r="242" spans="2:63" s="6" customFormat="1" ht="23.25" customHeight="1">
      <c r="B242" s="23"/>
      <c r="C242" s="150"/>
      <c r="D242" s="150" t="s">
        <v>148</v>
      </c>
      <c r="E242" s="151"/>
      <c r="F242" s="247"/>
      <c r="G242" s="248"/>
      <c r="H242" s="248"/>
      <c r="I242" s="248"/>
      <c r="J242" s="152"/>
      <c r="K242" s="153"/>
      <c r="L242" s="245"/>
      <c r="M242" s="244"/>
      <c r="N242" s="246">
        <f>$BK$242</f>
        <v>0</v>
      </c>
      <c r="O242" s="244"/>
      <c r="P242" s="244"/>
      <c r="Q242" s="244"/>
      <c r="R242" s="25"/>
      <c r="T242" s="147"/>
      <c r="U242" s="154" t="s">
        <v>44</v>
      </c>
      <c r="V242" s="24"/>
      <c r="W242" s="24"/>
      <c r="X242" s="24"/>
      <c r="Y242" s="24"/>
      <c r="Z242" s="24"/>
      <c r="AA242" s="65"/>
      <c r="AT242" s="6" t="s">
        <v>169</v>
      </c>
      <c r="AU242" s="6" t="s">
        <v>22</v>
      </c>
      <c r="AY242" s="6" t="s">
        <v>169</v>
      </c>
      <c r="BE242" s="93">
        <f>IF($U$242="základní",$N$242,0)</f>
        <v>0</v>
      </c>
      <c r="BF242" s="93">
        <f>IF($U$242="snížená",$N$242,0)</f>
        <v>0</v>
      </c>
      <c r="BG242" s="93">
        <f>IF($U$242="zákl. přenesená",$N$242,0)</f>
        <v>0</v>
      </c>
      <c r="BH242" s="93">
        <f>IF($U$242="sníž. přenesená",$N$242,0)</f>
        <v>0</v>
      </c>
      <c r="BI242" s="93">
        <f>IF($U$242="nulová",$N$242,0)</f>
        <v>0</v>
      </c>
      <c r="BJ242" s="6" t="s">
        <v>22</v>
      </c>
      <c r="BK242" s="93">
        <f>$L$242*$K$242</f>
        <v>0</v>
      </c>
    </row>
    <row r="243" spans="2:63" s="6" customFormat="1" ht="23.25" customHeight="1">
      <c r="B243" s="23"/>
      <c r="C243" s="150"/>
      <c r="D243" s="150" t="s">
        <v>148</v>
      </c>
      <c r="E243" s="151"/>
      <c r="F243" s="247"/>
      <c r="G243" s="248"/>
      <c r="H243" s="248"/>
      <c r="I243" s="248"/>
      <c r="J243" s="152"/>
      <c r="K243" s="153"/>
      <c r="L243" s="245"/>
      <c r="M243" s="244"/>
      <c r="N243" s="246">
        <f>$BK$243</f>
        <v>0</v>
      </c>
      <c r="O243" s="244"/>
      <c r="P243" s="244"/>
      <c r="Q243" s="244"/>
      <c r="R243" s="25"/>
      <c r="T243" s="147"/>
      <c r="U243" s="154" t="s">
        <v>44</v>
      </c>
      <c r="V243" s="24"/>
      <c r="W243" s="24"/>
      <c r="X243" s="24"/>
      <c r="Y243" s="24"/>
      <c r="Z243" s="24"/>
      <c r="AA243" s="65"/>
      <c r="AT243" s="6" t="s">
        <v>169</v>
      </c>
      <c r="AU243" s="6" t="s">
        <v>22</v>
      </c>
      <c r="AY243" s="6" t="s">
        <v>169</v>
      </c>
      <c r="BE243" s="93">
        <f>IF($U$243="základní",$N$243,0)</f>
        <v>0</v>
      </c>
      <c r="BF243" s="93">
        <f>IF($U$243="snížená",$N$243,0)</f>
        <v>0</v>
      </c>
      <c r="BG243" s="93">
        <f>IF($U$243="zákl. přenesená",$N$243,0)</f>
        <v>0</v>
      </c>
      <c r="BH243" s="93">
        <f>IF($U$243="sníž. přenesená",$N$243,0)</f>
        <v>0</v>
      </c>
      <c r="BI243" s="93">
        <f>IF($U$243="nulová",$N$243,0)</f>
        <v>0</v>
      </c>
      <c r="BJ243" s="6" t="s">
        <v>22</v>
      </c>
      <c r="BK243" s="93">
        <f>$L$243*$K$243</f>
        <v>0</v>
      </c>
    </row>
    <row r="244" spans="2:63" s="6" customFormat="1" ht="23.25" customHeight="1">
      <c r="B244" s="23"/>
      <c r="C244" s="150"/>
      <c r="D244" s="150" t="s">
        <v>148</v>
      </c>
      <c r="E244" s="151"/>
      <c r="F244" s="247"/>
      <c r="G244" s="248"/>
      <c r="H244" s="248"/>
      <c r="I244" s="248"/>
      <c r="J244" s="152"/>
      <c r="K244" s="153"/>
      <c r="L244" s="245"/>
      <c r="M244" s="244"/>
      <c r="N244" s="246">
        <f>$BK$244</f>
        <v>0</v>
      </c>
      <c r="O244" s="244"/>
      <c r="P244" s="244"/>
      <c r="Q244" s="244"/>
      <c r="R244" s="25"/>
      <c r="T244" s="147"/>
      <c r="U244" s="154" t="s">
        <v>44</v>
      </c>
      <c r="V244" s="43"/>
      <c r="W244" s="43"/>
      <c r="X244" s="43"/>
      <c r="Y244" s="43"/>
      <c r="Z244" s="43"/>
      <c r="AA244" s="45"/>
      <c r="AT244" s="6" t="s">
        <v>169</v>
      </c>
      <c r="AU244" s="6" t="s">
        <v>22</v>
      </c>
      <c r="AY244" s="6" t="s">
        <v>169</v>
      </c>
      <c r="BE244" s="93">
        <f>IF($U$244="základní",$N$244,0)</f>
        <v>0</v>
      </c>
      <c r="BF244" s="93">
        <f>IF($U$244="snížená",$N$244,0)</f>
        <v>0</v>
      </c>
      <c r="BG244" s="93">
        <f>IF($U$244="zákl. přenesená",$N$244,0)</f>
        <v>0</v>
      </c>
      <c r="BH244" s="93">
        <f>IF($U$244="sníž. přenesená",$N$244,0)</f>
        <v>0</v>
      </c>
      <c r="BI244" s="93">
        <f>IF($U$244="nulová",$N$244,0)</f>
        <v>0</v>
      </c>
      <c r="BJ244" s="6" t="s">
        <v>22</v>
      </c>
      <c r="BK244" s="93">
        <f>$L$244*$K$244</f>
        <v>0</v>
      </c>
    </row>
    <row r="245" spans="2:18" s="6" customFormat="1" ht="7.5" customHeight="1">
      <c r="B245" s="46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8"/>
    </row>
    <row r="353" s="2" customFormat="1" ht="14.25" customHeight="1"/>
  </sheetData>
  <sheetProtection password="CC35" sheet="1" objects="1" scenarios="1" formatColumns="0" formatRows="0" sort="0" autoFilter="0"/>
  <mergeCells count="304">
    <mergeCell ref="H1:K1"/>
    <mergeCell ref="S2:AC2"/>
    <mergeCell ref="N200:Q200"/>
    <mergeCell ref="N204:Q204"/>
    <mergeCell ref="N208:Q208"/>
    <mergeCell ref="N214:Q214"/>
    <mergeCell ref="N237:Q237"/>
    <mergeCell ref="N239:Q239"/>
    <mergeCell ref="F244:I244"/>
    <mergeCell ref="L244:M244"/>
    <mergeCell ref="N244:Q244"/>
    <mergeCell ref="N129:Q129"/>
    <mergeCell ref="N130:Q130"/>
    <mergeCell ref="N131:Q131"/>
    <mergeCell ref="N135:Q135"/>
    <mergeCell ref="N140:Q140"/>
    <mergeCell ref="N143:Q143"/>
    <mergeCell ref="N149:Q149"/>
    <mergeCell ref="F242:I242"/>
    <mergeCell ref="L242:M242"/>
    <mergeCell ref="N242:Q242"/>
    <mergeCell ref="F243:I243"/>
    <mergeCell ref="L243:M243"/>
    <mergeCell ref="N243:Q243"/>
    <mergeCell ref="F240:I240"/>
    <mergeCell ref="L240:M240"/>
    <mergeCell ref="N240:Q240"/>
    <mergeCell ref="F241:I241"/>
    <mergeCell ref="L241:M241"/>
    <mergeCell ref="N241:Q241"/>
    <mergeCell ref="F235:I235"/>
    <mergeCell ref="F236:I236"/>
    <mergeCell ref="L236:M236"/>
    <mergeCell ref="N236:Q236"/>
    <mergeCell ref="F238:I238"/>
    <mergeCell ref="L238:M238"/>
    <mergeCell ref="N238:Q238"/>
    <mergeCell ref="F231:I231"/>
    <mergeCell ref="L231:M231"/>
    <mergeCell ref="N231:Q231"/>
    <mergeCell ref="F232:I232"/>
    <mergeCell ref="F233:I233"/>
    <mergeCell ref="F234:I234"/>
    <mergeCell ref="F228:I228"/>
    <mergeCell ref="F229:I229"/>
    <mergeCell ref="L229:M229"/>
    <mergeCell ref="N229:Q229"/>
    <mergeCell ref="F230:I230"/>
    <mergeCell ref="L230:M230"/>
    <mergeCell ref="N230:Q230"/>
    <mergeCell ref="F224:I224"/>
    <mergeCell ref="F225:I225"/>
    <mergeCell ref="F226:I226"/>
    <mergeCell ref="F227:I227"/>
    <mergeCell ref="L227:M227"/>
    <mergeCell ref="N227:Q227"/>
    <mergeCell ref="F221:I221"/>
    <mergeCell ref="F222:I222"/>
    <mergeCell ref="L222:M222"/>
    <mergeCell ref="N222:Q222"/>
    <mergeCell ref="F223:I223"/>
    <mergeCell ref="L223:M223"/>
    <mergeCell ref="N223:Q223"/>
    <mergeCell ref="F217:I217"/>
    <mergeCell ref="F218:I218"/>
    <mergeCell ref="L218:M218"/>
    <mergeCell ref="N218:Q218"/>
    <mergeCell ref="F219:I219"/>
    <mergeCell ref="F220:I220"/>
    <mergeCell ref="F215:I215"/>
    <mergeCell ref="L215:M215"/>
    <mergeCell ref="N215:Q215"/>
    <mergeCell ref="F216:I216"/>
    <mergeCell ref="L216:M216"/>
    <mergeCell ref="N216:Q216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06:I206"/>
    <mergeCell ref="F207:I207"/>
    <mergeCell ref="L207:M207"/>
    <mergeCell ref="N207:Q207"/>
    <mergeCell ref="F209:I209"/>
    <mergeCell ref="L209:M209"/>
    <mergeCell ref="N209:Q209"/>
    <mergeCell ref="F203:I203"/>
    <mergeCell ref="L203:M203"/>
    <mergeCell ref="N203:Q203"/>
    <mergeCell ref="F205:I205"/>
    <mergeCell ref="L205:M205"/>
    <mergeCell ref="N205:Q205"/>
    <mergeCell ref="F201:I201"/>
    <mergeCell ref="L201:M201"/>
    <mergeCell ref="N201:Q201"/>
    <mergeCell ref="F202:I202"/>
    <mergeCell ref="L202:M202"/>
    <mergeCell ref="N202:Q202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F196:I196"/>
    <mergeCell ref="F197:I197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78:I178"/>
    <mergeCell ref="F179:I179"/>
    <mergeCell ref="F180:I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2:I172"/>
    <mergeCell ref="F173:I173"/>
    <mergeCell ref="F174:I174"/>
    <mergeCell ref="L174:M174"/>
    <mergeCell ref="N174:Q174"/>
    <mergeCell ref="F175:I175"/>
    <mergeCell ref="F168:I168"/>
    <mergeCell ref="F169:I169"/>
    <mergeCell ref="F170:I170"/>
    <mergeCell ref="F171:I171"/>
    <mergeCell ref="L171:M171"/>
    <mergeCell ref="N171:Q171"/>
    <mergeCell ref="F164:I164"/>
    <mergeCell ref="F165:I165"/>
    <mergeCell ref="L165:M165"/>
    <mergeCell ref="N165:Q165"/>
    <mergeCell ref="F167:I167"/>
    <mergeCell ref="L167:M167"/>
    <mergeCell ref="N167:Q167"/>
    <mergeCell ref="N166:Q166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4:I154"/>
    <mergeCell ref="F155:I155"/>
    <mergeCell ref="F156:I156"/>
    <mergeCell ref="F157:I157"/>
    <mergeCell ref="F158:I158"/>
    <mergeCell ref="F159:I159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51:I151"/>
    <mergeCell ref="L151:M151"/>
    <mergeCell ref="N151:Q151"/>
    <mergeCell ref="N150:Q150"/>
    <mergeCell ref="F146:I146"/>
    <mergeCell ref="L146:M146"/>
    <mergeCell ref="N146:Q146"/>
    <mergeCell ref="F147:I147"/>
    <mergeCell ref="L147:M147"/>
    <mergeCell ref="N147:Q147"/>
    <mergeCell ref="F142:I142"/>
    <mergeCell ref="F144:I144"/>
    <mergeCell ref="L144:M144"/>
    <mergeCell ref="N144:Q144"/>
    <mergeCell ref="F145:I145"/>
    <mergeCell ref="L145:M145"/>
    <mergeCell ref="N145:Q145"/>
    <mergeCell ref="F137:I137"/>
    <mergeCell ref="F138:I138"/>
    <mergeCell ref="L138:M138"/>
    <mergeCell ref="N138:Q138"/>
    <mergeCell ref="F139:I139"/>
    <mergeCell ref="F141:I141"/>
    <mergeCell ref="L141:M141"/>
    <mergeCell ref="N141:Q141"/>
    <mergeCell ref="F132:I132"/>
    <mergeCell ref="L132:M132"/>
    <mergeCell ref="N132:Q132"/>
    <mergeCell ref="F133:I133"/>
    <mergeCell ref="F134:I134"/>
    <mergeCell ref="F136:I136"/>
    <mergeCell ref="L136:M136"/>
    <mergeCell ref="N136:Q136"/>
    <mergeCell ref="F121:P121"/>
    <mergeCell ref="M123:P123"/>
    <mergeCell ref="M125:Q125"/>
    <mergeCell ref="M126:Q126"/>
    <mergeCell ref="F128:I128"/>
    <mergeCell ref="L128:M128"/>
    <mergeCell ref="N128:Q128"/>
    <mergeCell ref="D109:H109"/>
    <mergeCell ref="N109:Q109"/>
    <mergeCell ref="N110:Q110"/>
    <mergeCell ref="L112:Q112"/>
    <mergeCell ref="C118:Q118"/>
    <mergeCell ref="F120:P120"/>
    <mergeCell ref="D106:H106"/>
    <mergeCell ref="N106:Q106"/>
    <mergeCell ref="D107:H107"/>
    <mergeCell ref="N107:Q107"/>
    <mergeCell ref="D108:H108"/>
    <mergeCell ref="N108:Q108"/>
    <mergeCell ref="N100:Q100"/>
    <mergeCell ref="N101:Q101"/>
    <mergeCell ref="N102:Q102"/>
    <mergeCell ref="N104:Q104"/>
    <mergeCell ref="D105:H105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40:D245">
      <formula1>"K,M"</formula1>
    </dataValidation>
    <dataValidation type="list" allowBlank="1" showInputMessage="1" showErrorMessage="1" error="Povoleny jsou hodnoty základní, snížená, zákl. přenesená, sníž. přenesená, nulová." sqref="U240:U24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Hruška</cp:lastModifiedBy>
  <dcterms:modified xsi:type="dcterms:W3CDTF">2020-11-09T08:46:54Z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