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0-00 Varnsdorf-Hrádek\2021 - TERASA\KORESPONDENCE\OD ŠÍMY\ODEVZDÁNÍ\"/>
    </mc:Choice>
  </mc:AlternateContent>
  <bookViews>
    <workbookView xWindow="0" yWindow="0" windowWidth="19200" windowHeight="7930"/>
  </bookViews>
  <sheets>
    <sheet name="Rekapitulace stavby" sheetId="1" r:id="rId1"/>
    <sheet name="STAV - Stavební práce" sheetId="2" r:id="rId2"/>
    <sheet name="ZTI - Zdravotně technické..." sheetId="3" r:id="rId3"/>
    <sheet name="EI - Elektroinstalace" sheetId="4" r:id="rId4"/>
  </sheets>
  <definedNames>
    <definedName name="_xlnm._FilterDatabase" localSheetId="3" hidden="1">'EI - Elektroinstalace'!$C$119:$K$224</definedName>
    <definedName name="_xlnm._FilterDatabase" localSheetId="1" hidden="1">'STAV - Stavební práce'!$C$144:$K$659</definedName>
    <definedName name="_xlnm._FilterDatabase" localSheetId="2" hidden="1">'ZTI - Zdravotně technické...'!$C$125:$K$180</definedName>
    <definedName name="_xlnm.Print_Titles" localSheetId="3">'EI - Elektroinstalace'!$119:$119</definedName>
    <definedName name="_xlnm.Print_Titles" localSheetId="0">'Rekapitulace stavby'!$92:$92</definedName>
    <definedName name="_xlnm.Print_Titles" localSheetId="1">'STAV - Stavební práce'!$144:$144</definedName>
    <definedName name="_xlnm.Print_Titles" localSheetId="2">'ZTI - Zdravotně technické...'!$125:$125</definedName>
    <definedName name="_xlnm.Print_Area" localSheetId="3">'EI - Elektroinstalace'!$C$4:$J$39,'EI - Elektroinstalace'!$C$50:$J$76,'EI - Elektroinstalace'!$C$82:$J$101,'EI - Elektroinstalace'!$C$107:$K$224</definedName>
    <definedName name="_xlnm.Print_Area" localSheetId="0">'Rekapitulace stavby'!$D$4:$AO$76,'Rekapitulace stavby'!$C$82:$AQ$98</definedName>
    <definedName name="_xlnm.Print_Area" localSheetId="1">'STAV - Stavební práce'!$C$4:$J$39,'STAV - Stavební práce'!$C$50:$J$76,'STAV - Stavební práce'!$C$82:$J$126,'STAV - Stavební práce'!$C$132:$K$659</definedName>
    <definedName name="_xlnm.Print_Area" localSheetId="2">'ZTI - Zdravotně technické...'!$C$4:$J$39,'ZTI - Zdravotně technické...'!$C$50:$J$76,'ZTI - Zdravotně technické...'!$C$82:$J$107,'ZTI - Zdravotně technické...'!$C$113:$K$180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F114" i="4"/>
  <c r="E112" i="4"/>
  <c r="F89" i="4"/>
  <c r="E87" i="4"/>
  <c r="J24" i="4"/>
  <c r="E24" i="4"/>
  <c r="J117" i="4"/>
  <c r="J23" i="4"/>
  <c r="J21" i="4"/>
  <c r="E21" i="4"/>
  <c r="J116" i="4" s="1"/>
  <c r="J20" i="4"/>
  <c r="J18" i="4"/>
  <c r="E18" i="4"/>
  <c r="F92" i="4"/>
  <c r="J17" i="4"/>
  <c r="J15" i="4"/>
  <c r="E15" i="4"/>
  <c r="F116" i="4" s="1"/>
  <c r="J14" i="4"/>
  <c r="J12" i="4"/>
  <c r="J89" i="4" s="1"/>
  <c r="E7" i="4"/>
  <c r="E85" i="4" s="1"/>
  <c r="J37" i="3"/>
  <c r="J36" i="3"/>
  <c r="AY96" i="1" s="1"/>
  <c r="J35" i="3"/>
  <c r="AX96" i="1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T162" i="3"/>
  <c r="R163" i="3"/>
  <c r="R162" i="3" s="1"/>
  <c r="P163" i="3"/>
  <c r="P162" i="3" s="1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/>
  <c r="R150" i="3"/>
  <c r="R149" i="3"/>
  <c r="P150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123" i="3" s="1"/>
  <c r="J23" i="3"/>
  <c r="J21" i="3"/>
  <c r="E21" i="3"/>
  <c r="J91" i="3" s="1"/>
  <c r="J20" i="3"/>
  <c r="J18" i="3"/>
  <c r="E18" i="3"/>
  <c r="F92" i="3" s="1"/>
  <c r="J17" i="3"/>
  <c r="J15" i="3"/>
  <c r="E15" i="3"/>
  <c r="F122" i="3" s="1"/>
  <c r="J14" i="3"/>
  <c r="J12" i="3"/>
  <c r="J120" i="3"/>
  <c r="E7" i="3"/>
  <c r="E85" i="3"/>
  <c r="J37" i="2"/>
  <c r="J36" i="2"/>
  <c r="AY95" i="1" s="1"/>
  <c r="J35" i="2"/>
  <c r="AX95" i="1"/>
  <c r="BI659" i="2"/>
  <c r="BH659" i="2"/>
  <c r="BG659" i="2"/>
  <c r="BF659" i="2"/>
  <c r="T659" i="2"/>
  <c r="T658" i="2" s="1"/>
  <c r="R659" i="2"/>
  <c r="R658" i="2"/>
  <c r="P659" i="2"/>
  <c r="P658" i="2" s="1"/>
  <c r="BI657" i="2"/>
  <c r="BH657" i="2"/>
  <c r="BG657" i="2"/>
  <c r="BF657" i="2"/>
  <c r="T657" i="2"/>
  <c r="T656" i="2"/>
  <c r="R657" i="2"/>
  <c r="R656" i="2" s="1"/>
  <c r="P657" i="2"/>
  <c r="P656" i="2"/>
  <c r="BI655" i="2"/>
  <c r="BH655" i="2"/>
  <c r="BG655" i="2"/>
  <c r="BF655" i="2"/>
  <c r="T655" i="2"/>
  <c r="T654" i="2" s="1"/>
  <c r="R655" i="2"/>
  <c r="R654" i="2"/>
  <c r="R651" i="2" s="1"/>
  <c r="P655" i="2"/>
  <c r="P654" i="2" s="1"/>
  <c r="BI653" i="2"/>
  <c r="BH653" i="2"/>
  <c r="BG653" i="2"/>
  <c r="BF653" i="2"/>
  <c r="T653" i="2"/>
  <c r="T652" i="2"/>
  <c r="T651" i="2" s="1"/>
  <c r="R653" i="2"/>
  <c r="R652" i="2"/>
  <c r="P653" i="2"/>
  <c r="P652" i="2" s="1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T550" i="2"/>
  <c r="R551" i="2"/>
  <c r="R550" i="2" s="1"/>
  <c r="P551" i="2"/>
  <c r="P550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2" i="2"/>
  <c r="BH512" i="2"/>
  <c r="BG512" i="2"/>
  <c r="BF512" i="2"/>
  <c r="T512" i="2"/>
  <c r="R512" i="2"/>
  <c r="P512" i="2"/>
  <c r="BI506" i="2"/>
  <c r="BH506" i="2"/>
  <c r="BG506" i="2"/>
  <c r="BF506" i="2"/>
  <c r="T506" i="2"/>
  <c r="R506" i="2"/>
  <c r="P506" i="2"/>
  <c r="BI496" i="2"/>
  <c r="BH496" i="2"/>
  <c r="BG496" i="2"/>
  <c r="BF496" i="2"/>
  <c r="T496" i="2"/>
  <c r="R496" i="2"/>
  <c r="P49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T440" i="2" s="1"/>
  <c r="R441" i="2"/>
  <c r="R440" i="2"/>
  <c r="P441" i="2"/>
  <c r="P440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87" i="2"/>
  <c r="BH387" i="2"/>
  <c r="BG387" i="2"/>
  <c r="BF387" i="2"/>
  <c r="T387" i="2"/>
  <c r="R387" i="2"/>
  <c r="P38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J142" i="2"/>
  <c r="J141" i="2"/>
  <c r="F141" i="2"/>
  <c r="F139" i="2"/>
  <c r="E137" i="2"/>
  <c r="J92" i="2"/>
  <c r="J91" i="2"/>
  <c r="F91" i="2"/>
  <c r="F89" i="2"/>
  <c r="E87" i="2"/>
  <c r="J18" i="2"/>
  <c r="E18" i="2"/>
  <c r="F92" i="2"/>
  <c r="J17" i="2"/>
  <c r="J12" i="2"/>
  <c r="J139" i="2" s="1"/>
  <c r="E7" i="2"/>
  <c r="E135" i="2" s="1"/>
  <c r="L90" i="1"/>
  <c r="AM90" i="1"/>
  <c r="AM89" i="1"/>
  <c r="L89" i="1"/>
  <c r="AM87" i="1"/>
  <c r="L87" i="1"/>
  <c r="L85" i="1"/>
  <c r="L84" i="1"/>
  <c r="BK224" i="4"/>
  <c r="BK223" i="4"/>
  <c r="BK222" i="4"/>
  <c r="BK221" i="4"/>
  <c r="BK220" i="4"/>
  <c r="J218" i="4"/>
  <c r="J216" i="4"/>
  <c r="J213" i="4"/>
  <c r="BK212" i="4"/>
  <c r="J210" i="4"/>
  <c r="J207" i="4"/>
  <c r="BK205" i="4"/>
  <c r="BK204" i="4"/>
  <c r="BK202" i="4"/>
  <c r="J201" i="4"/>
  <c r="J198" i="4"/>
  <c r="BK197" i="4"/>
  <c r="J196" i="4"/>
  <c r="BK193" i="4"/>
  <c r="BK191" i="4"/>
  <c r="J190" i="4"/>
  <c r="BK188" i="4"/>
  <c r="J187" i="4"/>
  <c r="BK185" i="4"/>
  <c r="BK184" i="4"/>
  <c r="J183" i="4"/>
  <c r="BK181" i="4"/>
  <c r="BK180" i="4"/>
  <c r="BK179" i="4"/>
  <c r="BK177" i="4"/>
  <c r="BK176" i="4"/>
  <c r="J174" i="4"/>
  <c r="BK171" i="4"/>
  <c r="BK169" i="4"/>
  <c r="J168" i="4"/>
  <c r="J167" i="4"/>
  <c r="J162" i="4"/>
  <c r="BK160" i="4"/>
  <c r="BK159" i="4"/>
  <c r="BK158" i="4"/>
  <c r="BK157" i="4"/>
  <c r="J156" i="4"/>
  <c r="BK154" i="4"/>
  <c r="J153" i="4"/>
  <c r="BK152" i="4"/>
  <c r="J148" i="4"/>
  <c r="J145" i="4"/>
  <c r="BK141" i="4"/>
  <c r="J140" i="4"/>
  <c r="J138" i="4"/>
  <c r="J137" i="4"/>
  <c r="BK136" i="4"/>
  <c r="BK129" i="4"/>
  <c r="J127" i="4"/>
  <c r="BK126" i="4"/>
  <c r="BK125" i="4"/>
  <c r="J124" i="4"/>
  <c r="BK180" i="3"/>
  <c r="BK176" i="3"/>
  <c r="J174" i="3"/>
  <c r="J170" i="3"/>
  <c r="J166" i="3"/>
  <c r="BK158" i="3"/>
  <c r="J157" i="3"/>
  <c r="BK154" i="3"/>
  <c r="BK153" i="3"/>
  <c r="J150" i="3"/>
  <c r="BK146" i="3"/>
  <c r="J137" i="3"/>
  <c r="J135" i="3"/>
  <c r="BK131" i="3"/>
  <c r="BK130" i="3"/>
  <c r="J129" i="3"/>
  <c r="J638" i="2"/>
  <c r="J632" i="2"/>
  <c r="BK626" i="2"/>
  <c r="J621" i="2"/>
  <c r="J616" i="2"/>
  <c r="BK599" i="2"/>
  <c r="BK597" i="2"/>
  <c r="J587" i="2"/>
  <c r="J584" i="2"/>
  <c r="J576" i="2"/>
  <c r="J572" i="2"/>
  <c r="BK571" i="2"/>
  <c r="J565" i="2"/>
  <c r="J564" i="2"/>
  <c r="J558" i="2"/>
  <c r="BK556" i="2"/>
  <c r="J554" i="2"/>
  <c r="J549" i="2"/>
  <c r="BK542" i="2"/>
  <c r="J540" i="2"/>
  <c r="J533" i="2"/>
  <c r="BK532" i="2"/>
  <c r="BK531" i="2"/>
  <c r="J530" i="2"/>
  <c r="J528" i="2"/>
  <c r="J527" i="2"/>
  <c r="BK525" i="2"/>
  <c r="BK512" i="2"/>
  <c r="J496" i="2"/>
  <c r="BK463" i="2"/>
  <c r="J461" i="2"/>
  <c r="J453" i="2"/>
  <c r="J449" i="2"/>
  <c r="BK441" i="2"/>
  <c r="BK434" i="2"/>
  <c r="BK432" i="2"/>
  <c r="BK431" i="2"/>
  <c r="J425" i="2"/>
  <c r="J423" i="2"/>
  <c r="BK421" i="2"/>
  <c r="BK420" i="2"/>
  <c r="BK418" i="2"/>
  <c r="J414" i="2"/>
  <c r="J402" i="2"/>
  <c r="J400" i="2"/>
  <c r="BK376" i="2"/>
  <c r="BK370" i="2"/>
  <c r="J361" i="2"/>
  <c r="J353" i="2"/>
  <c r="J348" i="2"/>
  <c r="BK340" i="2"/>
  <c r="BK332" i="2"/>
  <c r="BK330" i="2"/>
  <c r="J325" i="2"/>
  <c r="BK318" i="2"/>
  <c r="BK316" i="2"/>
  <c r="BK314" i="2"/>
  <c r="J312" i="2"/>
  <c r="BK299" i="2"/>
  <c r="J294" i="2"/>
  <c r="J292" i="2"/>
  <c r="J289" i="2"/>
  <c r="J288" i="2"/>
  <c r="J284" i="2"/>
  <c r="J280" i="2"/>
  <c r="J279" i="2"/>
  <c r="J275" i="2"/>
  <c r="J270" i="2"/>
  <c r="BK269" i="2"/>
  <c r="BK268" i="2"/>
  <c r="J266" i="2"/>
  <c r="J265" i="2"/>
  <c r="J262" i="2"/>
  <c r="J259" i="2"/>
  <c r="BK256" i="2"/>
  <c r="BK255" i="2"/>
  <c r="J253" i="2"/>
  <c r="J252" i="2"/>
  <c r="J247" i="2"/>
  <c r="J240" i="2"/>
  <c r="J239" i="2"/>
  <c r="J238" i="2"/>
  <c r="J237" i="2"/>
  <c r="J236" i="2"/>
  <c r="BK235" i="2"/>
  <c r="J233" i="2"/>
  <c r="BK223" i="2"/>
  <c r="J222" i="2"/>
  <c r="J220" i="2"/>
  <c r="J219" i="2"/>
  <c r="BK213" i="2"/>
  <c r="BK191" i="2"/>
  <c r="BK178" i="2"/>
  <c r="J176" i="2"/>
  <c r="J167" i="2"/>
  <c r="J162" i="2"/>
  <c r="J154" i="2"/>
  <c r="J150" i="2"/>
  <c r="AS94" i="1"/>
  <c r="J220" i="4"/>
  <c r="J219" i="4"/>
  <c r="BK218" i="4"/>
  <c r="J217" i="4"/>
  <c r="BK213" i="4"/>
  <c r="J211" i="4"/>
  <c r="BK210" i="4"/>
  <c r="BK209" i="4"/>
  <c r="BK206" i="4"/>
  <c r="J203" i="4"/>
  <c r="BK200" i="4"/>
  <c r="J199" i="4"/>
  <c r="BK198" i="4"/>
  <c r="J197" i="4"/>
  <c r="BK195" i="4"/>
  <c r="J193" i="4"/>
  <c r="BK192" i="4"/>
  <c r="J191" i="4"/>
  <c r="BK190" i="4"/>
  <c r="J189" i="4"/>
  <c r="BK187" i="4"/>
  <c r="BK186" i="4"/>
  <c r="BK183" i="4"/>
  <c r="J182" i="4"/>
  <c r="J180" i="4"/>
  <c r="BK178" i="4"/>
  <c r="J177" i="4"/>
  <c r="J176" i="4"/>
  <c r="J175" i="4"/>
  <c r="BK172" i="4"/>
  <c r="J170" i="4"/>
  <c r="J166" i="4"/>
  <c r="BK165" i="4"/>
  <c r="BK164" i="4"/>
  <c r="BK163" i="4"/>
  <c r="BK162" i="4"/>
  <c r="J161" i="4"/>
  <c r="J159" i="4"/>
  <c r="J157" i="4"/>
  <c r="BK156" i="4"/>
  <c r="J154" i="4"/>
  <c r="J149" i="4"/>
  <c r="BK148" i="4"/>
  <c r="J147" i="4"/>
  <c r="BK146" i="4"/>
  <c r="J144" i="4"/>
  <c r="J141" i="4"/>
  <c r="BK138" i="4"/>
  <c r="J136" i="4"/>
  <c r="BK135" i="4"/>
  <c r="J134" i="4"/>
  <c r="J131" i="4"/>
  <c r="J128" i="4"/>
  <c r="J122" i="4"/>
  <c r="BK179" i="3"/>
  <c r="BK178" i="3"/>
  <c r="J175" i="3"/>
  <c r="BK172" i="3"/>
  <c r="BK169" i="3"/>
  <c r="J167" i="3"/>
  <c r="BK163" i="3"/>
  <c r="J161" i="3"/>
  <c r="J160" i="3"/>
  <c r="BK156" i="3"/>
  <c r="J153" i="3"/>
  <c r="BK152" i="3"/>
  <c r="J147" i="3"/>
  <c r="J145" i="3"/>
  <c r="J142" i="3"/>
  <c r="BK139" i="3"/>
  <c r="J138" i="3"/>
  <c r="BK137" i="3"/>
  <c r="BK136" i="3"/>
  <c r="BK630" i="2"/>
  <c r="J628" i="2"/>
  <c r="J626" i="2"/>
  <c r="J624" i="2"/>
  <c r="J614" i="2"/>
  <c r="BK610" i="2"/>
  <c r="BK607" i="2"/>
  <c r="BK601" i="2"/>
  <c r="J597" i="2"/>
  <c r="J589" i="2"/>
  <c r="BK587" i="2"/>
  <c r="J580" i="2"/>
  <c r="BK574" i="2"/>
  <c r="J571" i="2"/>
  <c r="BK570" i="2"/>
  <c r="J568" i="2"/>
  <c r="J566" i="2"/>
  <c r="BK559" i="2"/>
  <c r="BK558" i="2"/>
  <c r="J547" i="2"/>
  <c r="J545" i="2"/>
  <c r="J543" i="2"/>
  <c r="BK537" i="2"/>
  <c r="J535" i="2"/>
  <c r="BK533" i="2"/>
  <c r="J532" i="2"/>
  <c r="J531" i="2"/>
  <c r="BK523" i="2"/>
  <c r="J521" i="2"/>
  <c r="BK520" i="2"/>
  <c r="BK518" i="2"/>
  <c r="J512" i="2"/>
  <c r="BK506" i="2"/>
  <c r="BK484" i="2"/>
  <c r="J473" i="2"/>
  <c r="J469" i="2"/>
  <c r="BK468" i="2"/>
  <c r="BK466" i="2"/>
  <c r="J463" i="2"/>
  <c r="BK455" i="2"/>
  <c r="J448" i="2"/>
  <c r="BK444" i="2"/>
  <c r="J438" i="2"/>
  <c r="J431" i="2"/>
  <c r="BK423" i="2"/>
  <c r="J422" i="2"/>
  <c r="J421" i="2"/>
  <c r="J416" i="2"/>
  <c r="J408" i="2"/>
  <c r="BK402" i="2"/>
  <c r="BK398" i="2"/>
  <c r="BK387" i="2"/>
  <c r="J374" i="2"/>
  <c r="BK372" i="2"/>
  <c r="J368" i="2"/>
  <c r="J365" i="2"/>
  <c r="J364" i="2"/>
  <c r="J363" i="2"/>
  <c r="J357" i="2"/>
  <c r="BK347" i="2"/>
  <c r="J342" i="2"/>
  <c r="J340" i="2"/>
  <c r="BK336" i="2"/>
  <c r="J224" i="4"/>
  <c r="J223" i="4"/>
  <c r="J222" i="4"/>
  <c r="J221" i="4"/>
  <c r="BK217" i="4"/>
  <c r="BK216" i="4"/>
  <c r="J215" i="4"/>
  <c r="BK214" i="4"/>
  <c r="J208" i="4"/>
  <c r="BK199" i="4"/>
  <c r="J195" i="4"/>
  <c r="BK194" i="4"/>
  <c r="J188" i="4"/>
  <c r="J185" i="4"/>
  <c r="J181" i="4"/>
  <c r="J178" i="4"/>
  <c r="BK175" i="4"/>
  <c r="BK174" i="4"/>
  <c r="J172" i="4"/>
  <c r="J171" i="4"/>
  <c r="BK167" i="4"/>
  <c r="BK166" i="4"/>
  <c r="J165" i="4"/>
  <c r="J164" i="4"/>
  <c r="BK155" i="4"/>
  <c r="J152" i="4"/>
  <c r="BK151" i="4"/>
  <c r="J150" i="4"/>
  <c r="BK147" i="4"/>
  <c r="J146" i="4"/>
  <c r="BK145" i="4"/>
  <c r="BK144" i="4"/>
  <c r="J143" i="4"/>
  <c r="BK139" i="4"/>
  <c r="BK137" i="4"/>
  <c r="J135" i="4"/>
  <c r="J133" i="4"/>
  <c r="J130" i="4"/>
  <c r="BK128" i="4"/>
  <c r="BK127" i="4"/>
  <c r="J125" i="4"/>
  <c r="BK124" i="4"/>
  <c r="BK123" i="4"/>
  <c r="BK122" i="4"/>
  <c r="J179" i="3"/>
  <c r="BK174" i="3"/>
  <c r="BK173" i="3"/>
  <c r="J172" i="3"/>
  <c r="BK170" i="3"/>
  <c r="J169" i="3"/>
  <c r="BK167" i="3"/>
  <c r="BK161" i="3"/>
  <c r="J159" i="3"/>
  <c r="J156" i="3"/>
  <c r="J155" i="3"/>
  <c r="J154" i="3"/>
  <c r="BK142" i="3"/>
  <c r="BK141" i="3"/>
  <c r="BK138" i="3"/>
  <c r="J136" i="3"/>
  <c r="J131" i="3"/>
  <c r="J130" i="3"/>
  <c r="BK129" i="3"/>
  <c r="BK659" i="2"/>
  <c r="J659" i="2"/>
  <c r="BK657" i="2"/>
  <c r="J657" i="2"/>
  <c r="BK655" i="2"/>
  <c r="J653" i="2"/>
  <c r="J636" i="2"/>
  <c r="BK634" i="2"/>
  <c r="BK632" i="2"/>
  <c r="J630" i="2"/>
  <c r="BK628" i="2"/>
  <c r="BK621" i="2"/>
  <c r="BK616" i="2"/>
  <c r="BK614" i="2"/>
  <c r="J612" i="2"/>
  <c r="J610" i="2"/>
  <c r="BK609" i="2"/>
  <c r="J607" i="2"/>
  <c r="J601" i="2"/>
  <c r="J599" i="2"/>
  <c r="BK584" i="2"/>
  <c r="BK573" i="2"/>
  <c r="BK572" i="2"/>
  <c r="J570" i="2"/>
  <c r="BK566" i="2"/>
  <c r="BK565" i="2"/>
  <c r="BK564" i="2"/>
  <c r="J559" i="2"/>
  <c r="BK557" i="2"/>
  <c r="BK554" i="2"/>
  <c r="J551" i="2"/>
  <c r="BK547" i="2"/>
  <c r="BK545" i="2"/>
  <c r="BK535" i="2"/>
  <c r="BK528" i="2"/>
  <c r="BK527" i="2"/>
  <c r="J523" i="2"/>
  <c r="BK521" i="2"/>
  <c r="BK496" i="2"/>
  <c r="J484" i="2"/>
  <c r="J482" i="2"/>
  <c r="BK473" i="2"/>
  <c r="BK471" i="2"/>
  <c r="BK469" i="2"/>
  <c r="J468" i="2"/>
  <c r="J466" i="2"/>
  <c r="BK461" i="2"/>
  <c r="BK449" i="2"/>
  <c r="J441" i="2"/>
  <c r="J434" i="2"/>
  <c r="J432" i="2"/>
  <c r="BK428" i="2"/>
  <c r="J427" i="2"/>
  <c r="J420" i="2"/>
  <c r="BK414" i="2"/>
  <c r="J410" i="2"/>
  <c r="BK408" i="2"/>
  <c r="BK406" i="2"/>
  <c r="BK400" i="2"/>
  <c r="J387" i="2"/>
  <c r="J376" i="2"/>
  <c r="J370" i="2"/>
  <c r="BK368" i="2"/>
  <c r="BK363" i="2"/>
  <c r="BK357" i="2"/>
  <c r="BK350" i="2"/>
  <c r="BK343" i="2"/>
  <c r="J336" i="2"/>
  <c r="J330" i="2"/>
  <c r="BK325" i="2"/>
  <c r="J323" i="2"/>
  <c r="J322" i="2"/>
  <c r="J307" i="2"/>
  <c r="J305" i="2"/>
  <c r="BK303" i="2"/>
  <c r="J301" i="2"/>
  <c r="J299" i="2"/>
  <c r="BK294" i="2"/>
  <c r="BK292" i="2"/>
  <c r="BK289" i="2"/>
  <c r="BK282" i="2"/>
  <c r="BK279" i="2"/>
  <c r="BK271" i="2"/>
  <c r="J268" i="2"/>
  <c r="J267" i="2"/>
  <c r="BK266" i="2"/>
  <c r="J264" i="2"/>
  <c r="BK262" i="2"/>
  <c r="BK261" i="2"/>
  <c r="BK258" i="2"/>
  <c r="J256" i="2"/>
  <c r="BK253" i="2"/>
  <c r="BK247" i="2"/>
  <c r="J243" i="2"/>
  <c r="J241" i="2"/>
  <c r="BK239" i="2"/>
  <c r="BK238" i="2"/>
  <c r="BK237" i="2"/>
  <c r="J235" i="2"/>
  <c r="BK231" i="2"/>
  <c r="J230" i="2"/>
  <c r="BK222" i="2"/>
  <c r="BK219" i="2"/>
  <c r="J213" i="2"/>
  <c r="J194" i="2"/>
  <c r="BK179" i="2"/>
  <c r="BK174" i="2"/>
  <c r="J171" i="2"/>
  <c r="BK167" i="2"/>
  <c r="J164" i="2"/>
  <c r="BK162" i="2"/>
  <c r="J158" i="2"/>
  <c r="BK156" i="2"/>
  <c r="J156" i="2"/>
  <c r="BK152" i="2"/>
  <c r="BK148" i="2"/>
  <c r="BK219" i="4"/>
  <c r="BK215" i="4"/>
  <c r="J214" i="4"/>
  <c r="J212" i="4"/>
  <c r="BK211" i="4"/>
  <c r="J209" i="4"/>
  <c r="BK208" i="4"/>
  <c r="BK207" i="4"/>
  <c r="J206" i="4"/>
  <c r="J205" i="4"/>
  <c r="J204" i="4"/>
  <c r="BK203" i="4"/>
  <c r="J202" i="4"/>
  <c r="BK201" i="4"/>
  <c r="J200" i="4"/>
  <c r="BK196" i="4"/>
  <c r="J194" i="4"/>
  <c r="J192" i="4"/>
  <c r="BK189" i="4"/>
  <c r="J186" i="4"/>
  <c r="J184" i="4"/>
  <c r="BK182" i="4"/>
  <c r="J179" i="4"/>
  <c r="BK170" i="4"/>
  <c r="J169" i="4"/>
  <c r="BK168" i="4"/>
  <c r="J163" i="4"/>
  <c r="BK161" i="4"/>
  <c r="J160" i="4"/>
  <c r="J158" i="4"/>
  <c r="J155" i="4"/>
  <c r="BK153" i="4"/>
  <c r="J151" i="4"/>
  <c r="BK150" i="4"/>
  <c r="BK149" i="4"/>
  <c r="BK143" i="4"/>
  <c r="BK140" i="4"/>
  <c r="J139" i="4"/>
  <c r="BK134" i="4"/>
  <c r="BK133" i="4"/>
  <c r="BK131" i="4"/>
  <c r="BK130" i="4"/>
  <c r="J129" i="4"/>
  <c r="J126" i="4"/>
  <c r="J123" i="4"/>
  <c r="J180" i="3"/>
  <c r="J178" i="3"/>
  <c r="J176" i="3"/>
  <c r="BK175" i="3"/>
  <c r="J173" i="3"/>
  <c r="BK166" i="3"/>
  <c r="J163" i="3"/>
  <c r="BK160" i="3"/>
  <c r="BK159" i="3"/>
  <c r="J158" i="3"/>
  <c r="BK157" i="3"/>
  <c r="BK155" i="3"/>
  <c r="J152" i="3"/>
  <c r="BK150" i="3"/>
  <c r="BK147" i="3"/>
  <c r="J146" i="3"/>
  <c r="BK145" i="3"/>
  <c r="J141" i="3"/>
  <c r="J139" i="3"/>
  <c r="BK135" i="3"/>
  <c r="J655" i="2"/>
  <c r="BK653" i="2"/>
  <c r="BK638" i="2"/>
  <c r="BK636" i="2"/>
  <c r="J634" i="2"/>
  <c r="BK624" i="2"/>
  <c r="BK612" i="2"/>
  <c r="J609" i="2"/>
  <c r="BK589" i="2"/>
  <c r="BK580" i="2"/>
  <c r="BK576" i="2"/>
  <c r="J574" i="2"/>
  <c r="J573" i="2"/>
  <c r="BK568" i="2"/>
  <c r="J557" i="2"/>
  <c r="J556" i="2"/>
  <c r="BK551" i="2"/>
  <c r="BK549" i="2"/>
  <c r="BK543" i="2"/>
  <c r="J542" i="2"/>
  <c r="BK540" i="2"/>
  <c r="J537" i="2"/>
  <c r="BK530" i="2"/>
  <c r="J525" i="2"/>
  <c r="J520" i="2"/>
  <c r="J518" i="2"/>
  <c r="J506" i="2"/>
  <c r="BK482" i="2"/>
  <c r="J471" i="2"/>
  <c r="J455" i="2"/>
  <c r="BK453" i="2"/>
  <c r="BK448" i="2"/>
  <c r="J444" i="2"/>
  <c r="BK438" i="2"/>
  <c r="J428" i="2"/>
  <c r="BK427" i="2"/>
  <c r="BK425" i="2"/>
  <c r="BK422" i="2"/>
  <c r="J418" i="2"/>
  <c r="BK416" i="2"/>
  <c r="BK410" i="2"/>
  <c r="J406" i="2"/>
  <c r="J398" i="2"/>
  <c r="BK374" i="2"/>
  <c r="J372" i="2"/>
  <c r="BK365" i="2"/>
  <c r="BK364" i="2"/>
  <c r="BK361" i="2"/>
  <c r="BK353" i="2"/>
  <c r="J350" i="2"/>
  <c r="BK348" i="2"/>
  <c r="J347" i="2"/>
  <c r="J343" i="2"/>
  <c r="BK342" i="2"/>
  <c r="J332" i="2"/>
  <c r="BK323" i="2"/>
  <c r="BK322" i="2"/>
  <c r="J318" i="2"/>
  <c r="J316" i="2"/>
  <c r="J314" i="2"/>
  <c r="BK312" i="2"/>
  <c r="BK307" i="2"/>
  <c r="BK305" i="2"/>
  <c r="J303" i="2"/>
  <c r="BK301" i="2"/>
  <c r="BK288" i="2"/>
  <c r="BK284" i="2"/>
  <c r="J282" i="2"/>
  <c r="BK280" i="2"/>
  <c r="BK275" i="2"/>
  <c r="J271" i="2"/>
  <c r="BK270" i="2"/>
  <c r="J269" i="2"/>
  <c r="BK267" i="2"/>
  <c r="BK265" i="2"/>
  <c r="BK264" i="2"/>
  <c r="J261" i="2"/>
  <c r="BK259" i="2"/>
  <c r="J258" i="2"/>
  <c r="J255" i="2"/>
  <c r="BK252" i="2"/>
  <c r="BK243" i="2"/>
  <c r="BK241" i="2"/>
  <c r="BK240" i="2"/>
  <c r="BK236" i="2"/>
  <c r="BK233" i="2"/>
  <c r="J231" i="2"/>
  <c r="BK230" i="2"/>
  <c r="J223" i="2"/>
  <c r="BK220" i="2"/>
  <c r="BK194" i="2"/>
  <c r="J191" i="2"/>
  <c r="J179" i="2"/>
  <c r="J178" i="2"/>
  <c r="BK176" i="2"/>
  <c r="J174" i="2"/>
  <c r="BK171" i="2"/>
  <c r="BK164" i="2"/>
  <c r="BK158" i="2"/>
  <c r="BK154" i="2"/>
  <c r="J152" i="2"/>
  <c r="BK150" i="2"/>
  <c r="J148" i="2"/>
  <c r="P651" i="2" l="1"/>
  <c r="BK147" i="2"/>
  <c r="BK173" i="2"/>
  <c r="J173" i="2" s="1"/>
  <c r="J99" i="2" s="1"/>
  <c r="R173" i="2"/>
  <c r="BK242" i="2"/>
  <c r="J242" i="2"/>
  <c r="J101" i="2" s="1"/>
  <c r="BK291" i="2"/>
  <c r="J291" i="2" s="1"/>
  <c r="J103" i="2" s="1"/>
  <c r="T291" i="2"/>
  <c r="R367" i="2"/>
  <c r="P430" i="2"/>
  <c r="R443" i="2"/>
  <c r="R470" i="2"/>
  <c r="BK529" i="2"/>
  <c r="J529" i="2" s="1"/>
  <c r="J111" i="2" s="1"/>
  <c r="R529" i="2"/>
  <c r="T534" i="2"/>
  <c r="R539" i="2"/>
  <c r="T544" i="2"/>
  <c r="BK575" i="2"/>
  <c r="J575" i="2"/>
  <c r="J117" i="2" s="1"/>
  <c r="R575" i="2"/>
  <c r="T611" i="2"/>
  <c r="R615" i="2"/>
  <c r="T623" i="2"/>
  <c r="BK128" i="3"/>
  <c r="BK144" i="3"/>
  <c r="J144" i="3"/>
  <c r="J99" i="3" s="1"/>
  <c r="T151" i="3"/>
  <c r="P165" i="3"/>
  <c r="P171" i="3"/>
  <c r="T177" i="3"/>
  <c r="T147" i="2"/>
  <c r="T173" i="2"/>
  <c r="P193" i="2"/>
  <c r="R242" i="2"/>
  <c r="P283" i="2"/>
  <c r="P291" i="2"/>
  <c r="BK367" i="2"/>
  <c r="J367" i="2" s="1"/>
  <c r="J104" i="2" s="1"/>
  <c r="T430" i="2"/>
  <c r="P443" i="2"/>
  <c r="T470" i="2"/>
  <c r="R522" i="2"/>
  <c r="BK534" i="2"/>
  <c r="J534" i="2" s="1"/>
  <c r="J112" i="2" s="1"/>
  <c r="P539" i="2"/>
  <c r="P544" i="2"/>
  <c r="BK553" i="2"/>
  <c r="J553" i="2" s="1"/>
  <c r="J116" i="2" s="1"/>
  <c r="R553" i="2"/>
  <c r="T575" i="2"/>
  <c r="R611" i="2"/>
  <c r="T615" i="2"/>
  <c r="P623" i="2"/>
  <c r="R128" i="3"/>
  <c r="P144" i="3"/>
  <c r="BK151" i="3"/>
  <c r="J151" i="3"/>
  <c r="J101" i="3" s="1"/>
  <c r="R165" i="3"/>
  <c r="R171" i="3"/>
  <c r="P177" i="3"/>
  <c r="R121" i="4"/>
  <c r="R147" i="2"/>
  <c r="P173" i="2"/>
  <c r="R193" i="2"/>
  <c r="P242" i="2"/>
  <c r="BK283" i="2"/>
  <c r="J283" i="2"/>
  <c r="J102" i="2" s="1"/>
  <c r="T283" i="2"/>
  <c r="R291" i="2"/>
  <c r="P367" i="2"/>
  <c r="BK430" i="2"/>
  <c r="J430" i="2" s="1"/>
  <c r="J105" i="2" s="1"/>
  <c r="BK443" i="2"/>
  <c r="J443" i="2" s="1"/>
  <c r="J108" i="2" s="1"/>
  <c r="BK470" i="2"/>
  <c r="J470" i="2" s="1"/>
  <c r="J109" i="2" s="1"/>
  <c r="BK522" i="2"/>
  <c r="J522" i="2" s="1"/>
  <c r="J110" i="2" s="1"/>
  <c r="T522" i="2"/>
  <c r="T529" i="2"/>
  <c r="R534" i="2"/>
  <c r="T539" i="2"/>
  <c r="R544" i="2"/>
  <c r="T553" i="2"/>
  <c r="P575" i="2"/>
  <c r="BK611" i="2"/>
  <c r="J611" i="2" s="1"/>
  <c r="J118" i="2" s="1"/>
  <c r="BK615" i="2"/>
  <c r="J615" i="2" s="1"/>
  <c r="J119" i="2" s="1"/>
  <c r="R623" i="2"/>
  <c r="T128" i="3"/>
  <c r="T127" i="3"/>
  <c r="T144" i="3"/>
  <c r="R151" i="3"/>
  <c r="BK165" i="3"/>
  <c r="J165" i="3" s="1"/>
  <c r="J104" i="3" s="1"/>
  <c r="BK171" i="3"/>
  <c r="J171" i="3" s="1"/>
  <c r="J105" i="3" s="1"/>
  <c r="BK177" i="3"/>
  <c r="J177" i="3"/>
  <c r="J106" i="3"/>
  <c r="T132" i="4"/>
  <c r="P147" i="2"/>
  <c r="P146" i="2" s="1"/>
  <c r="BK193" i="2"/>
  <c r="J193" i="2"/>
  <c r="J100" i="2" s="1"/>
  <c r="T193" i="2"/>
  <c r="T242" i="2"/>
  <c r="R283" i="2"/>
  <c r="T367" i="2"/>
  <c r="R430" i="2"/>
  <c r="T443" i="2"/>
  <c r="T442" i="2"/>
  <c r="P470" i="2"/>
  <c r="P522" i="2"/>
  <c r="P529" i="2"/>
  <c r="P534" i="2"/>
  <c r="BK539" i="2"/>
  <c r="J539" i="2" s="1"/>
  <c r="J113" i="2" s="1"/>
  <c r="BK544" i="2"/>
  <c r="J544" i="2" s="1"/>
  <c r="J114" i="2" s="1"/>
  <c r="P553" i="2"/>
  <c r="P611" i="2"/>
  <c r="P615" i="2"/>
  <c r="BK623" i="2"/>
  <c r="J623" i="2" s="1"/>
  <c r="J120" i="2" s="1"/>
  <c r="P128" i="3"/>
  <c r="R144" i="3"/>
  <c r="P151" i="3"/>
  <c r="T165" i="3"/>
  <c r="T171" i="3"/>
  <c r="R177" i="3"/>
  <c r="BK121" i="4"/>
  <c r="J121" i="4"/>
  <c r="J97" i="4" s="1"/>
  <c r="P121" i="4"/>
  <c r="T121" i="4"/>
  <c r="BK132" i="4"/>
  <c r="J132" i="4"/>
  <c r="J98" i="4" s="1"/>
  <c r="P132" i="4"/>
  <c r="R132" i="4"/>
  <c r="BK142" i="4"/>
  <c r="J142" i="4"/>
  <c r="J99" i="4"/>
  <c r="P142" i="4"/>
  <c r="R142" i="4"/>
  <c r="T142" i="4"/>
  <c r="BK173" i="4"/>
  <c r="J173" i="4"/>
  <c r="J100" i="4" s="1"/>
  <c r="P173" i="4"/>
  <c r="R173" i="4"/>
  <c r="T173" i="4"/>
  <c r="E85" i="2"/>
  <c r="J89" i="2"/>
  <c r="F142" i="2"/>
  <c r="BE148" i="2"/>
  <c r="BE152" i="2"/>
  <c r="BE162" i="2"/>
  <c r="BE167" i="2"/>
  <c r="BE171" i="2"/>
  <c r="BE174" i="2"/>
  <c r="BE179" i="2"/>
  <c r="BE219" i="2"/>
  <c r="BE223" i="2"/>
  <c r="BE231" i="2"/>
  <c r="BE235" i="2"/>
  <c r="BE237" i="2"/>
  <c r="BE240" i="2"/>
  <c r="BE247" i="2"/>
  <c r="BE258" i="2"/>
  <c r="BE262" i="2"/>
  <c r="BE264" i="2"/>
  <c r="BE266" i="2"/>
  <c r="BE268" i="2"/>
  <c r="BE269" i="2"/>
  <c r="BE271" i="2"/>
  <c r="BE284" i="2"/>
  <c r="BE299" i="2"/>
  <c r="BE303" i="2"/>
  <c r="BE307" i="2"/>
  <c r="BE314" i="2"/>
  <c r="BE318" i="2"/>
  <c r="BE330" i="2"/>
  <c r="BE342" i="2"/>
  <c r="BE343" i="2"/>
  <c r="BE348" i="2"/>
  <c r="BE361" i="2"/>
  <c r="BE368" i="2"/>
  <c r="BE376" i="2"/>
  <c r="BE400" i="2"/>
  <c r="BE421" i="2"/>
  <c r="BE432" i="2"/>
  <c r="BE448" i="2"/>
  <c r="BE461" i="2"/>
  <c r="BE468" i="2"/>
  <c r="BE482" i="2"/>
  <c r="BE521" i="2"/>
  <c r="BE527" i="2"/>
  <c r="BE533" i="2"/>
  <c r="BE535" i="2"/>
  <c r="BE549" i="2"/>
  <c r="BE558" i="2"/>
  <c r="BE571" i="2"/>
  <c r="BE584" i="2"/>
  <c r="BE607" i="2"/>
  <c r="BE609" i="2"/>
  <c r="BE612" i="2"/>
  <c r="BE614" i="2"/>
  <c r="BE616" i="2"/>
  <c r="BK440" i="2"/>
  <c r="J440" i="2" s="1"/>
  <c r="J106" i="2" s="1"/>
  <c r="BK654" i="2"/>
  <c r="J654" i="2"/>
  <c r="J123" i="2" s="1"/>
  <c r="J89" i="3"/>
  <c r="J92" i="3"/>
  <c r="J122" i="3"/>
  <c r="BE129" i="3"/>
  <c r="BE130" i="3"/>
  <c r="BE138" i="3"/>
  <c r="BE141" i="3"/>
  <c r="BE153" i="3"/>
  <c r="BE154" i="3"/>
  <c r="BE160" i="3"/>
  <c r="BE166" i="3"/>
  <c r="BE169" i="3"/>
  <c r="BE170" i="3"/>
  <c r="BE172" i="3"/>
  <c r="BK149" i="3"/>
  <c r="J149" i="3" s="1"/>
  <c r="J100" i="3" s="1"/>
  <c r="F91" i="4"/>
  <c r="F117" i="4"/>
  <c r="BE123" i="4"/>
  <c r="BE124" i="4"/>
  <c r="BE127" i="4"/>
  <c r="BE133" i="4"/>
  <c r="BE135" i="4"/>
  <c r="BE137" i="4"/>
  <c r="BE144" i="4"/>
  <c r="BE145" i="4"/>
  <c r="BE154" i="4"/>
  <c r="BE155" i="4"/>
  <c r="BE164" i="4"/>
  <c r="BE165" i="4"/>
  <c r="BE166" i="4"/>
  <c r="BE172" i="4"/>
  <c r="BE175" i="4"/>
  <c r="BE177" i="4"/>
  <c r="BE178" i="4"/>
  <c r="BE180" i="4"/>
  <c r="BE187" i="4"/>
  <c r="BE194" i="4"/>
  <c r="BE198" i="4"/>
  <c r="BE217" i="4"/>
  <c r="BE221" i="4"/>
  <c r="BE150" i="2"/>
  <c r="BE164" i="2"/>
  <c r="BE178" i="2"/>
  <c r="BE191" i="2"/>
  <c r="BE213" i="2"/>
  <c r="BE220" i="2"/>
  <c r="BE230" i="2"/>
  <c r="BE236" i="2"/>
  <c r="BE238" i="2"/>
  <c r="BE241" i="2"/>
  <c r="BE252" i="2"/>
  <c r="BE256" i="2"/>
  <c r="BE259" i="2"/>
  <c r="BE261" i="2"/>
  <c r="BE270" i="2"/>
  <c r="BE275" i="2"/>
  <c r="BE280" i="2"/>
  <c r="BE288" i="2"/>
  <c r="BE289" i="2"/>
  <c r="BE292" i="2"/>
  <c r="BE301" i="2"/>
  <c r="BE305" i="2"/>
  <c r="BE322" i="2"/>
  <c r="BE325" i="2"/>
  <c r="BE332" i="2"/>
  <c r="BE336" i="2"/>
  <c r="BE340" i="2"/>
  <c r="BE347" i="2"/>
  <c r="BE353" i="2"/>
  <c r="BE357" i="2"/>
  <c r="BE374" i="2"/>
  <c r="BE398" i="2"/>
  <c r="BE414" i="2"/>
  <c r="BE420" i="2"/>
  <c r="BE422" i="2"/>
  <c r="BE423" i="2"/>
  <c r="BE434" i="2"/>
  <c r="BE441" i="2"/>
  <c r="BE449" i="2"/>
  <c r="BE455" i="2"/>
  <c r="BE463" i="2"/>
  <c r="BE466" i="2"/>
  <c r="BE512" i="2"/>
  <c r="BE523" i="2"/>
  <c r="BE537" i="2"/>
  <c r="BE542" i="2"/>
  <c r="BE551" i="2"/>
  <c r="BE557" i="2"/>
  <c r="BE570" i="2"/>
  <c r="BE573" i="2"/>
  <c r="BE576" i="2"/>
  <c r="BE587" i="2"/>
  <c r="BE589" i="2"/>
  <c r="BE597" i="2"/>
  <c r="BE624" i="2"/>
  <c r="BE636" i="2"/>
  <c r="BE638" i="2"/>
  <c r="BE653" i="2"/>
  <c r="BE655" i="2"/>
  <c r="BE657" i="2"/>
  <c r="BE659" i="2"/>
  <c r="BK656" i="2"/>
  <c r="J656" i="2"/>
  <c r="J124" i="2"/>
  <c r="E116" i="3"/>
  <c r="F123" i="3"/>
  <c r="BE136" i="3"/>
  <c r="BE139" i="3"/>
  <c r="BE145" i="3"/>
  <c r="BE147" i="3"/>
  <c r="BE150" i="3"/>
  <c r="BE152" i="3"/>
  <c r="BE155" i="3"/>
  <c r="BE156" i="3"/>
  <c r="BE161" i="3"/>
  <c r="BE163" i="3"/>
  <c r="BE174" i="3"/>
  <c r="BE175" i="3"/>
  <c r="BE179" i="3"/>
  <c r="BE180" i="3"/>
  <c r="J91" i="4"/>
  <c r="E110" i="4"/>
  <c r="BE125" i="4"/>
  <c r="BE128" i="4"/>
  <c r="BE130" i="4"/>
  <c r="BE138" i="4"/>
  <c r="BE153" i="4"/>
  <c r="BE156" i="4"/>
  <c r="BE157" i="4"/>
  <c r="BE158" i="4"/>
  <c r="BE159" i="4"/>
  <c r="BE161" i="4"/>
  <c r="BE162" i="4"/>
  <c r="BE167" i="4"/>
  <c r="BE169" i="4"/>
  <c r="BE170" i="4"/>
  <c r="BE176" i="4"/>
  <c r="BE179" i="4"/>
  <c r="BE181" i="4"/>
  <c r="BE182" i="4"/>
  <c r="BE183" i="4"/>
  <c r="BE185" i="4"/>
  <c r="BE186" i="4"/>
  <c r="BE188" i="4"/>
  <c r="BE189" i="4"/>
  <c r="BE190" i="4"/>
  <c r="BE191" i="4"/>
  <c r="BE192" i="4"/>
  <c r="BE196" i="4"/>
  <c r="BE197" i="4"/>
  <c r="BE200" i="4"/>
  <c r="BE201" i="4"/>
  <c r="BE202" i="4"/>
  <c r="BE203" i="4"/>
  <c r="BE204" i="4"/>
  <c r="BE205" i="4"/>
  <c r="BE206" i="4"/>
  <c r="BE209" i="4"/>
  <c r="BE210" i="4"/>
  <c r="BE211" i="4"/>
  <c r="BE212" i="4"/>
  <c r="BE213" i="4"/>
  <c r="BE219" i="4"/>
  <c r="BE224" i="4"/>
  <c r="BE350" i="2"/>
  <c r="BE370" i="2"/>
  <c r="BE408" i="2"/>
  <c r="BE410" i="2"/>
  <c r="BE416" i="2"/>
  <c r="BE418" i="2"/>
  <c r="BE425" i="2"/>
  <c r="BE431" i="2"/>
  <c r="BE438" i="2"/>
  <c r="BE453" i="2"/>
  <c r="BE469" i="2"/>
  <c r="BE471" i="2"/>
  <c r="BE473" i="2"/>
  <c r="BE484" i="2"/>
  <c r="BE506" i="2"/>
  <c r="BE525" i="2"/>
  <c r="BE528" i="2"/>
  <c r="BE530" i="2"/>
  <c r="BE531" i="2"/>
  <c r="BE532" i="2"/>
  <c r="BE540" i="2"/>
  <c r="BE554" i="2"/>
  <c r="BE556" i="2"/>
  <c r="BE564" i="2"/>
  <c r="BE572" i="2"/>
  <c r="BE599" i="2"/>
  <c r="BE610" i="2"/>
  <c r="BE630" i="2"/>
  <c r="BE634" i="2"/>
  <c r="BK652" i="2"/>
  <c r="F91" i="3"/>
  <c r="BE131" i="3"/>
  <c r="BE157" i="3"/>
  <c r="BE158" i="3"/>
  <c r="BE173" i="3"/>
  <c r="J92" i="4"/>
  <c r="J114" i="4"/>
  <c r="BE126" i="4"/>
  <c r="BE129" i="4"/>
  <c r="BE136" i="4"/>
  <c r="BE139" i="4"/>
  <c r="BE141" i="4"/>
  <c r="BE151" i="4"/>
  <c r="BE152" i="4"/>
  <c r="BE160" i="4"/>
  <c r="BE168" i="4"/>
  <c r="BE184" i="4"/>
  <c r="BE193" i="4"/>
  <c r="BE207" i="4"/>
  <c r="BE214" i="4"/>
  <c r="BE222" i="4"/>
  <c r="BE223" i="4"/>
  <c r="BE154" i="2"/>
  <c r="BE156" i="2"/>
  <c r="BE158" i="2"/>
  <c r="BE176" i="2"/>
  <c r="BE194" i="2"/>
  <c r="BE222" i="2"/>
  <c r="BE233" i="2"/>
  <c r="BE239" i="2"/>
  <c r="BE243" i="2"/>
  <c r="BE253" i="2"/>
  <c r="BE255" i="2"/>
  <c r="BE265" i="2"/>
  <c r="BE267" i="2"/>
  <c r="BE279" i="2"/>
  <c r="BE282" i="2"/>
  <c r="BE294" i="2"/>
  <c r="BE312" i="2"/>
  <c r="BE316" i="2"/>
  <c r="BE323" i="2"/>
  <c r="BE363" i="2"/>
  <c r="BE364" i="2"/>
  <c r="BE365" i="2"/>
  <c r="BE372" i="2"/>
  <c r="BE387" i="2"/>
  <c r="BE402" i="2"/>
  <c r="BE406" i="2"/>
  <c r="BE427" i="2"/>
  <c r="BE428" i="2"/>
  <c r="BE444" i="2"/>
  <c r="BE496" i="2"/>
  <c r="BE518" i="2"/>
  <c r="BE520" i="2"/>
  <c r="BE543" i="2"/>
  <c r="BE545" i="2"/>
  <c r="BE547" i="2"/>
  <c r="BE559" i="2"/>
  <c r="BE565" i="2"/>
  <c r="BE566" i="2"/>
  <c r="BE568" i="2"/>
  <c r="BE574" i="2"/>
  <c r="BE580" i="2"/>
  <c r="BE601" i="2"/>
  <c r="BE621" i="2"/>
  <c r="BE626" i="2"/>
  <c r="BE628" i="2"/>
  <c r="BE632" i="2"/>
  <c r="BK550" i="2"/>
  <c r="J550" i="2"/>
  <c r="J115" i="2" s="1"/>
  <c r="BK658" i="2"/>
  <c r="J658" i="2"/>
  <c r="J125" i="2" s="1"/>
  <c r="BE135" i="3"/>
  <c r="BE137" i="3"/>
  <c r="BE142" i="3"/>
  <c r="BE146" i="3"/>
  <c r="BE159" i="3"/>
  <c r="BE167" i="3"/>
  <c r="BE176" i="3"/>
  <c r="BE178" i="3"/>
  <c r="BK162" i="3"/>
  <c r="J162" i="3" s="1"/>
  <c r="J102" i="3" s="1"/>
  <c r="BE122" i="4"/>
  <c r="BE131" i="4"/>
  <c r="BE134" i="4"/>
  <c r="BE140" i="4"/>
  <c r="BE143" i="4"/>
  <c r="BE146" i="4"/>
  <c r="BE147" i="4"/>
  <c r="BE148" i="4"/>
  <c r="BE149" i="4"/>
  <c r="BE150" i="4"/>
  <c r="BE163" i="4"/>
  <c r="BE171" i="4"/>
  <c r="BE174" i="4"/>
  <c r="BE195" i="4"/>
  <c r="BE199" i="4"/>
  <c r="BE208" i="4"/>
  <c r="BE215" i="4"/>
  <c r="BE216" i="4"/>
  <c r="BE218" i="4"/>
  <c r="BE220" i="4"/>
  <c r="F34" i="2"/>
  <c r="BA95" i="1" s="1"/>
  <c r="J34" i="2"/>
  <c r="AW95" i="1" s="1"/>
  <c r="F34" i="3"/>
  <c r="BA96" i="1" s="1"/>
  <c r="F36" i="3"/>
  <c r="BC96" i="1"/>
  <c r="F35" i="2"/>
  <c r="BB95" i="1" s="1"/>
  <c r="F36" i="2"/>
  <c r="BC95" i="1" s="1"/>
  <c r="F37" i="3"/>
  <c r="BD96" i="1" s="1"/>
  <c r="F35" i="3"/>
  <c r="BB96" i="1"/>
  <c r="J34" i="3"/>
  <c r="AW96" i="1" s="1"/>
  <c r="J34" i="4"/>
  <c r="AW97" i="1" s="1"/>
  <c r="F36" i="4"/>
  <c r="BC97" i="1" s="1"/>
  <c r="F37" i="4"/>
  <c r="BD97" i="1"/>
  <c r="F37" i="2"/>
  <c r="BD95" i="1" s="1"/>
  <c r="F34" i="4"/>
  <c r="BA97" i="1" s="1"/>
  <c r="F35" i="4"/>
  <c r="BB97" i="1" s="1"/>
  <c r="BK651" i="2" l="1"/>
  <c r="J651" i="2"/>
  <c r="J121" i="2"/>
  <c r="P164" i="3"/>
  <c r="P126" i="3" s="1"/>
  <c r="AU96" i="1" s="1"/>
  <c r="R442" i="2"/>
  <c r="R145" i="2" s="1"/>
  <c r="BK146" i="2"/>
  <c r="T164" i="3"/>
  <c r="T126" i="3"/>
  <c r="P127" i="3"/>
  <c r="R146" i="2"/>
  <c r="R164" i="3"/>
  <c r="T146" i="2"/>
  <c r="T145" i="2"/>
  <c r="T120" i="4"/>
  <c r="P120" i="4"/>
  <c r="AU97" i="1"/>
  <c r="R120" i="4"/>
  <c r="R127" i="3"/>
  <c r="R126" i="3"/>
  <c r="P442" i="2"/>
  <c r="P145" i="2"/>
  <c r="AU95" i="1" s="1"/>
  <c r="BK127" i="3"/>
  <c r="J147" i="2"/>
  <c r="J98" i="2"/>
  <c r="J652" i="2"/>
  <c r="J122" i="2"/>
  <c r="J128" i="3"/>
  <c r="J98" i="3"/>
  <c r="BK164" i="3"/>
  <c r="J164" i="3"/>
  <c r="J103" i="3"/>
  <c r="BK442" i="2"/>
  <c r="J442" i="2"/>
  <c r="J107" i="2"/>
  <c r="BK120" i="4"/>
  <c r="J120" i="4"/>
  <c r="J30" i="4" s="1"/>
  <c r="AG97" i="1" s="1"/>
  <c r="BA94" i="1"/>
  <c r="W30" i="1"/>
  <c r="J33" i="4"/>
  <c r="AV97" i="1" s="1"/>
  <c r="AT97" i="1" s="1"/>
  <c r="F33" i="4"/>
  <c r="AZ97" i="1" s="1"/>
  <c r="J33" i="3"/>
  <c r="AV96" i="1"/>
  <c r="AT96" i="1"/>
  <c r="F33" i="3"/>
  <c r="AZ96" i="1"/>
  <c r="BD94" i="1"/>
  <c r="W33" i="1"/>
  <c r="F33" i="2"/>
  <c r="AZ95" i="1" s="1"/>
  <c r="BC94" i="1"/>
  <c r="W32" i="1"/>
  <c r="BB94" i="1"/>
  <c r="W31" i="1"/>
  <c r="J33" i="2"/>
  <c r="AV95" i="1" s="1"/>
  <c r="AT95" i="1" s="1"/>
  <c r="BK126" i="3" l="1"/>
  <c r="J126" i="3"/>
  <c r="BK145" i="2"/>
  <c r="J145" i="2"/>
  <c r="J39" i="4"/>
  <c r="J96" i="4"/>
  <c r="J146" i="2"/>
  <c r="J97" i="2"/>
  <c r="J127" i="3"/>
  <c r="J97" i="3"/>
  <c r="AN97" i="1"/>
  <c r="J30" i="3"/>
  <c r="AG96" i="1"/>
  <c r="AN96" i="1"/>
  <c r="J30" i="2"/>
  <c r="AG95" i="1" s="1"/>
  <c r="AN95" i="1" s="1"/>
  <c r="AW94" i="1"/>
  <c r="AK30" i="1"/>
  <c r="AX94" i="1"/>
  <c r="AU94" i="1"/>
  <c r="AZ94" i="1"/>
  <c r="AV94" i="1"/>
  <c r="AK29" i="1" s="1"/>
  <c r="AY94" i="1"/>
  <c r="J96" i="2" l="1"/>
  <c r="J39" i="2"/>
  <c r="J39" i="3"/>
  <c r="J96" i="3"/>
  <c r="W29" i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<sst xmlns="http://schemas.openxmlformats.org/spreadsheetml/2006/main" count="8411" uniqueCount="1479">
  <si>
    <t>Export Komplet</t>
  </si>
  <si>
    <t/>
  </si>
  <si>
    <t>2.0</t>
  </si>
  <si>
    <t>False</t>
  </si>
  <si>
    <t>{27be9ec3-5b39-423e-b9b1-cdcfb84c2c86}</t>
  </si>
  <si>
    <t>&gt;&gt;  skryté sloupce  &lt;&lt;</t>
  </si>
  <si>
    <t>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</si>
  <si>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</si>
  <si>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</si>
  <si>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</si>
  <si>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</si>
  <si>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</si>
  <si>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</si>
  <si>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</si>
  <si>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</si>
  <si>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HRADEKTERAS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</si>
  <si>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</si>
  <si>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</si>
  <si>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venkovní terasy objektu Hrádek</t>
  </si>
  <si>
    <t>KSO:</t>
  </si>
  <si>
    <t>CC-CZ:</t>
  </si>
  <si>
    <t>Místo:</t>
  </si>
  <si>
    <t>Varnsdorf č.p.1726</t>
  </si>
  <si>
    <t>Datum:</t>
  </si>
  <si>
    <t>Zadavatel:</t>
  </si>
  <si>
    <t>IČ:</t>
  </si>
  <si>
    <t>Město Varsndorf, Nám. E.Beneše 470, Varnsdorf</t>
  </si>
  <si>
    <t>DIČ:</t>
  </si>
  <si>
    <t>Uchazeč:</t>
  </si>
  <si>
    <t>Vyplň údaj</t>
  </si>
  <si>
    <t>Projektant:</t>
  </si>
  <si>
    <t xml:space="preserve">V a M spol.s r.o., Matoušova 21, Liberec </t>
  </si>
  <si>
    <t>True</t>
  </si>
  <si>
    <t>Zpracovatel:</t>
  </si>
  <si>
    <t>Ing. Jaroslav Šíma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</si>
  <si>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</si>
  <si>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</si>
  <si>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</si>
  <si>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</si>
  <si>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</si>
  <si>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</si>
  <si>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</si>
  <si>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</si>
  <si>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</si>
  <si>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</si>
  <si>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</si>
  <si>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</si>
  <si>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</si>
  <si>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</si>
  <si>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</si>
  <si>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</si>
  <si>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</si>
  <si>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</si>
  <si>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</si>
  <si>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</si>
  <si>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</si>
  <si>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</si>
  <si>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</si>
  <si>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</si>
  <si>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</si>
  <si>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</si>
  <si>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</si>
  <si>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</si>
  <si>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</si>
  <si>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</si>
  <si>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</si>
  <si>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</si>
  <si>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</si>
  <si>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</si>
  <si>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</si>
  <si>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</si>
  <si>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</si>
  <si>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</si>
  <si>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</si>
  <si>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</si>
  <si>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</si>
  <si>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</si>
  <si>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</si>
  <si>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</si>
  <si>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</si>
  <si>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</si>
  <si>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</si>
  <si>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Stavební práce</t>
  </si>
  <si>
    <t>STA</t>
  </si>
  <si>
    <t>{0065f606-b542-4ecd-8a0a-3f70e12449af}</t>
  </si>
  <si>
    <t>2</t>
  </si>
  <si>
    <t>ZTI</t>
  </si>
  <si>
    <t>Zdravotně technické instalace</t>
  </si>
  <si>
    <t>{dd680a54-213b-405c-a874-6597d07f0782}</t>
  </si>
  <si>
    <t>EI</t>
  </si>
  <si>
    <t>Elektroinstalace</t>
  </si>
  <si>
    <t>{3f677718-bff2-482d-9c76-d59304e3fbf9}</t>
  </si>
  <si>
    <t>KRYCÍ LIST SOUPISU PRACÍ</t>
  </si>
  <si>
    <t>Objekt:</t>
  </si>
  <si>
    <t>STAV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</si>
  <si>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</si>
  <si>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</si>
  <si>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</si>
  <si>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</si>
  <si>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</si>
  <si>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</si>
  <si>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</si>
  <si>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</si>
  <si>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</si>
  <si>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</si>
  <si>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</si>
  <si>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</si>
  <si>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</si>
  <si>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</si>
  <si>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</si>
  <si>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</si>
  <si>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</si>
  <si>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</si>
  <si>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</si>
  <si>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</si>
  <si>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</si>
  <si>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</si>
  <si>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</si>
  <si>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</si>
  <si>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</si>
  <si>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</si>
  <si>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</si>
  <si>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</si>
  <si>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</si>
  <si>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</si>
  <si>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</si>
  <si>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</si>
  <si>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</si>
  <si>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</si>
  <si>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</si>
  <si>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</si>
  <si>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</si>
  <si>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</si>
  <si>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</si>
  <si>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</si>
  <si>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</si>
  <si>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</si>
  <si>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</si>
  <si>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</si>
  <si>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</si>
  <si>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</si>
  <si>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</si>
  <si>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</si>
  <si>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</si>
  <si>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</si>
  <si>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</si>
  <si>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</si>
  <si>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131313101</t>
  </si>
  <si>
    <t>Hloubení jam v soudržných horninách třídy těžitelnosti II, skupiny 4 ručně</t>
  </si>
  <si>
    <t>m3</t>
  </si>
  <si>
    <t>CS ÚRS 2021 01</t>
  </si>
  <si>
    <t>4</t>
  </si>
  <si>
    <t>-533989432</t>
  </si>
  <si>
    <t>VV</t>
  </si>
  <si>
    <t>0,25*(4,64*4,75+5,26*3,18-1,2*1,2/2+2,24*1,73+2,26*1,3+2,51*1,3)"snížení na pláň pro zpevněné plochy pod terasou</t>
  </si>
  <si>
    <t>131351102</t>
  </si>
  <si>
    <t>Hloubení jam nezapažených v hornině třídy těžitelnosti II, skupiny 4 objem do 50 m3 strojně</t>
  </si>
  <si>
    <t>289536283</t>
  </si>
  <si>
    <t>1,5*4*4"pro zvětšené schodiště</t>
  </si>
  <si>
    <t>3</t>
  </si>
  <si>
    <t>132312111</t>
  </si>
  <si>
    <t>Hloubení rýh š do 800 mm v soudržných horninách třídy těžitelnosti II, skupiny 4 ručně</t>
  </si>
  <si>
    <t>1794293637</t>
  </si>
  <si>
    <t>0,3*0,7*(4,75+4,09+1,65)"pro přibetonovanou stěnu</t>
  </si>
  <si>
    <t>132351102</t>
  </si>
  <si>
    <t>Hloubení rýh nezapažených  š do 800 mm v hornině třídy těžitelnosti II, skupiny 4 objem do 50 m3 strojně</t>
  </si>
  <si>
    <t>-2072329840</t>
  </si>
  <si>
    <t>4,15*0,6*1,2"pro novou schodišťovou stěnu</t>
  </si>
  <si>
    <t>5</t>
  </si>
  <si>
    <t>162251102</t>
  </si>
  <si>
    <t>Vodorovné přemístění do 50 m výkopku/sypaniny z horniny třídy těžitelnosti I, skupiny 1 až 3</t>
  </si>
  <si>
    <t>-1494349381</t>
  </si>
  <si>
    <t>12,031+24+2,203+2,988-6,488-29,235" v místě stavby</t>
  </si>
  <si>
    <t>6</t>
  </si>
  <si>
    <t>171151131</t>
  </si>
  <si>
    <t>Uložení sypaniny z hornin nesoudržných a soudržných střídavě do násypů zhutněných strojně</t>
  </si>
  <si>
    <t>-130825609</t>
  </si>
  <si>
    <t>251,91*0,2/2,25"suť na stavbě</t>
  </si>
  <si>
    <t>12,031+24+2,203+2,988-6,488-29,235" v místě stavby - zemina</t>
  </si>
  <si>
    <t>Součet</t>
  </si>
  <si>
    <t>7</t>
  </si>
  <si>
    <t>171251201</t>
  </si>
  <si>
    <t>Uložení sypaniny na skládky nebo meziskládky</t>
  </si>
  <si>
    <t>-1512908308</t>
  </si>
  <si>
    <t>251,91*0,8/2,25"suť na deponii investora</t>
  </si>
  <si>
    <t>8</t>
  </si>
  <si>
    <t>174111102</t>
  </si>
  <si>
    <t>Zásyp v uzavřených prostorech sypaninou se zhutněním ručně</t>
  </si>
  <si>
    <t>-749498484</t>
  </si>
  <si>
    <t xml:space="preserve">2,5*1,73*1,5"zásyp mezi stěnami vedle vstupu do 2PP </t>
  </si>
  <si>
    <t>9</t>
  </si>
  <si>
    <t>174151101</t>
  </si>
  <si>
    <t>Zásyp jam, šachet rýh nebo kolem objektů sypaninou se zhutněním</t>
  </si>
  <si>
    <t>-1103322274</t>
  </si>
  <si>
    <t>1,5*1*5+0,6*4,15*1,5"pod schodištěm</t>
  </si>
  <si>
    <t>2*2*4,5"za opěrkou</t>
  </si>
  <si>
    <t>10</t>
  </si>
  <si>
    <t>181913112</t>
  </si>
  <si>
    <t>Úprava pláně v hornině třídy těžitelnosti II, skupiny 4 se zhutněním ručně</t>
  </si>
  <si>
    <t>m2</t>
  </si>
  <si>
    <t>2087325077</t>
  </si>
  <si>
    <t>2,51*1,3+0,5*1,95+1*0,4+1,65*0,5+2,26*1,3+1,65*0,5+1,73*2,24+1*0,5+4,64*4,75+0,36*3,3+0,7*2,4+5,26*3,18-1,2*1,2/2+3,3*0,36"TA6</t>
  </si>
  <si>
    <t>Zakládání</t>
  </si>
  <si>
    <t>11</t>
  </si>
  <si>
    <t>273321511</t>
  </si>
  <si>
    <t>Základové desky ze ŽB bez zvýšených nároků na prostředí tř. C 25/30</t>
  </si>
  <si>
    <t>-1842695355</t>
  </si>
  <si>
    <t>1,7*0,3*4,5"opěrná stěna</t>
  </si>
  <si>
    <t>12</t>
  </si>
  <si>
    <t>273351121</t>
  </si>
  <si>
    <t>Zřízení bednění základových desek</t>
  </si>
  <si>
    <t>-1042765507</t>
  </si>
  <si>
    <t>0,3*2*(1,7+4,5)"opěrná stěna</t>
  </si>
  <si>
    <t>13</t>
  </si>
  <si>
    <t>273351122</t>
  </si>
  <si>
    <t>Odstranění bednění základových desek</t>
  </si>
  <si>
    <t>-1404486020</t>
  </si>
  <si>
    <t>14</t>
  </si>
  <si>
    <t>274321411</t>
  </si>
  <si>
    <t>Základové pasy ze ŽB bez zvýšených nároků na prostředí tř. C 20/25</t>
  </si>
  <si>
    <t>1617191574</t>
  </si>
  <si>
    <t>4,89*0,78*0,65"střední zed</t>
  </si>
  <si>
    <t>2*0,75*0,65"krajová</t>
  </si>
  <si>
    <t>(5,34)*0,8*0,65"obvodová</t>
  </si>
  <si>
    <t>(4,75)*0,68*0,65"obvodová</t>
  </si>
  <si>
    <t>(4,89)*0,63*0,65"střední</t>
  </si>
  <si>
    <t>(0,85*1,03)*3*0,65"opěráky</t>
  </si>
  <si>
    <t>(5,5)*0,96*0,65"schodištová vnitřní</t>
  </si>
  <si>
    <t>(3,5+6)*0,6*0,65"schodištová vnější</t>
  </si>
  <si>
    <t>(0,98+1,5)*0,6*0,65"pod schodištěm</t>
  </si>
  <si>
    <t>4,15*0,6*0,65"pro novou schodišťovou stěnu</t>
  </si>
  <si>
    <t>279361821</t>
  </si>
  <si>
    <t>Výztuž základových zdí nosných betonářskou ocelí 10 505</t>
  </si>
  <si>
    <t>t</t>
  </si>
  <si>
    <t>-1790302971</t>
  </si>
  <si>
    <t>1,865"dle vč.D12c01</t>
  </si>
  <si>
    <t>Svislé a kompletní konstrukce</t>
  </si>
  <si>
    <t>16</t>
  </si>
  <si>
    <t>311321815</t>
  </si>
  <si>
    <t>Nosná zeď ze ŽB pohledového reliéfního tř. C 30/37 XC4, XF2 bez výztuže</t>
  </si>
  <si>
    <t>-1682516899</t>
  </si>
  <si>
    <t>(4,65*(4,75+4,09+1,65)+1,5*1)*0,2"vnitřní přibet stěna</t>
  </si>
  <si>
    <t>Mezisoučet</t>
  </si>
  <si>
    <t>4,65*2,2*0,58</t>
  </si>
  <si>
    <t>(4,65*5,26-1,65*1,65*3,14/2-1,35*3,3)*0,36</t>
  </si>
  <si>
    <t>(4,65*4,64-2,4*2,5)*0,7</t>
  </si>
  <si>
    <t>(4,65*5,97-1,65*1,65*3,14/2-1,35*3,3)*0,36</t>
  </si>
  <si>
    <t>(4,65*4,64-1*2,5)*0,56+1,2*1,7*0,35+1,5*1*0,5</t>
  </si>
  <si>
    <t>(5,3*5,5-1,65*2,8-0,825*0,825*3,14/2-1,65*1,675)*0,5</t>
  </si>
  <si>
    <t>1,73*5,3*0,3</t>
  </si>
  <si>
    <t>2,53*1,3*0,3</t>
  </si>
  <si>
    <t>(3,37*1,3-1*2,5)*0,4</t>
  </si>
  <si>
    <t>(3,37*5,5-0,825*0,825*3,14/2-1,975*1,65-0,975*0,975*3,14/2-1,325*2,3)*0,5</t>
  </si>
  <si>
    <t>1,8*4*0,5</t>
  </si>
  <si>
    <t>4,15*1*0,5</t>
  </si>
  <si>
    <t>2,44*0,3*4,5</t>
  </si>
  <si>
    <t>Mezisoučet"opěrná stěna</t>
  </si>
  <si>
    <t>17</t>
  </si>
  <si>
    <t>311351121</t>
  </si>
  <si>
    <t>Zřízení oboustranného bednění nosných nadzákladových zdí</t>
  </si>
  <si>
    <t>1319728881</t>
  </si>
  <si>
    <t>(4,65*(2,2+5,26+4,64+5,97+4,64)+1,2*1,5+5,3*(5,5+0,4+1,73)+2,53*1,3+3,37*1,3+3,37*5,5+1,8*4+4,15*1)*2</t>
  </si>
  <si>
    <t>Mezisoučet"bednění počítáno celoplošně i v místě otvorů (kleneb), jejichž dno bude do požadovaného tvaru vybedněno v oboustranném bednění</t>
  </si>
  <si>
    <t>2,44*4,5*2+2,44*0,3*2</t>
  </si>
  <si>
    <t>18</t>
  </si>
  <si>
    <t>311351122</t>
  </si>
  <si>
    <t>Odstranění oboustranného bednění nosných nadzákladových zdí</t>
  </si>
  <si>
    <t>1819470419</t>
  </si>
  <si>
    <t>19</t>
  </si>
  <si>
    <t>311351311</t>
  </si>
  <si>
    <t>Zřízení jednostranného bednění nosných nadzákladových zdí</t>
  </si>
  <si>
    <t>795265834</t>
  </si>
  <si>
    <t>4,65*(4,75+4,09+1,65)+1,5*1/2"vnitřní přibet stěna</t>
  </si>
  <si>
    <t>20</t>
  </si>
  <si>
    <t>311351312</t>
  </si>
  <si>
    <t>Odstranění jednostranného bednění nosných nadzákladových zdí</t>
  </si>
  <si>
    <t>1440303861</t>
  </si>
  <si>
    <t>311351911</t>
  </si>
  <si>
    <t>Příplatek k cenám bednění nosných nadzákladových zdí za pohledový beton</t>
  </si>
  <si>
    <t>994300411</t>
  </si>
  <si>
    <t>(4,07*(2,2+5,26+4,64+5,97+4,64)+1,2*1,5+5,3*(5,5+0,4+1,73)+1,95*1,3+2,92*1,3+2,92*5,5+1,8*4+4,15*1)*2</t>
  </si>
  <si>
    <t>4,07*(4,75+4,09+1,65)+1,5*1/2"vnitřní přibet stěna</t>
  </si>
  <si>
    <t>2,44*4,5*2+2,44*0,3*2"opěrná stěna</t>
  </si>
  <si>
    <t xml:space="preserve">Součet"předběžně 50% plochy  - bude doměřeno dle skutečnosti </t>
  </si>
  <si>
    <t>403,687*0,5 'Přepočtené koeficientem množství</t>
  </si>
  <si>
    <t>22</t>
  </si>
  <si>
    <t>311351911R</t>
  </si>
  <si>
    <t>Příplatek k cenám bednění za vytvoření reliéfních prvků pomocí lišt a vložených bedněcích desek do bednění - dle pohledů</t>
  </si>
  <si>
    <t>kpl</t>
  </si>
  <si>
    <t>-175914021</t>
  </si>
  <si>
    <t>23</t>
  </si>
  <si>
    <t>311361821</t>
  </si>
  <si>
    <t>Výztuž nosných zdí betonářskou ocelí 10 505</t>
  </si>
  <si>
    <t>820071257</t>
  </si>
  <si>
    <t>9,450"dle výkresu č.D12c01</t>
  </si>
  <si>
    <t>24</t>
  </si>
  <si>
    <t>340238212</t>
  </si>
  <si>
    <t>Zazdívka otvorů v příčkách nebo stěnách plochy do 1 m2 cihlami plnými tl přes 100 mm</t>
  </si>
  <si>
    <t>-1291783443</t>
  </si>
  <si>
    <t>2*0,7*0,9"výklenky po oknech - dle 5.1</t>
  </si>
  <si>
    <t>25</t>
  </si>
  <si>
    <t>345124111R</t>
  </si>
  <si>
    <t xml:space="preserve">Montáž ŽB zábradelních dílců  terasy, podest a schodišť včetně spojení dle detailů zábradlí, ložné spáry, výplně spar, tmelení, spojovacích tyčí apod. - kompletní montáž dle skladebného výkresu zábradlí PD </t>
  </si>
  <si>
    <t>kus</t>
  </si>
  <si>
    <t>-1048031443</t>
  </si>
  <si>
    <t>26</t>
  </si>
  <si>
    <t>M</t>
  </si>
  <si>
    <t>59341002</t>
  </si>
  <si>
    <t>dodávka - zábradelní sloupek C30/37 XC4, XF1 dle PD  kompletní dodávka včetně výrobní dokumentace, doměření, dopravy, spojovacích materiálů a připravených kotevních prvků  apod</t>
  </si>
  <si>
    <t>-316784571</t>
  </si>
  <si>
    <t>27</t>
  </si>
  <si>
    <t>59341006</t>
  </si>
  <si>
    <t>dodávka - hlava zábradelního sloupku  C30/37 XC4, XF1 dle PD - kompletní dodávka včetně výrobní dokumentace, doměření, dopravy, spojovacích materiálů a prvků apod</t>
  </si>
  <si>
    <t>269620242</t>
  </si>
  <si>
    <t>28</t>
  </si>
  <si>
    <t>59341008</t>
  </si>
  <si>
    <t>dodávka - římsy pod zábradelními sloupky  C30/37 XC4, XF1 dle PD - kompletní dodávka včetně výrobní dokumentace, doměření, dopravy, spojovacích materiálů a připravených kotevních prvků apod</t>
  </si>
  <si>
    <t>-41145622</t>
  </si>
  <si>
    <t>29</t>
  </si>
  <si>
    <t>59341014</t>
  </si>
  <si>
    <t>dodávka - zábradelní pole (výplň)  C30/37 XC4, XF1 dle PD - kompletní dodávka včetně výrobní dokumentace, doměření, dopravy, spojovacích materiálů a připravených kotevních prvků apod</t>
  </si>
  <si>
    <t>bm</t>
  </si>
  <si>
    <t>-2124775461</t>
  </si>
  <si>
    <t>30</t>
  </si>
  <si>
    <t>59341028</t>
  </si>
  <si>
    <t>dodávka -krycí desky zábradelního pole  C30/37 XC4, XF1 dle PD - kompletní dodávka včetně výrobní dokumentace, doměření, dopravy, spojovacích materiálů a připravených kotevních prvků apod</t>
  </si>
  <si>
    <t>-795229763</t>
  </si>
  <si>
    <t>31</t>
  </si>
  <si>
    <t>593410290</t>
  </si>
  <si>
    <t>dodávka - římsy pod výplněmi  C30/37 XC4, XF1 dle PD - kompletní dodávka včetně výrobní dokumentace, doměření, dopravy, spojovacích materiálů a připravených kotevních prvků apod</t>
  </si>
  <si>
    <t>-610985912</t>
  </si>
  <si>
    <t>Vodorovné konstrukce</t>
  </si>
  <si>
    <t>32</t>
  </si>
  <si>
    <t>411321414</t>
  </si>
  <si>
    <t>Stropy deskové ze ŽB tř. C 25/30 XC4, XF2</t>
  </si>
  <si>
    <t>-868177047</t>
  </si>
  <si>
    <t>0,24*((0,2+4,64+0,36)*5,97+5,88*(0,2+3,18+0,36)-1,1*1,1/2)</t>
  </si>
  <si>
    <t>0,2*1,83*5,2</t>
  </si>
  <si>
    <t>33</t>
  </si>
  <si>
    <t>411351011</t>
  </si>
  <si>
    <t>Zřízení bednění stropů deskových tl do 25 cm bez podpěrné kce</t>
  </si>
  <si>
    <t>-388385633</t>
  </si>
  <si>
    <t>(2,24*1,73+2,4*1,73)"dno</t>
  </si>
  <si>
    <t>(6+1)*0,2"boky na kotě -0,15</t>
  </si>
  <si>
    <t>(4+5,97+1+5,88+2,2)*0,25"boky na kotě -1,29</t>
  </si>
  <si>
    <t>34</t>
  </si>
  <si>
    <t>411351012</t>
  </si>
  <si>
    <t>Odstranění bednění stropů deskových tl do 25 cm bez podpěrné kce</t>
  </si>
  <si>
    <t>1118005601</t>
  </si>
  <si>
    <t>35</t>
  </si>
  <si>
    <t>411354101</t>
  </si>
  <si>
    <t>Bednění stropních konstrukcí - bez podpěrné konstrukce skořepin válcových, žlábkových nebo přímkově zborcených (konoidů), tloušťky přes 5 do 25 cm zřízení</t>
  </si>
  <si>
    <t>-663536177</t>
  </si>
  <si>
    <t>(4,75*4,89+3,46*5,34-1,2*1,2/2)*1,5"podbednění stávající ponechávané pro vymezení polohy - dle SP1</t>
  </si>
  <si>
    <t>36</t>
  </si>
  <si>
    <t>411354102</t>
  </si>
  <si>
    <t>Bednění stropních konstrukcí - bez podpěrné konstrukce skořepin válcových, žlábkových nebo přímkově zborcených (konoidů), tloušťky přes 5 do 25 cm odstranění</t>
  </si>
  <si>
    <t>-1684382925</t>
  </si>
  <si>
    <t>37</t>
  </si>
  <si>
    <t>411354311</t>
  </si>
  <si>
    <t>Podpěrná konstrukce stropů - desek, kleneb a skořepin výška podepření do 4 m tloušťka stropu přes 5 do 15 cm zřízení</t>
  </si>
  <si>
    <t>-472534305</t>
  </si>
  <si>
    <t>(4,75*4,89+3,46*5,34-1,2*1,2/2)*1,5"podbednění stávající ponechávané pro vymezení polohy</t>
  </si>
  <si>
    <t>38</t>
  </si>
  <si>
    <t>411354312</t>
  </si>
  <si>
    <t>Podpěrná konstrukce stropů - desek, kleneb a skořepin výška podepření do 4 m tloušťka stropu přes 5 do 15 cm odstranění</t>
  </si>
  <si>
    <t>145156163</t>
  </si>
  <si>
    <t>39</t>
  </si>
  <si>
    <t>411354333</t>
  </si>
  <si>
    <t>Zřízení podpěrné konstrukce stropů výšky do 6 m tl do 25 cm</t>
  </si>
  <si>
    <t>49148091</t>
  </si>
  <si>
    <t>40</t>
  </si>
  <si>
    <t>411354334</t>
  </si>
  <si>
    <t>Odstranění podpěrné konstrukce stropů výšky do 6 m tl do 25 cm</t>
  </si>
  <si>
    <t>-360819134</t>
  </si>
  <si>
    <t>41</t>
  </si>
  <si>
    <t>411361821</t>
  </si>
  <si>
    <t>Výztuž stropů a schodišť betonářskou ocelí 10 505</t>
  </si>
  <si>
    <t>1279851366</t>
  </si>
  <si>
    <t>1,45"dle vč.D12c01</t>
  </si>
  <si>
    <t>42</t>
  </si>
  <si>
    <t>430321001</t>
  </si>
  <si>
    <t>Montáž podestových panelů hmotnosti do 3 t</t>
  </si>
  <si>
    <t>411967704</t>
  </si>
  <si>
    <t>43</t>
  </si>
  <si>
    <t>593737R1</t>
  </si>
  <si>
    <t>podestový panel nosný ŽB tl. 160mm jemně pískovaný -C30/37 XF4, XC4  -  komplet dle MP1.1</t>
  </si>
  <si>
    <t>1711849668</t>
  </si>
  <si>
    <t>44</t>
  </si>
  <si>
    <t>593737R2</t>
  </si>
  <si>
    <t>podestový panel nosný ŽB tl. 160mm jemně pískovaný -C30/37 XF4, XC4  -  komplet dle MP1.2</t>
  </si>
  <si>
    <t>482707669</t>
  </si>
  <si>
    <t>45</t>
  </si>
  <si>
    <t>593737R3</t>
  </si>
  <si>
    <t>podestový panel nosný ŽB tl. 160mm jemně pískovaný -C30/37 XF4, XC4  -  komplet dle MP1.3</t>
  </si>
  <si>
    <t>-464864676</t>
  </si>
  <si>
    <t>46</t>
  </si>
  <si>
    <t>593737R4</t>
  </si>
  <si>
    <t>podestový panel nosný ŽB tl. 160mm jemně pískovaný -C30/37 XF4, XC4  -  komplet dle MP2.1</t>
  </si>
  <si>
    <t>1170465958</t>
  </si>
  <si>
    <t>47</t>
  </si>
  <si>
    <t>593737R5</t>
  </si>
  <si>
    <t>podestový panel nosný ŽB tl. 160mm jemně pískovaný -C30/37 XF4, XC4  -  komplet dle MP2.2</t>
  </si>
  <si>
    <t>644330126</t>
  </si>
  <si>
    <t>48</t>
  </si>
  <si>
    <t>593737R6</t>
  </si>
  <si>
    <t>podestový panel nosný ŽB tl. 160mm jemně pískovaný -C30/37 XF4, XC4  -  komplet dle MP3</t>
  </si>
  <si>
    <t>-1547356835</t>
  </si>
  <si>
    <t>49</t>
  </si>
  <si>
    <t>430321414</t>
  </si>
  <si>
    <t>Schodišťová konstrukce a rampa ze ŽB tř. C 25/30 XC4, XF2</t>
  </si>
  <si>
    <t>935786399</t>
  </si>
  <si>
    <t>1,5*2*0,1"mezi 0,000x-1,12</t>
  </si>
  <si>
    <t>1,5*(2,2+1,4+2,2+0,7)*0,1"mezi -1,12x-3,37</t>
  </si>
  <si>
    <t>50</t>
  </si>
  <si>
    <t>431351121</t>
  </si>
  <si>
    <t>Bednění podest, podstupňových desek a ramp včetně podpěrné konstrukce  výšky do 4 m půdorysně přímočarých zřízení</t>
  </si>
  <si>
    <t>2073470117</t>
  </si>
  <si>
    <t>1,5*2"mezi 0,000x-1,12</t>
  </si>
  <si>
    <t>1,5*(2,2+1,4+2,2+0,7)"mezi -1,12x-3,37</t>
  </si>
  <si>
    <t>51</t>
  </si>
  <si>
    <t>431351122</t>
  </si>
  <si>
    <t>Bednění podest, podstupňových desek a ramp včetně podpěrné konstrukce  výšky do 4 m půdorysně přímočarých odstranění</t>
  </si>
  <si>
    <t>1827791130</t>
  </si>
  <si>
    <t>52</t>
  </si>
  <si>
    <t>434121416</t>
  </si>
  <si>
    <t>Osazení ŽB schodišťových stupňů drsných na schodnice do malty dle PD</t>
  </si>
  <si>
    <t>m</t>
  </si>
  <si>
    <t>1256724463</t>
  </si>
  <si>
    <t>1,5*32"dle ozn.ST1</t>
  </si>
  <si>
    <t>53</t>
  </si>
  <si>
    <t>593737R</t>
  </si>
  <si>
    <t>stupeň schodišťový nosný ŽB 150*36*16 jemně pískovaný - C30/37 - XF4, XC4 -  komplet dle ST1</t>
  </si>
  <si>
    <t>2109931327</t>
  </si>
  <si>
    <t>Komunikace pozemní</t>
  </si>
  <si>
    <t>54</t>
  </si>
  <si>
    <t>564861111</t>
  </si>
  <si>
    <t>Podklad ze štěrkodrtě ŠD tl 200 mm</t>
  </si>
  <si>
    <t>1611857507</t>
  </si>
  <si>
    <t>2,51*1,3+0,5*1,95+1*0,4+1,65*0,5+2,26*1,3+1,65*0,5+1,73*2,24+1*0,5+4,64*4,75+0,36*3,3+0,7*2,4+5,26*3,18-1,2*1,2/2+3,3*0,36"TA6 - na kotě -5600</t>
  </si>
  <si>
    <t>2,41*1,78"TA6 -  na kotě -3000</t>
  </si>
  <si>
    <t>55</t>
  </si>
  <si>
    <t>596211130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</si>
  <si>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</t>
  </si>
  <si>
    <t>-1682831255</t>
  </si>
  <si>
    <t>56</t>
  </si>
  <si>
    <t>59245021</t>
  </si>
  <si>
    <t>dlažba tvar čtverec betonová 200x200x60mm přírodní</t>
  </si>
  <si>
    <t>-1719658383</t>
  </si>
  <si>
    <t>59,994*1,05 'Přepočtené koeficientem množství</t>
  </si>
  <si>
    <t>Úpravy povrchů, podlahy a osazování výplní</t>
  </si>
  <si>
    <t>57</t>
  </si>
  <si>
    <t>612135101</t>
  </si>
  <si>
    <t>Hrubá výplň rýh ve stěnách maltou jakékoli šířky rýhy</t>
  </si>
  <si>
    <t>297972470</t>
  </si>
  <si>
    <t>(3,3+0,5+5+2+2,2)*0,5"dle TA5.1 - výplň kaveren maltou a cihlami</t>
  </si>
  <si>
    <t>58</t>
  </si>
  <si>
    <t>612335113</t>
  </si>
  <si>
    <t>Cementová hladká omítka rýh ve stěnách šířky přes 300 mm</t>
  </si>
  <si>
    <t>-1841623138</t>
  </si>
  <si>
    <t>9,6*0,6"dle TA3.4</t>
  </si>
  <si>
    <t>(3,3+0,5+5+2+2,2)*0,5"dle TA5.1</t>
  </si>
  <si>
    <t>59</t>
  </si>
  <si>
    <t>612821011R</t>
  </si>
  <si>
    <t>Vnitřní sanační zatřená omítka pro vlhké a zasolené zdivo prováděná ručně - FA3+FA4 (podhoz + jádro)</t>
  </si>
  <si>
    <t>257622592</t>
  </si>
  <si>
    <t>2,65*(1,7+1,8)"pro FA3,4</t>
  </si>
  <si>
    <t>60</t>
  </si>
  <si>
    <t>612821012R</t>
  </si>
  <si>
    <t>Sanační štuková omítka pro vlhké a zasolené zdivo prováděná ručně -dle skladeb FA1+FA2 (podhoz + jádro + renovační štuk s vlákny )</t>
  </si>
  <si>
    <t>1337039704</t>
  </si>
  <si>
    <t>2,24*5,25"pro FA1,2</t>
  </si>
  <si>
    <t>61</t>
  </si>
  <si>
    <t>61282101R</t>
  </si>
  <si>
    <t>Vnitřní sanační zatřená omítka pro vlhké a zasolené zdivo prováděná ručně - vyplnění spár  - dle zpevňování zdiva</t>
  </si>
  <si>
    <t>-692125531</t>
  </si>
  <si>
    <t>2,65*(1,7+1,8)+2,24*5,25"pro FA1,2,3,4</t>
  </si>
  <si>
    <t>62</t>
  </si>
  <si>
    <t>612821031R</t>
  </si>
  <si>
    <t>Vyrovnávací sanační omítka prováděná v tl. do 20 mm ručně - dle skladeb FA1+FA2</t>
  </si>
  <si>
    <t>-1491609842</t>
  </si>
  <si>
    <t>63</t>
  </si>
  <si>
    <t>622131101</t>
  </si>
  <si>
    <t>Cementový postřik vnějších stěn nanášený celoplošně ručně</t>
  </si>
  <si>
    <t>-1787664337</t>
  </si>
  <si>
    <t>64</t>
  </si>
  <si>
    <t>622142001</t>
  </si>
  <si>
    <t>Potažení vnějších stěn sklovláknitým pletivem vtlačeným do tenkovrstvé hmoty</t>
  </si>
  <si>
    <t>-527039769</t>
  </si>
  <si>
    <t>0,95*(8,5+0,5+2)"dle FA5</t>
  </si>
  <si>
    <t>65</t>
  </si>
  <si>
    <t>622531001R</t>
  </si>
  <si>
    <t>Tenkovrstvá s nanokrystalickou strukturou stažená omítka tl. 1,0 mm včetně penetrace vnějších stěn</t>
  </si>
  <si>
    <t>2100430826</t>
  </si>
  <si>
    <t>66</t>
  </si>
  <si>
    <t>622531001R1</t>
  </si>
  <si>
    <t>Tenkovrstvá s nanokrystalickou strukturou škrábaná omítka tl. 1,0 mm včetně penetrace vnějších stěn</t>
  </si>
  <si>
    <t>-1289836286</t>
  </si>
  <si>
    <t>67</t>
  </si>
  <si>
    <t>624631221</t>
  </si>
  <si>
    <t>Tmelení PUR tmelem spár š do 15 mm včetně penetrace</t>
  </si>
  <si>
    <t>-600708377</t>
  </si>
  <si>
    <t>55,5"okrajové spáry</t>
  </si>
  <si>
    <t>147"schodiště</t>
  </si>
  <si>
    <t>68</t>
  </si>
  <si>
    <t>624631411</t>
  </si>
  <si>
    <t>Vyplnění spár těsnicím provazcem z polyetylénu tl do 20 mm</t>
  </si>
  <si>
    <t>-1689880189</t>
  </si>
  <si>
    <t>69</t>
  </si>
  <si>
    <t>629991011</t>
  </si>
  <si>
    <t>Zakrytí výplní otvorů a svislých ploch fólií přilepenou lepící páskou</t>
  </si>
  <si>
    <t>-1270336605</t>
  </si>
  <si>
    <t xml:space="preserve">2*(1,5+8,5+0,5+2+1)"dle FA5 - podlah + sokl + </t>
  </si>
  <si>
    <t>70</t>
  </si>
  <si>
    <t>629995101</t>
  </si>
  <si>
    <t>Očištění vnějších ploch tlakovou vodou</t>
  </si>
  <si>
    <t>1581938439</t>
  </si>
  <si>
    <t>71</t>
  </si>
  <si>
    <t>631311113</t>
  </si>
  <si>
    <t>Mazanina tl do 80 mm z betonu prostého bez zvýšených nároků na prostředí tř. C 12/15</t>
  </si>
  <si>
    <t>37205767</t>
  </si>
  <si>
    <t>2*4,8*0,1"podkladní pod opěrnou stěnou</t>
  </si>
  <si>
    <t>72</t>
  </si>
  <si>
    <t>631319171</t>
  </si>
  <si>
    <t>Příplatek k mazanině tl do 80 mm za stržení povrchu spodní vrstvy před vložením výztuže</t>
  </si>
  <si>
    <t>-666979481</t>
  </si>
  <si>
    <t xml:space="preserve">(4,94*5,3+0,3*1,6-2,2*1,5+3,48*6-1,1*1,1/2)*0,06"TA1 - </t>
  </si>
  <si>
    <t>1,83*5,2*0,07"TA2</t>
  </si>
  <si>
    <t>Součet"do CT - C30 - F6</t>
  </si>
  <si>
    <t>73</t>
  </si>
  <si>
    <t>631341123</t>
  </si>
  <si>
    <t>Mazanina tl do 120 mm z betonu lehkého keramického LC 16/18</t>
  </si>
  <si>
    <t>1955642758</t>
  </si>
  <si>
    <t xml:space="preserve">1,83*5,2*0,1"TA2 </t>
  </si>
  <si>
    <t>1,5*2,2*0,1"SCH3</t>
  </si>
  <si>
    <t>74</t>
  </si>
  <si>
    <t>631351101</t>
  </si>
  <si>
    <t>Zřízení bednění rýh a hran v podlahách</t>
  </si>
  <si>
    <t>1353337060</t>
  </si>
  <si>
    <t>(4,3+2,1)*0,11"odtokový žlábek na malé terase</t>
  </si>
  <si>
    <t>75</t>
  </si>
  <si>
    <t>631351102</t>
  </si>
  <si>
    <t>Odstranění bednění rýh a hran v podlahách</t>
  </si>
  <si>
    <t>-235947580</t>
  </si>
  <si>
    <t>76</t>
  </si>
  <si>
    <t>631362021</t>
  </si>
  <si>
    <t>Výztuž mazanin svařovanými sítěmi Kari</t>
  </si>
  <si>
    <t>766702762</t>
  </si>
  <si>
    <t xml:space="preserve">(4,94*5,3+0,3*1,6-2,2*1,5+3,48*6-1,1*1,1/2)*1,36/1000*1,3"TA1 - </t>
  </si>
  <si>
    <t>1,83*5,2*2,1/1000*1,3"TA2</t>
  </si>
  <si>
    <t>77</t>
  </si>
  <si>
    <t>632450131</t>
  </si>
  <si>
    <t>Vyrovnávací cementový potěr tl do 20 mm ze suchých směsí provedený v ploše</t>
  </si>
  <si>
    <t>1419436612</t>
  </si>
  <si>
    <t>78</t>
  </si>
  <si>
    <t>632450133</t>
  </si>
  <si>
    <t>Vyrovnávací cementový potěr tl do 40 mm ze suchých směsí provedený v ploše (CT - C20 - F5)</t>
  </si>
  <si>
    <t>-1670248610</t>
  </si>
  <si>
    <t>1,83*5,2"TA2 - pr.tl.30mm</t>
  </si>
  <si>
    <t>79</t>
  </si>
  <si>
    <t>632450134</t>
  </si>
  <si>
    <t>Vyrovnávací cementový potěr tl do 50 mm ze suchých směsí provedený v ploše (CT - C20 - F5)</t>
  </si>
  <si>
    <t>199213002</t>
  </si>
  <si>
    <t>(4,94*5,3+0,3*1,6+3,48*6-1,1*1,1/2)"TA1 - pr.tl. 50mm</t>
  </si>
  <si>
    <t>80</t>
  </si>
  <si>
    <t>632450134R</t>
  </si>
  <si>
    <t>Vyrovnávací cementový potěr tl do 60-70 mm ze suchých směsí provedený v ploše (CT - C30 - F6)</t>
  </si>
  <si>
    <t>-456470615</t>
  </si>
  <si>
    <t>(4,94*5,3+0,3*1,6-2,2*1,5+3,48*6-1,1*1,1/2)"TA1</t>
  </si>
  <si>
    <t>1,83*5,2"TA2</t>
  </si>
  <si>
    <t>81</t>
  </si>
  <si>
    <t>632453413</t>
  </si>
  <si>
    <t>Potěr průmyslový ze suchých směsí tl 10-15 mm</t>
  </si>
  <si>
    <t>1682728504</t>
  </si>
  <si>
    <t xml:space="preserve">1,83*5,2"TA2 </t>
  </si>
  <si>
    <t>1,5*2,2"SCH3</t>
  </si>
  <si>
    <t>82</t>
  </si>
  <si>
    <t>634112113</t>
  </si>
  <si>
    <t>Obvodová dilatace podlahovým páskem z pěnového PE mezi stěnou a mazaninou nebo potěrem v 80 mm</t>
  </si>
  <si>
    <t>-113279306</t>
  </si>
  <si>
    <t>83</t>
  </si>
  <si>
    <t>634112115</t>
  </si>
  <si>
    <t>Obvodová dilatace podlahovým páskem z pěnového PE mezi stěnou a mazaninou nebo potěrem v 150 mm</t>
  </si>
  <si>
    <t>-1021562764</t>
  </si>
  <si>
    <t>84</t>
  </si>
  <si>
    <t>634112117</t>
  </si>
  <si>
    <t>Obvodová dilatace podlahovým páskem z pěnového PE mezi stěnou a mazaninou nebo potěrem v 200 mm</t>
  </si>
  <si>
    <t>667307606</t>
  </si>
  <si>
    <t>85</t>
  </si>
  <si>
    <t>635211121R</t>
  </si>
  <si>
    <t>Násyp pod podlahy z keramzitu 8-16 včetně stabilizace cementovým mlékem</t>
  </si>
  <si>
    <t>63933772</t>
  </si>
  <si>
    <t>(4,64*4,75+3,18*5,26-1,2*1,2)*0,7"násyp pod deskou SP1</t>
  </si>
  <si>
    <t>Ostatní konstrukce a práce, bourání</t>
  </si>
  <si>
    <t>86</t>
  </si>
  <si>
    <t>916231213</t>
  </si>
  <si>
    <t>Osazení chodníkového obrubníku betonového stojatého s boční opěrou do lože z betonu prostého</t>
  </si>
  <si>
    <t>1292028402</t>
  </si>
  <si>
    <t>1,95+1,65+3,3+3,3"dle TA6</t>
  </si>
  <si>
    <t>87</t>
  </si>
  <si>
    <t>59217017</t>
  </si>
  <si>
    <t>obrubník betonový chodníkový 1000x100x250mm</t>
  </si>
  <si>
    <t>-1073643207</t>
  </si>
  <si>
    <t>10,2*1,02 'Přepočtené koeficientem množství</t>
  </si>
  <si>
    <t>88</t>
  </si>
  <si>
    <t>949101111</t>
  </si>
  <si>
    <t>Lešení pomocné pro objekty pozemních staveb s lešeňovou podlahou v do 1,9 m zatížení do 150 kg/m2</t>
  </si>
  <si>
    <t>1133392742</t>
  </si>
  <si>
    <t>2,13+1,2+2,9*1,73+2,24+1,73+2,51*1,3+2,26*1,3+4,64*4,75+5,26*3,18"v terasa a pod terasou</t>
  </si>
  <si>
    <t>89</t>
  </si>
  <si>
    <t>949101112</t>
  </si>
  <si>
    <t>Lešení pomocné pro objekty pozemních staveb s lešeňovou podlahou v do 3,5 m zatížení do 150 kg/m2</t>
  </si>
  <si>
    <t>1022611017</t>
  </si>
  <si>
    <t>(5,88+1,02+5,97+1,2+1,2+6,34+1,59)*1,2"kolem terasy</t>
  </si>
  <si>
    <t>90</t>
  </si>
  <si>
    <t>961043111</t>
  </si>
  <si>
    <t>Bourání základů z betonu proloženého kamenem</t>
  </si>
  <si>
    <t>1268794415</t>
  </si>
  <si>
    <t>4,89*0,78*1,2"střední zed</t>
  </si>
  <si>
    <t>2*0,75*1,2"krajová</t>
  </si>
  <si>
    <t>(5,34)*0,8*1,2"obvodová</t>
  </si>
  <si>
    <t>(4,75)*0,68*1,2"obvodová</t>
  </si>
  <si>
    <t>(4,89)*0,63*1,2"střední</t>
  </si>
  <si>
    <t>(0,85*1,03)*3*1,2"opěráky</t>
  </si>
  <si>
    <t>(5,5)*0,96*1,2"schodištová vnitřní</t>
  </si>
  <si>
    <t>(3,5+6)*0,6*1,2"schodištová vnější</t>
  </si>
  <si>
    <t>(0,98+1,5)*0,6*1,2"pod schodištěm</t>
  </si>
  <si>
    <t>91</t>
  </si>
  <si>
    <t>962042321</t>
  </si>
  <si>
    <t>Bourání zdiva nadzákladového z betonu prostého nebo kamenného na MC</t>
  </si>
  <si>
    <t>-1022080755</t>
  </si>
  <si>
    <t>(4,89*3,5-2,54*2,4)*0,58"střední zed</t>
  </si>
  <si>
    <t>2*0,55*4"krajová</t>
  </si>
  <si>
    <t>(5,34*4-1,11*3,78-1,89*1,89*3,14/2)*0,6"obvodová</t>
  </si>
  <si>
    <t>(4,75*4-1,17*3,78-1,87*1,87*3,14/2)*0,48"obvodová</t>
  </si>
  <si>
    <t>(4,89*4-1,25*2,15)*0,63"střední</t>
  </si>
  <si>
    <t>(0,85*1,03*1,2+0,85*0,6*2,8)*3"opěráky</t>
  </si>
  <si>
    <t>(2,5*5,5-1,84*2,5)*0,76+1,5*5,5-1,65*2,5"schodištová vnitřní</t>
  </si>
  <si>
    <t>((1,5+4)/2*(3,5+6)-1,8*2,5)*0,52"schodištová vnější</t>
  </si>
  <si>
    <t>(4*(0,98+1,5)-1,5*2,2)*0,6+0,3*2*1,5"pod schodištěm</t>
  </si>
  <si>
    <t>92</t>
  </si>
  <si>
    <t>963023612</t>
  </si>
  <si>
    <t>Vybourání schodišťových stupňů ze zdi kamenné oboustranně</t>
  </si>
  <si>
    <t>727642724</t>
  </si>
  <si>
    <t>21*1,5</t>
  </si>
  <si>
    <t>93</t>
  </si>
  <si>
    <t>967032974</t>
  </si>
  <si>
    <t>Odsekání plošných fasádních prvků předsazených před líc zdiva 80 mm</t>
  </si>
  <si>
    <t>967937154</t>
  </si>
  <si>
    <t>3,2"dle TA5.1</t>
  </si>
  <si>
    <t>94</t>
  </si>
  <si>
    <t>967042712</t>
  </si>
  <si>
    <t>Odsekání zdiva z kamene nebo betonu plošné tl do 100 mm</t>
  </si>
  <si>
    <t>-2117458614</t>
  </si>
  <si>
    <t>95</t>
  </si>
  <si>
    <t>974031165</t>
  </si>
  <si>
    <t>Vysekání rýh ve zdivu cihelném hl do 150 mm š do 200 mm</t>
  </si>
  <si>
    <t>598264242</t>
  </si>
  <si>
    <t xml:space="preserve">0,6*5"pro uložení stropní desky do zdiva </t>
  </si>
  <si>
    <t>96</t>
  </si>
  <si>
    <t>977211111</t>
  </si>
  <si>
    <t>Řezání stěnovou pilou ŽB kcí s výztuží průměru do 16 mm hl do 200 mm</t>
  </si>
  <si>
    <t>2049823047</t>
  </si>
  <si>
    <t>(4,75*2+4,64*2+5,26*2+3,18*2)*1,5"odříznutí kleneb dle SP1</t>
  </si>
  <si>
    <t>97</t>
  </si>
  <si>
    <t>978015391</t>
  </si>
  <si>
    <t>Otlučení (osekání) vnější vápenné nebo vápenocementové omítky stupně členitosti 1 a 2 do 100%</t>
  </si>
  <si>
    <t>1162489152</t>
  </si>
  <si>
    <t>98</t>
  </si>
  <si>
    <t>985132111</t>
  </si>
  <si>
    <t>Očištění ploch líce kleneb a podhledů tlakovou vodou</t>
  </si>
  <si>
    <t>1457613283</t>
  </si>
  <si>
    <t>(4,75*4,89+3,46*5,34-1,2*1,2/2)*1,5"stávající ponechávané klenby</t>
  </si>
  <si>
    <t>99</t>
  </si>
  <si>
    <t>985132311</t>
  </si>
  <si>
    <t>Ruční dočištění ploch líce kleneb a podhledů ocelových kartáči</t>
  </si>
  <si>
    <t>1309007592</t>
  </si>
  <si>
    <t>(4,75*4,89+3,46*5,34-1,2*1,2/2)*1,5*0,25"stávající ponechávané klenby - 25% sanované plochy</t>
  </si>
  <si>
    <t>100</t>
  </si>
  <si>
    <t>985142212</t>
  </si>
  <si>
    <t>Vysekání spojovací hmoty ze spár zdiva hl přes 40 mm dl do 12 m/m2</t>
  </si>
  <si>
    <t>1004481710</t>
  </si>
  <si>
    <t>101</t>
  </si>
  <si>
    <t>985142912</t>
  </si>
  <si>
    <t>Příplatek k cenám vysekání spojovací hmoty ze spár za plochu do 10 m2 jednotlivě</t>
  </si>
  <si>
    <t>-1283919532</t>
  </si>
  <si>
    <t>102</t>
  </si>
  <si>
    <t>985311215</t>
  </si>
  <si>
    <t>Reprofilace líce kleneb a podhledů cementovými sanačními maltami tl 50 mm</t>
  </si>
  <si>
    <t>16478984</t>
  </si>
  <si>
    <t>103</t>
  </si>
  <si>
    <t>985312111</t>
  </si>
  <si>
    <t>Stěrka k vyrovnání ploch reprofilovaného betonu stěn, tloušťky do 2 mm</t>
  </si>
  <si>
    <t>-1577871488</t>
  </si>
  <si>
    <t>104</t>
  </si>
  <si>
    <t>985312121</t>
  </si>
  <si>
    <t>Stěrka k vyrovnání betonových ploch líce kleneb a podhledů tl 2 mm</t>
  </si>
  <si>
    <t>-745634880</t>
  </si>
  <si>
    <t>(4,75*4,89+3,46*5,34-1,2*1,2/2)*1,5"stávající ponechávané klenby - dle SP1</t>
  </si>
  <si>
    <t>105</t>
  </si>
  <si>
    <t>985321111</t>
  </si>
  <si>
    <t>Ochranný nátěr výztuže na cementové bázi stěn, líce kleneb a podhledů 1 vrstva tl 1 mm</t>
  </si>
  <si>
    <t>-1340600105</t>
  </si>
  <si>
    <t>106</t>
  </si>
  <si>
    <t>985323111</t>
  </si>
  <si>
    <t>Spojovací můstek reprofilovaného betonu na cementové bázi tl 1 mm</t>
  </si>
  <si>
    <t>1897436850</t>
  </si>
  <si>
    <t>107</t>
  </si>
  <si>
    <t>1845625730</t>
  </si>
  <si>
    <t>997</t>
  </si>
  <si>
    <t>Přesun sutě</t>
  </si>
  <si>
    <t>108</t>
  </si>
  <si>
    <t>997013111</t>
  </si>
  <si>
    <t>Vnitrostaveništní doprava suti a vybouraných hmot  vodorovně do 50 m svisle s použitím mechanizace pro budovy a haly výšky do 6 m</t>
  </si>
  <si>
    <t>630196249</t>
  </si>
  <si>
    <t>109</t>
  </si>
  <si>
    <t>997013501</t>
  </si>
  <si>
    <t>Odvoz suti a vybouraných hmot na skládku nebo meziskládku do 1 km se složením</t>
  </si>
  <si>
    <t>-955603232</t>
  </si>
  <si>
    <t>251,91*0,8"na deponii investora</t>
  </si>
  <si>
    <t>110</t>
  </si>
  <si>
    <t>997013509</t>
  </si>
  <si>
    <t>Příplatek k odvozu suti a vybouraných hmot na skládku ZKD 1 km přes 1 km</t>
  </si>
  <si>
    <t>1682469114</t>
  </si>
  <si>
    <t>195,65"na deponii investora</t>
  </si>
  <si>
    <t>(201,528-191,65)*34"na řízenou skládku (35km)</t>
  </si>
  <si>
    <t>111</t>
  </si>
  <si>
    <t>997013631</t>
  </si>
  <si>
    <t>Poplatek za uložení na skládce (skládkovné) stavebního odpadu směsného kód odpadu 17 09 04</t>
  </si>
  <si>
    <t>-1919679214</t>
  </si>
  <si>
    <t>251,91-245,074</t>
  </si>
  <si>
    <t>998</t>
  </si>
  <si>
    <t>Přesun hmot</t>
  </si>
  <si>
    <t>112</t>
  </si>
  <si>
    <t>998012021</t>
  </si>
  <si>
    <t>Přesun hmot pro budovy monolitické v do 6 m</t>
  </si>
  <si>
    <t>-1068168233</t>
  </si>
  <si>
    <t>PSV</t>
  </si>
  <si>
    <t>Práce a dodávky PSV</t>
  </si>
  <si>
    <t>711</t>
  </si>
  <si>
    <t>Izolace proti vodě, vlhkosti a plynům</t>
  </si>
  <si>
    <t>113</t>
  </si>
  <si>
    <t>711111053</t>
  </si>
  <si>
    <t>Provedení izolace proti zemní vlhkosti vodorovné za studena 2x nátěr krystalickou hydroizolací</t>
  </si>
  <si>
    <t>-362056558</t>
  </si>
  <si>
    <t>114</t>
  </si>
  <si>
    <t>24551050</t>
  </si>
  <si>
    <t>stěrka hydroizolační cementová kapilárně aktivní s dodatečnou krystalizací do spodní stavby - dle specifikace v PD</t>
  </si>
  <si>
    <t>kg</t>
  </si>
  <si>
    <t>1784805394</t>
  </si>
  <si>
    <t>115</t>
  </si>
  <si>
    <t>711112131</t>
  </si>
  <si>
    <t>Provedení izolace proti zemní vlhkosti svislé za studena nástřikem tloušťky 2 mm</t>
  </si>
  <si>
    <t>-1139527701</t>
  </si>
  <si>
    <t>2,65*(1,7+1,8)+2,24*5,25"pro FA1,2,3,4 - zpevnění</t>
  </si>
  <si>
    <t>0,5*(1,7+1,8)+0,5*2,24"dle FA1, FA3 - sanace</t>
  </si>
  <si>
    <t>116</t>
  </si>
  <si>
    <t>181010</t>
  </si>
  <si>
    <t>tekutý mineralizační koncentrát jako systémová složka pro izolaci a sanaci starých staveb  - dle zpevnění zdiva</t>
  </si>
  <si>
    <t>-64782396</t>
  </si>
  <si>
    <t>23,905*0,3 'Přepočtené koeficientem množství</t>
  </si>
  <si>
    <t>117</t>
  </si>
  <si>
    <t>711112131R</t>
  </si>
  <si>
    <t>Provedení izolace proti zemní vlhkosti svislé za studena nátěrem</t>
  </si>
  <si>
    <t>1588971390</t>
  </si>
  <si>
    <t>Mezisoučet"adhézní můstek</t>
  </si>
  <si>
    <t>(0,5*(1,7+1,8)+0,5*2,24)*3"dle FA1, FA3 - sanace</t>
  </si>
  <si>
    <t>Mezisoučet"jako hydrostěrka</t>
  </si>
  <si>
    <t>118</t>
  </si>
  <si>
    <t>043025</t>
  </si>
  <si>
    <t xml:space="preserve"> minerální izolační stěrka, odolná vůči síranům - dle specifikace v PD</t>
  </si>
  <si>
    <t>1687231574</t>
  </si>
  <si>
    <t>11,48*1,6 'Přepočtené koeficientem množství</t>
  </si>
  <si>
    <t>119</t>
  </si>
  <si>
    <t>715291901R</t>
  </si>
  <si>
    <t>Vyrovnání povrchů maltou prům.tl.20mm</t>
  </si>
  <si>
    <t>-2079258604</t>
  </si>
  <si>
    <t>Mezisoučet"</t>
  </si>
  <si>
    <t>120</t>
  </si>
  <si>
    <t>042625</t>
  </si>
  <si>
    <t>Těsnicí malta s vysokou odolností vůči síranům - dle specifikace v PD</t>
  </si>
  <si>
    <t>-872972411</t>
  </si>
  <si>
    <t>2,87*12 'Přepočtené koeficientem množství</t>
  </si>
  <si>
    <t>121</t>
  </si>
  <si>
    <t>998711101</t>
  </si>
  <si>
    <t>Přesun hmot tonážní pro izolace proti vodě, vlhkosti a plynům v objektech výšky do 6 m</t>
  </si>
  <si>
    <t>583898203</t>
  </si>
  <si>
    <t>122</t>
  </si>
  <si>
    <t>998711181</t>
  </si>
  <si>
    <t>Příplatek k přesunu hmot tonážní 711 prováděný bez použití mechanizace</t>
  </si>
  <si>
    <t>-1704609696</t>
  </si>
  <si>
    <t>712</t>
  </si>
  <si>
    <t>Povlakové krytiny</t>
  </si>
  <si>
    <t>123</t>
  </si>
  <si>
    <t>712300832</t>
  </si>
  <si>
    <t>Odstranění povlakové krytiny střech do 10° dvouvrstvé</t>
  </si>
  <si>
    <t>-678184478</t>
  </si>
  <si>
    <t>7,5*5,86+5*4,4-1,5*1,5/2+4,06*3,3+1,9*1,6"provizorní zastřešení terasy</t>
  </si>
  <si>
    <t>124</t>
  </si>
  <si>
    <t>712311101</t>
  </si>
  <si>
    <t>Provedení povlakové krytiny střech do 10° za studena lakem penetračním nebo asfaltovým</t>
  </si>
  <si>
    <t>-1323948060</t>
  </si>
  <si>
    <t>(4,94*5,3+0,3*1,6+3,48*6-1,1*1,1/2)"TA1 - pr.tl. 50mm - vodorovná</t>
  </si>
  <si>
    <t>0,25*(1,7+5,3+1,02+6+2,3)+0,4*(1,6+5+0,5+5+1,5+2,5+2,5)"TA4+TA5</t>
  </si>
  <si>
    <t>Mezisoučet"velká terasa</t>
  </si>
  <si>
    <t>0,4*(6+0,6)+0,45*(4,33+0,5+0,5+2,02)"TA4+TA5</t>
  </si>
  <si>
    <t>Mezisoučet"malá terasa</t>
  </si>
  <si>
    <t>1,5*2,3/2"svislá vedle schodiště na malou terasu</t>
  </si>
  <si>
    <t>125</t>
  </si>
  <si>
    <t>11163150</t>
  </si>
  <si>
    <t>lak penetrační asfaltový</t>
  </si>
  <si>
    <t>-1263424145</t>
  </si>
  <si>
    <t>75,646*0,00032 'Přepočtené koeficientem množství</t>
  </si>
  <si>
    <t>126</t>
  </si>
  <si>
    <t>712341559</t>
  </si>
  <si>
    <t>Provedení povlakové krytiny střech do 10° pásy NAIP přitavením v plné ploše</t>
  </si>
  <si>
    <t>708942053</t>
  </si>
  <si>
    <t>((4,94*5,3+0,3*1,6+3,48*6-1,1*1,1/2))*2"TA1 - pr.tl. 50mm - vodorovná</t>
  </si>
  <si>
    <t>(0,25*(1,7+5,3+1,02+6+2,3)+0,4*(1,6+5+0,5+5,2+1,5+2,5+2,5))*2"TA4+TA5</t>
  </si>
  <si>
    <t>Mezisoučet"velká terasa - 2x</t>
  </si>
  <si>
    <t>1,83*5,2*2"TA2 - pr.tl.30mm</t>
  </si>
  <si>
    <t>(0,4*(6+0,6)+0,45*(4,33+0,5+0,5+2,02))*2"TA4+TA5</t>
  </si>
  <si>
    <t>Mezisoučet"malá terasa - 2x</t>
  </si>
  <si>
    <t>(0,3*(1,7+5,3+1,02+6+2,3)+0,3*(1,6+5+0,5+5,2+1,5+2,5+2,5))"TA4+TA5</t>
  </si>
  <si>
    <t>(0,3*(6+0,6)+0,3*(4,33+0,5+0,5+2,02))"TA4+TA5</t>
  </si>
  <si>
    <t>Mezisoučet"výztuřný pás pro obě terasy</t>
  </si>
  <si>
    <t>1,5*2,3/2*2"svislá vedle schodiště na malou terasu - 2*</t>
  </si>
  <si>
    <t>127</t>
  </si>
  <si>
    <t>62855001</t>
  </si>
  <si>
    <t>pás asfaltový natavitelný modifikovaný SBS tl 4,0mm s vložkou z polyesterové rohože a spalitelnou PE fólií nebo jemnozrnným minerálním posypem na horním povrchu</t>
  </si>
  <si>
    <t>206786532</t>
  </si>
  <si>
    <t>((4,94*5,3+0,3*1,6-2,2*1,5+3,48*6-1,1*1,1/2))*2"TA1 - pr.tl. 50mm - vodorovná</t>
  </si>
  <si>
    <t>(0,25*(1,7+5,3+1,02+6+2,3)+0,4*(1,6+5+0,5+5+1,5+2,5+2,5))*2"TA4+TA5</t>
  </si>
  <si>
    <t>144,691*1,1655 'Přepočtené koeficientem množství</t>
  </si>
  <si>
    <t>128</t>
  </si>
  <si>
    <t>62853003</t>
  </si>
  <si>
    <t>pás asfaltový natavitelný modifikovaný SBS tl 3,65mm s vložkou ze skleněné tkaniny a spalitelnou PE fólií nebo jemnozrnným minerálním posypem na horním povrchu</t>
  </si>
  <si>
    <t>1535319464</t>
  </si>
  <si>
    <t>(0,3*(1,7+5,3+1,02+6+2,3)+0,3*(1,6+5+0,5+5+1,5+2,5+2,5))"TA4+TA5</t>
  </si>
  <si>
    <t>14,661*1,1655 'Přepočtené koeficientem množství</t>
  </si>
  <si>
    <t>129</t>
  </si>
  <si>
    <t>712771221</t>
  </si>
  <si>
    <t>Provedení drenážní vrstvy střechy z plastových nopových fólií výšky nopů do 25 mm do 5°</t>
  </si>
  <si>
    <t>1422648162</t>
  </si>
  <si>
    <t>((4,94*5,3+0,3*1,6+3,48*6-1,1*1,1/2))"TA1- vodorovná</t>
  </si>
  <si>
    <t>130</t>
  </si>
  <si>
    <t>28323006R</t>
  </si>
  <si>
    <t>fólie profilovaná (nopová) drenážní HDPE s nakašírovanou filtrační textilií  - pevnost v tlaku 30t/m2...tl.12mm - specifikace dle TA1,2</t>
  </si>
  <si>
    <t>585572410</t>
  </si>
  <si>
    <t>56,453*1,1025 'Přepočtené koeficientem množství</t>
  </si>
  <si>
    <t>131</t>
  </si>
  <si>
    <t>998712103</t>
  </si>
  <si>
    <t>Přesun hmot tonážní tonážní pro krytiny povlakové v objektech v do 24 m</t>
  </si>
  <si>
    <t>-1160174135</t>
  </si>
  <si>
    <t>132</t>
  </si>
  <si>
    <t>998712181</t>
  </si>
  <si>
    <t>Příplatek k přesunu hmot tonážní 712 prováděný bez použití mechanizace</t>
  </si>
  <si>
    <t>1091059142</t>
  </si>
  <si>
    <t>713</t>
  </si>
  <si>
    <t>Izolace tepelné</t>
  </si>
  <si>
    <t>133</t>
  </si>
  <si>
    <t>713121111</t>
  </si>
  <si>
    <t>Montáž izolace tepelné podlah volně kladenými rohožemi, pásy, dílci, deskami 1 vrstva</t>
  </si>
  <si>
    <t>1794271168</t>
  </si>
  <si>
    <t>(4,64*4,75+3,18*5,26-1,2*1,2)"pod deskou</t>
  </si>
  <si>
    <t>134</t>
  </si>
  <si>
    <t>28375873</t>
  </si>
  <si>
    <t>deska EPS 70 se zvýšenou pevností λ=0,039 tl 100mm</t>
  </si>
  <si>
    <t>-1186380903</t>
  </si>
  <si>
    <t>37,327*1,02 'Přepočtené koeficientem množství</t>
  </si>
  <si>
    <t>135</t>
  </si>
  <si>
    <t>998713101</t>
  </si>
  <si>
    <t>Přesun hmot tonážní pro izolace tepelné v objektech v do 6 m</t>
  </si>
  <si>
    <t>1113344466</t>
  </si>
  <si>
    <t>136</t>
  </si>
  <si>
    <t>998713181</t>
  </si>
  <si>
    <t>Příplatek k přesunu hmot tonážní 713 prováděný bez použití mechanizace</t>
  </si>
  <si>
    <t>-659588486</t>
  </si>
  <si>
    <t>721</t>
  </si>
  <si>
    <t>Zdravotechnika - vnitřní kanalizace</t>
  </si>
  <si>
    <t>137</t>
  </si>
  <si>
    <t>721239114</t>
  </si>
  <si>
    <t>Montáž střešního vtoku svislý odtok do DN 160 ostatní typ</t>
  </si>
  <si>
    <t>-1792518985</t>
  </si>
  <si>
    <t>138</t>
  </si>
  <si>
    <t>56231102</t>
  </si>
  <si>
    <t>vtok střešní vodorovný s vyhříváním s manžetou pro asfaltovou hydroizolaci pochůzných plochých střech DN 75, DN 110 včetně perforovaného nástavce</t>
  </si>
  <si>
    <t>1597601354</t>
  </si>
  <si>
    <t>139</t>
  </si>
  <si>
    <t>998721101</t>
  </si>
  <si>
    <t>Přesun hmot tonážní pro vnitřní kanalizace v objektech v do 6 m</t>
  </si>
  <si>
    <t>1956051349</t>
  </si>
  <si>
    <t>140</t>
  </si>
  <si>
    <t>998721181</t>
  </si>
  <si>
    <t>Příplatek k přesunu hmot tonážní 721 prováděný bez použití mechanizace</t>
  </si>
  <si>
    <t>-74682598</t>
  </si>
  <si>
    <t>762</t>
  </si>
  <si>
    <t>Konstrukce tesařské</t>
  </si>
  <si>
    <t>141</t>
  </si>
  <si>
    <t>762331811</t>
  </si>
  <si>
    <t>Demontáž vázaných kcí krovů z hranolů průřezové plochy do 120 cm2</t>
  </si>
  <si>
    <t>876032761</t>
  </si>
  <si>
    <t>2,5+10,5+2+6+16+16+5,7*8+4,4*5+4,05*4+2+20*1,5"krovy provizorního zastřešení</t>
  </si>
  <si>
    <t>142</t>
  </si>
  <si>
    <t>762341811</t>
  </si>
  <si>
    <t>Demontáž bednění střech z prken</t>
  </si>
  <si>
    <t>9204527</t>
  </si>
  <si>
    <t>763</t>
  </si>
  <si>
    <t>Konstrukce suché výstavby</t>
  </si>
  <si>
    <t>143</t>
  </si>
  <si>
    <t>763331113R</t>
  </si>
  <si>
    <t xml:space="preserve">Cementovláknitý podhled desky 1x12,5 dvouvrstvá spodní kce profil CD+UD, NONIUS, celoplošná strěrka se síťovinou - skladba dle PD1 (bez barvy) </t>
  </si>
  <si>
    <t>600459387</t>
  </si>
  <si>
    <t>2,24*1,73</t>
  </si>
  <si>
    <t>144</t>
  </si>
  <si>
    <t>998763301</t>
  </si>
  <si>
    <t>Přesun hmot tonážní pro sádrokartonové konstrukce v objektech v do 6 m</t>
  </si>
  <si>
    <t>2059631913</t>
  </si>
  <si>
    <t>145</t>
  </si>
  <si>
    <t>998763381</t>
  </si>
  <si>
    <t>Příplatek k přesunu hmot tonážní 763 SDK prováděný bez použití mechanizace</t>
  </si>
  <si>
    <t>-1933612105</t>
  </si>
  <si>
    <t>764</t>
  </si>
  <si>
    <t>Konstrukce klempířské</t>
  </si>
  <si>
    <t>146</t>
  </si>
  <si>
    <t>764002801</t>
  </si>
  <si>
    <t>Demontáž závětrné lišty do suti</t>
  </si>
  <si>
    <t>-2043241525</t>
  </si>
  <si>
    <t>1+2,25+2,1+1+3,25</t>
  </si>
  <si>
    <t>147</t>
  </si>
  <si>
    <t>764002811</t>
  </si>
  <si>
    <t>Demontáž okapového plechu do suti v krytině povlakové</t>
  </si>
  <si>
    <t>678948650</t>
  </si>
  <si>
    <t>3,8+3,3+7,5+5</t>
  </si>
  <si>
    <t>148</t>
  </si>
  <si>
    <t>764141R</t>
  </si>
  <si>
    <t xml:space="preserve">Napojení stávajícího svodu na plastové potrubí z TiZn lesklého plechu včetně kapotáže - náročný atyp </t>
  </si>
  <si>
    <t>-1370669633</t>
  </si>
  <si>
    <t>766</t>
  </si>
  <si>
    <t>Konstrukce truhlářské</t>
  </si>
  <si>
    <t>149</t>
  </si>
  <si>
    <t>766412R</t>
  </si>
  <si>
    <t xml:space="preserve">Demontáž + uskladnění + zpětná montáž fošen nepravého hrázdění + oprava nátěru </t>
  </si>
  <si>
    <t>1679563970</t>
  </si>
  <si>
    <t>2,2+4,4+0,5+2,5"spodní fošna hrázdění  - dle TA3.4</t>
  </si>
  <si>
    <t>767</t>
  </si>
  <si>
    <t>Konstrukce zámečnické</t>
  </si>
  <si>
    <t>150</t>
  </si>
  <si>
    <t>767640111</t>
  </si>
  <si>
    <t>Montáž dveří ocelových vchodových jednokřídlových bez nadsvětlíku včetně zárubně</t>
  </si>
  <si>
    <t>-1498497602</t>
  </si>
  <si>
    <t>151</t>
  </si>
  <si>
    <t>5534115R</t>
  </si>
  <si>
    <t>dveře jednokřídlé ocelové 700x1970mm včetně rámové zárubně, povrchové úpravy, kování, zámku atd.</t>
  </si>
  <si>
    <t>738016327</t>
  </si>
  <si>
    <t>152</t>
  </si>
  <si>
    <t>767810122</t>
  </si>
  <si>
    <t>Montáž mřížek větracích kruhových průměru do 200 mm</t>
  </si>
  <si>
    <t>657417153</t>
  </si>
  <si>
    <t>153</t>
  </si>
  <si>
    <t>55341429</t>
  </si>
  <si>
    <t>mřížka větrací nerezová kruhová se síťovinou 125mm</t>
  </si>
  <si>
    <t>1900485215</t>
  </si>
  <si>
    <t>154</t>
  </si>
  <si>
    <t>7679951R</t>
  </si>
  <si>
    <t>Dodávka + montáž přítlačný a výztužný žárově zinkovaný prvek ( plochá ocel + tahokov) včetně podtmelení trvale pružným tmelem</t>
  </si>
  <si>
    <t>883399972</t>
  </si>
  <si>
    <t>((1,7+5,3+1,02+6+2,3)+(1,6+5+0,5+5,2+1,5+2,5+2,5))"TA4+TA5</t>
  </si>
  <si>
    <t>((6+0,6)+(4,33+0,5+0,5+2,02))"TA4+TA5</t>
  </si>
  <si>
    <t>2,1"shody na malou terasu</t>
  </si>
  <si>
    <t>155</t>
  </si>
  <si>
    <t>7679951R01</t>
  </si>
  <si>
    <t>Dodávka + montáž krycí a přítlačný plech hydroizolace -  žárově zinkovaný + 2xzáklad +1x vrch akryl - komplet dle výpisu zámečnických prvků  rš.180mm, tl.3mm</t>
  </si>
  <si>
    <t>-531052604</t>
  </si>
  <si>
    <t>156</t>
  </si>
  <si>
    <t>7679951R02</t>
  </si>
  <si>
    <t xml:space="preserve">Dodávka + montáž mřířka s rámem záchytného žlábku na malé terase -  žárově zinkovaný + 2xzáklad +1x vrch akryl - komplet dle výpisu zámečnických prvků  </t>
  </si>
  <si>
    <t>1404665682</t>
  </si>
  <si>
    <t>157</t>
  </si>
  <si>
    <t>7679951R1</t>
  </si>
  <si>
    <t>Dodávka + montáž nosník schodišťových stupňů - žárově zinkovaný</t>
  </si>
  <si>
    <t>-254045715</t>
  </si>
  <si>
    <t>25,8+11,08+9,42"dle zámečnických výrobků</t>
  </si>
  <si>
    <t>158</t>
  </si>
  <si>
    <t>7679951R2</t>
  </si>
  <si>
    <t>Dodávka + montáž příčný žlábek na podestách včetně podlahového roštu - žárově zinkováno + 2xzáklad +1x vrch akryl - komplet dle specifikace příčných žlábků na podestách - délka 1,95m</t>
  </si>
  <si>
    <t>ks</t>
  </si>
  <si>
    <t>-977884024</t>
  </si>
  <si>
    <t>159</t>
  </si>
  <si>
    <t>7679951R3</t>
  </si>
  <si>
    <t>Dodávka + montáž příčný žlábek na podestách včetně podlahového roštu - žárově zinkováno 2xzáklad +1x vrch akryl - komplet dle specifikace příčných žlábků na podestách - délka 2,25m</t>
  </si>
  <si>
    <t>-497083131</t>
  </si>
  <si>
    <t>160</t>
  </si>
  <si>
    <t>7679951R4</t>
  </si>
  <si>
    <t xml:space="preserve">Dodávka + montáž madla na schodišti a u revizních dvářek - žárově zinkováno 2xzáklad +1x vrch akryl - komplet dle specifikace </t>
  </si>
  <si>
    <t>-1530271384</t>
  </si>
  <si>
    <t>161</t>
  </si>
  <si>
    <t>7679951R5</t>
  </si>
  <si>
    <t xml:space="preserve">Dodávka + montáž úchyt svítidla před JZ nárožím - žárově zinkováno 2xzáklad +1x vrch akryl </t>
  </si>
  <si>
    <t>-887117287</t>
  </si>
  <si>
    <t>162</t>
  </si>
  <si>
    <t>7679951R6</t>
  </si>
  <si>
    <t xml:space="preserve">Dodávka + montáž zábradelní výplň - žárově zinkováno 2xzáklad +1x vrch akryl - dle zámečnických prvků </t>
  </si>
  <si>
    <t>-1436707533</t>
  </si>
  <si>
    <t>163</t>
  </si>
  <si>
    <t>7679951R7</t>
  </si>
  <si>
    <t>Dodávka + montáž kapotáž dešťových svodů - žárově zinkováno+ 2xzáklad +1x vrch akryl - dle zámečnických prvků  - rš.350mm - délka 10,2m</t>
  </si>
  <si>
    <t>1241030843</t>
  </si>
  <si>
    <t>771</t>
  </si>
  <si>
    <t>Podlahy z dlaždic</t>
  </si>
  <si>
    <t>164</t>
  </si>
  <si>
    <t>771531041R</t>
  </si>
  <si>
    <t>Montáž podlahy z dlaždic kameninových lepením flexibilním lepidlem do venkovního prostředí , spára pružná do venkovního prostředí (dle specifikace v PD)</t>
  </si>
  <si>
    <t>1581777037</t>
  </si>
  <si>
    <t>4,4*1,8+1,8*1,8/2+1,5*0,3"malá terasa</t>
  </si>
  <si>
    <t>4,94*(2,64+2,88)-1,85*1,85-0,25*1,02+3,84*(2,88+2,74)-1,2*1,2/2"velká terasa</t>
  </si>
  <si>
    <t>165</t>
  </si>
  <si>
    <t>771574713R</t>
  </si>
  <si>
    <t>Montáž tvarovek šířky do 200 mm z dlaždic keramických lepených flexibilním lepidlem (sokl) do venkovního prostředí , spára pružná do venkovního prostředí (dle specifikace v PD) včetně řezání dlaždic</t>
  </si>
  <si>
    <t>-1516438196</t>
  </si>
  <si>
    <t>(1,7+5,3+1,02+6+2,3+1,6+5+0,5+3,3+3+2,25+0,5+0,5+2,5)"TA4+TA5 - velká terasa včetně schodů na malou</t>
  </si>
  <si>
    <t>((6+0,6+4,33+0,5+0,5+2,02))"TA4+TA5  malá terasa</t>
  </si>
  <si>
    <t>166</t>
  </si>
  <si>
    <t>632321R</t>
  </si>
  <si>
    <t>dlaždice kameninová neglazovaná slinutá  - dle specifikace v PD TA2, TA1</t>
  </si>
  <si>
    <t>-629387108</t>
  </si>
  <si>
    <t>(54,442+49,42*0,33)*1,1"dlažba + sokl</t>
  </si>
  <si>
    <t>77,826*1,1 'Přepočtené koeficientem množství</t>
  </si>
  <si>
    <t>167</t>
  </si>
  <si>
    <t>771591116</t>
  </si>
  <si>
    <t>Podlahy spárování PUR tmelem</t>
  </si>
  <si>
    <t>-1094506763</t>
  </si>
  <si>
    <t>38,5"odlehčovací spáry</t>
  </si>
  <si>
    <t>168</t>
  </si>
  <si>
    <t>771591207</t>
  </si>
  <si>
    <t>Montáž izolace pod dlažbu stěrkou ve dvou vrstvách</t>
  </si>
  <si>
    <t>-1539994487</t>
  </si>
  <si>
    <t>0,15*(1,7+5,3+1,02+6+2,3)+0,2*(1,6+5+0,5+5+1,5+2,5+2,5)"TA4+TA5</t>
  </si>
  <si>
    <t>0,15*(6+0,6)+0,2*(4,33+0,5+0,5+2,02)"TA4+TA5</t>
  </si>
  <si>
    <t>169</t>
  </si>
  <si>
    <t>59030301</t>
  </si>
  <si>
    <t xml:space="preserve">stěrka hydroizolační cementová jednosložková </t>
  </si>
  <si>
    <t>2118475251</t>
  </si>
  <si>
    <t>65,081*3,6 'Přepočtené koeficientem množství</t>
  </si>
  <si>
    <t>170</t>
  </si>
  <si>
    <t>77159120R</t>
  </si>
  <si>
    <t>Dodávka + montáž - izolace žlábku malé terasy - dvousložková  stěrka na bázi MMA min.3mm (2+1mm)+ systémová výztužná vložka 110g/m2 + separační páska + penetrace</t>
  </si>
  <si>
    <t>-627299904</t>
  </si>
  <si>
    <t>(4,25+2,1)*(0,15+0,14*2)</t>
  </si>
  <si>
    <t>171</t>
  </si>
  <si>
    <t>771591237</t>
  </si>
  <si>
    <t>Montáž těsnícího pásu pro styčné nebo dilatační spáry</t>
  </si>
  <si>
    <t>-888578324</t>
  </si>
  <si>
    <t>((1,7+5,3+1,02+6+2,3)+(1,6+5+0,5+5+1,5+2,5+2,5))*1,1"TA4+TA5</t>
  </si>
  <si>
    <t>((6+0,6)+(4,33+0,5+0,5+2,02))*1,1"TA4+TA5</t>
  </si>
  <si>
    <t>Součet"okrajové spáry</t>
  </si>
  <si>
    <t>172</t>
  </si>
  <si>
    <t>28355023</t>
  </si>
  <si>
    <t>páska pružná těsnící hydroizolační š do 150mm</t>
  </si>
  <si>
    <t>-1727599983</t>
  </si>
  <si>
    <t>53,757*1,05 'Přepočtené koeficientem množství</t>
  </si>
  <si>
    <t>173</t>
  </si>
  <si>
    <t>998771101</t>
  </si>
  <si>
    <t>Přesun hmot tonážní pro podlahy z dlaždic v objektech v do 6 m</t>
  </si>
  <si>
    <t>-785231770</t>
  </si>
  <si>
    <t>174</t>
  </si>
  <si>
    <t>998771181</t>
  </si>
  <si>
    <t>Příplatek k přesunu hmot tonážní 771 prováděný bez použití mechanizace</t>
  </si>
  <si>
    <t>147364146</t>
  </si>
  <si>
    <t>772</t>
  </si>
  <si>
    <t>Podlahy z kamene</t>
  </si>
  <si>
    <t>175</t>
  </si>
  <si>
    <t>772991301</t>
  </si>
  <si>
    <t xml:space="preserve">Montáž dilatačních profilů dlažeb </t>
  </si>
  <si>
    <t>1670896809</t>
  </si>
  <si>
    <t>3,5"mezilehlá spára</t>
  </si>
  <si>
    <t>176</t>
  </si>
  <si>
    <t>5905411R</t>
  </si>
  <si>
    <t>systémová dilatační nerez lišta - dle PD</t>
  </si>
  <si>
    <t>121850243</t>
  </si>
  <si>
    <t>781</t>
  </si>
  <si>
    <t>Dokončovací práce - obklady</t>
  </si>
  <si>
    <t>177</t>
  </si>
  <si>
    <t>781151031</t>
  </si>
  <si>
    <t>Celoplošné vyrovnání podkladu stěrkou tl 3 mm</t>
  </si>
  <si>
    <t>-917008239</t>
  </si>
  <si>
    <t>((1,7+5,3+1,02+6+2,3)+(1,6+5+0,5+5,2+1,5+2,5+2,5))*0,5"TA4+TA5</t>
  </si>
  <si>
    <t>((6+0,6)+(4,33+0,5+0,5+2,02))*0,5"TA4+TA5</t>
  </si>
  <si>
    <t>2,1*0,5"shody na malou terasu</t>
  </si>
  <si>
    <t>Součet"zatření zámečnického prvku</t>
  </si>
  <si>
    <t>178</t>
  </si>
  <si>
    <t>781151041</t>
  </si>
  <si>
    <t>Příplatek k cenám celoplošné vyrovnání stěrkou za každý další 1 mm přes tl  3 mm (+3mm = celkem 6mm)</t>
  </si>
  <si>
    <t>-483926322</t>
  </si>
  <si>
    <t>25,585*3 'Přepočtené koeficientem množství</t>
  </si>
  <si>
    <t>783</t>
  </si>
  <si>
    <t>Dokončovací práce - nátěry</t>
  </si>
  <si>
    <t>179</t>
  </si>
  <si>
    <t>783806809</t>
  </si>
  <si>
    <t>Odstranění nátěrů z omítek okartáčováním</t>
  </si>
  <si>
    <t>615346025</t>
  </si>
  <si>
    <t>180</t>
  </si>
  <si>
    <t>783813111</t>
  </si>
  <si>
    <t>Penetrační syntetický nátěr hladkých povrchů z desek na bázi dřeva</t>
  </si>
  <si>
    <t>375923553</t>
  </si>
  <si>
    <t>2,24*1,73"podhled</t>
  </si>
  <si>
    <t>181</t>
  </si>
  <si>
    <t>783823135</t>
  </si>
  <si>
    <t>Penetrační silikonový nátěr hladkých, tenkovrstvých zrnitých nebo štukových omítek</t>
  </si>
  <si>
    <t>1597001626</t>
  </si>
  <si>
    <t>2,24*4,1"pro FA1,2</t>
  </si>
  <si>
    <t>182</t>
  </si>
  <si>
    <t>783823155</t>
  </si>
  <si>
    <t>Penetrační silikonový nátěr hrubých betonových povrchů a hrubých, rýhovaných a škrábaných omítek</t>
  </si>
  <si>
    <t>2054213560</t>
  </si>
  <si>
    <t>183</t>
  </si>
  <si>
    <t>783827405</t>
  </si>
  <si>
    <t>Krycí dvojnásobný silikonový nátěr hladkých betonových povrchů</t>
  </si>
  <si>
    <t>1562612229</t>
  </si>
  <si>
    <t>184</t>
  </si>
  <si>
    <t>783827425</t>
  </si>
  <si>
    <t>Krycí dvojnásobný silikonový nátěr omítek stupně členitosti 1 a 2</t>
  </si>
  <si>
    <t>965661113</t>
  </si>
  <si>
    <t>185</t>
  </si>
  <si>
    <t>783827525</t>
  </si>
  <si>
    <t>Krycí dvojnásobný silikonový nátěr hrubých betonových povrchů nebo hrubých omítek</t>
  </si>
  <si>
    <t>511457308</t>
  </si>
  <si>
    <t>186</t>
  </si>
  <si>
    <t>783913171</t>
  </si>
  <si>
    <t>Penetrační nátěr hrubých betonových podlah na bázi syntetických pryskyřic</t>
  </si>
  <si>
    <t>223305199</t>
  </si>
  <si>
    <t>"VODOROVNÁ</t>
  </si>
  <si>
    <t>((4,94*5,3+0,3*1,6+3,48*6-1,1*1,1/2))*2"TA1- vodorovná</t>
  </si>
  <si>
    <t xml:space="preserve">1,83*5,2*4"TA2 </t>
  </si>
  <si>
    <t>Mezisoučet"malá terasa - 4x</t>
  </si>
  <si>
    <t>"NA SOKLECH</t>
  </si>
  <si>
    <t>VRN</t>
  </si>
  <si>
    <t>Vedlejší rozpočtové náklady</t>
  </si>
  <si>
    <t>VRN3</t>
  </si>
  <si>
    <t>Zařízení staveniště</t>
  </si>
  <si>
    <t>187</t>
  </si>
  <si>
    <t>030001000</t>
  </si>
  <si>
    <t>Zařízení staveniště - včetně případných konstrukcí pro dopravu materiálu dle POV</t>
  </si>
  <si>
    <t>Kč</t>
  </si>
  <si>
    <t>1024</t>
  </si>
  <si>
    <t>1791247666</t>
  </si>
  <si>
    <t>VRN6</t>
  </si>
  <si>
    <t>Územní vlivy</t>
  </si>
  <si>
    <t>188</t>
  </si>
  <si>
    <t>062203000</t>
  </si>
  <si>
    <t>Odlehčování automobilů</t>
  </si>
  <si>
    <t>-2043112227</t>
  </si>
  <si>
    <t>VRN7</t>
  </si>
  <si>
    <t>Provozní vlivy</t>
  </si>
  <si>
    <t>189</t>
  </si>
  <si>
    <t>070001000</t>
  </si>
  <si>
    <t>Provozní vlivy- část stavby již v provozu včetně případné ochrany stávajících prvků a zařízení</t>
  </si>
  <si>
    <t>1300327020</t>
  </si>
  <si>
    <t>VRN9</t>
  </si>
  <si>
    <t>Ostatní náklady</t>
  </si>
  <si>
    <t>190</t>
  </si>
  <si>
    <t>091404000</t>
  </si>
  <si>
    <t>Práce na památkovém objektu</t>
  </si>
  <si>
    <t>CS ÚRS 2020 01</t>
  </si>
  <si>
    <t>-798498479</t>
  </si>
  <si>
    <t>ZTI - Zdravotně technické instalace</t>
  </si>
  <si>
    <t xml:space="preserve"> </t>
  </si>
  <si>
    <t xml:space="preserve">    8 - Trubní vedení</t>
  </si>
  <si>
    <t xml:space="preserve">    725 - Zdravotechnika - zařizovací předměty</t>
  </si>
  <si>
    <t>132151253</t>
  </si>
  <si>
    <t>Hloubení rýh nezapažených š do 2000 mm v hornině třídy těžitelnosti I, skupiny 1 a 2 objem do 100 m3 strojně</t>
  </si>
  <si>
    <t>-141908987</t>
  </si>
  <si>
    <t>161151103</t>
  </si>
  <si>
    <t>Svislé přemístění výkopku z horniny třídy těžitelnosti I, skupiny 1 až 3 hl výkopu přes 4 do 8 m</t>
  </si>
  <si>
    <t>-334319541</t>
  </si>
  <si>
    <t>-778705905</t>
  </si>
  <si>
    <t>46,3"výkopek - na mezideponii na stavbě</t>
  </si>
  <si>
    <t>28,99"na zásypy</t>
  </si>
  <si>
    <t>167151101</t>
  </si>
  <si>
    <t>Nakládání výkopku z hornin třídy těžitelnosti I, skupiny 1 až 3 do 100 m3</t>
  </si>
  <si>
    <t>774901220</t>
  </si>
  <si>
    <t>2132196118</t>
  </si>
  <si>
    <t>-686216842</t>
  </si>
  <si>
    <t>175151101</t>
  </si>
  <si>
    <t>Obsypání potrubí strojně sypaninou bez prohození, uloženou do 3 m</t>
  </si>
  <si>
    <t>2021672110</t>
  </si>
  <si>
    <t>58343810</t>
  </si>
  <si>
    <t>kamenivo drcené hrubé frakce 4/8</t>
  </si>
  <si>
    <t>947748781</t>
  </si>
  <si>
    <t>7,21*2 'Přepočtené koeficientem množství</t>
  </si>
  <si>
    <t>190052415</t>
  </si>
  <si>
    <t>58343930</t>
  </si>
  <si>
    <t>kamenivo drcené hrubé frakce 16/32</t>
  </si>
  <si>
    <t>-695082500</t>
  </si>
  <si>
    <t>10,1*2 'Přepočtené koeficientem množství</t>
  </si>
  <si>
    <t>212752112</t>
  </si>
  <si>
    <t>Trativod z drenážních trubek korugovaných PE-HD SN 4 perforace 220° včetně lože otevřený výkop DN 150 pro liniové stavby</t>
  </si>
  <si>
    <t>-718222346</t>
  </si>
  <si>
    <t>213141111</t>
  </si>
  <si>
    <t>Zřízení vrstvy z geotextilie v rovině nebo ve sklonu do 1:5 š do 3 m</t>
  </si>
  <si>
    <t>474044645</t>
  </si>
  <si>
    <t>69311080</t>
  </si>
  <si>
    <t>geotextilie netkaná separační, ochranná, filtrační, drenážní PES 200g/m2</t>
  </si>
  <si>
    <t>1239457770</t>
  </si>
  <si>
    <t>62,1*1,1845 'Přepočtené koeficientem množství</t>
  </si>
  <si>
    <t>451573111</t>
  </si>
  <si>
    <t>Lože pod potrubí otevřený výkop ze štěrkopísku</t>
  </si>
  <si>
    <t>1072910077</t>
  </si>
  <si>
    <t>Trubní vedení</t>
  </si>
  <si>
    <t>871275211</t>
  </si>
  <si>
    <t>Kanalizační potrubí z tvrdého PVC jednovrstvé tuhost třídy SN4 DN 125</t>
  </si>
  <si>
    <t>328391018</t>
  </si>
  <si>
    <t>871315221</t>
  </si>
  <si>
    <t>Kanalizační potrubí z tvrdého PVC jednovrstvé tuhost třídy SN8 DN 160</t>
  </si>
  <si>
    <t>919600499</t>
  </si>
  <si>
    <t>871365221</t>
  </si>
  <si>
    <t>Kanalizační potrubí z tvrdého PVC jednovrstvé tuhost třídy SN8 DN 250</t>
  </si>
  <si>
    <t>637569887</t>
  </si>
  <si>
    <t>28615603</t>
  </si>
  <si>
    <t>čistící tvarovka odpadní PP DN 110 pro vysoké teploty</t>
  </si>
  <si>
    <t>-1258178885</t>
  </si>
  <si>
    <t>892271111</t>
  </si>
  <si>
    <t>Tlaková zkouška vodou potrubí DN 100 nebo 125</t>
  </si>
  <si>
    <t>1687555172</t>
  </si>
  <si>
    <t>892351111</t>
  </si>
  <si>
    <t>Tlaková zkouška vodou potrubí DN 150 nebo 200</t>
  </si>
  <si>
    <t>-316437311</t>
  </si>
  <si>
    <t>894812312</t>
  </si>
  <si>
    <t>Revizní a čistící šachta z PP typ DN 600/160 šachtové dno průtočné 30°, 60°, 90°</t>
  </si>
  <si>
    <t>-1769344946</t>
  </si>
  <si>
    <t>894812332</t>
  </si>
  <si>
    <t>Revizní a čistící šachta z PP DN 600 šachtová roura korugovaná světlé hloubky 2000 mm</t>
  </si>
  <si>
    <t>251331932</t>
  </si>
  <si>
    <t>894812339</t>
  </si>
  <si>
    <t>Příplatek k rourám revizní a čistící šachty z PP DN 600 za uříznutí šachtové roury</t>
  </si>
  <si>
    <t>1227127900</t>
  </si>
  <si>
    <t>894812356</t>
  </si>
  <si>
    <t>Revizní a čistící šachta z PP DN 600 poklop litinový pro třídu zatížení B125 s betonovým prstencem</t>
  </si>
  <si>
    <t>-1369296084</t>
  </si>
  <si>
    <t>998276101</t>
  </si>
  <si>
    <t>Přesun hmot pro trubní vedení z trub z plastických hmot otevřený výkop</t>
  </si>
  <si>
    <t>-1901704948</t>
  </si>
  <si>
    <t>713463411</t>
  </si>
  <si>
    <t>Montáž izolace tepelné potrubí a ohybů návlekovými izolačními pouzdry</t>
  </si>
  <si>
    <t>-48439042</t>
  </si>
  <si>
    <t>28377080</t>
  </si>
  <si>
    <t>pouzdro izolační potrubní z pěnového polyetylenu 110/25mm</t>
  </si>
  <si>
    <t>2017044722</t>
  </si>
  <si>
    <t>37,9*1,02 'Přepočtené koeficientem množství</t>
  </si>
  <si>
    <t>1580956594</t>
  </si>
  <si>
    <t>-741181584</t>
  </si>
  <si>
    <t>721174025</t>
  </si>
  <si>
    <t>Potrubí kanalizační z PP odpadní DN 110</t>
  </si>
  <si>
    <t>-1149098333</t>
  </si>
  <si>
    <t>28615659</t>
  </si>
  <si>
    <t>instalační objímka pevná dvoušroubová HTPO DN 110</t>
  </si>
  <si>
    <t>-479027054</t>
  </si>
  <si>
    <t>721290111</t>
  </si>
  <si>
    <t>Zkouška těsnosti potrubí kanalizace vodou do DN 125</t>
  </si>
  <si>
    <t>-1735799845</t>
  </si>
  <si>
    <t>474880092</t>
  </si>
  <si>
    <t>-1482093540</t>
  </si>
  <si>
    <t>725</t>
  </si>
  <si>
    <t>Zdravotechnika - zařizovací předměty</t>
  </si>
  <si>
    <t>725980123</t>
  </si>
  <si>
    <t>Dvířka 30/30</t>
  </si>
  <si>
    <t>1995170645</t>
  </si>
  <si>
    <t>998725101</t>
  </si>
  <si>
    <t>Přesun hmot tonážní pro zařizovací předměty v objektech v do 6 m</t>
  </si>
  <si>
    <t>-1164970210</t>
  </si>
  <si>
    <t>998725181</t>
  </si>
  <si>
    <t>Příplatek k přesunu hmot tonážní 725 prováděný bez použití mechanizace</t>
  </si>
  <si>
    <t>-1381162264</t>
  </si>
  <si>
    <t>EI - Elektroinstalace</t>
  </si>
  <si>
    <t>97 - Prorážení otvorů a ostatní bourací práce</t>
  </si>
  <si>
    <t>M21 - Elektromontáže</t>
  </si>
  <si>
    <t>M65 - Elektroinstalce</t>
  </si>
  <si>
    <t>D1 - Ostatní materiál</t>
  </si>
  <si>
    <t>Prorážení otvorů a ostatní bourací práce</t>
  </si>
  <si>
    <t>970056039R00</t>
  </si>
  <si>
    <t>Příplatek za jádr. vrt. stropu v ŽB d 35-39 mm</t>
  </si>
  <si>
    <t>RTS II / 2020</t>
  </si>
  <si>
    <t>970056060R00</t>
  </si>
  <si>
    <t>Příplatek za jádr. vrt. stropu v ŽB do D 60 mm</t>
  </si>
  <si>
    <t>970056080R00</t>
  </si>
  <si>
    <t>Příplatek za jádr. vrt. stropu v ŽB do D 80 mm</t>
  </si>
  <si>
    <t>970055060R00</t>
  </si>
  <si>
    <t>Příp. za šikmé jádr. vrt. v ŽB do D 60 mm</t>
  </si>
  <si>
    <t>970055080R00</t>
  </si>
  <si>
    <t>Příp. za šikmé jádr. vrt. v ŽB do D 80 mm</t>
  </si>
  <si>
    <t>970034060R00</t>
  </si>
  <si>
    <t>Příp. za jádr. vrt. vod. ve stěně cihel do D 60 mm</t>
  </si>
  <si>
    <t>974029154R00</t>
  </si>
  <si>
    <t>Vysekání rýh ve zdi kamenné 10 x 15 cm</t>
  </si>
  <si>
    <t>974031121R00</t>
  </si>
  <si>
    <t>Vysekání rýh ve zdi cihelné 3 x 3 cm</t>
  </si>
  <si>
    <t>974031132R00</t>
  </si>
  <si>
    <t>Vysekání rýh ve zdi cihelné 5 x 7 cm</t>
  </si>
  <si>
    <t>973011161R00</t>
  </si>
  <si>
    <t>Vysekání kapes lehký beton  10 x 10 x 5 cm</t>
  </si>
  <si>
    <t>M21</t>
  </si>
  <si>
    <t>Elektromontáže</t>
  </si>
  <si>
    <t>210010320R00</t>
  </si>
  <si>
    <t>Krabice přístrojová KP, se zapojením, kruhová</t>
  </si>
  <si>
    <t>210010321R00</t>
  </si>
  <si>
    <t>Krabice univerzální KU a odbočná KO se zapoj.,kruh</t>
  </si>
  <si>
    <t>210800101R00</t>
  </si>
  <si>
    <t>Kabel CYKY 750 V 2x1,5 mm2 uložený pod omítkou</t>
  </si>
  <si>
    <t>210800105R00</t>
  </si>
  <si>
    <t>Kabel CYKY 750 V 3x1,5 mm2 uložený pod omítkou</t>
  </si>
  <si>
    <t>210140650R00</t>
  </si>
  <si>
    <t>Termostat prostorový</t>
  </si>
  <si>
    <t>210800113R00</t>
  </si>
  <si>
    <t>Kabel CYKY 750 V 4x10 mm2 uložený pod omítkou</t>
  </si>
  <si>
    <t>210800508R00</t>
  </si>
  <si>
    <t>Vodič H07V-U (CY) 10 mm2 uložený v trubkách</t>
  </si>
  <si>
    <t>210800509R00</t>
  </si>
  <si>
    <t>Vodič H07V-U (CY) 16 mm2 uložený v trubkách</t>
  </si>
  <si>
    <t>211800711R00</t>
  </si>
  <si>
    <t>Kabel JYTY-Cu folie pevně uložený, 2x1 mm</t>
  </si>
  <si>
    <t>M65</t>
  </si>
  <si>
    <t>Elektroinstalce</t>
  </si>
  <si>
    <t>650101171R00</t>
  </si>
  <si>
    <t>Montáž žárovkového svítidla nástěnného přisazeného</t>
  </si>
  <si>
    <t>650101571R00</t>
  </si>
  <si>
    <t>Montáž LED svítidla nástěnného přisazeného</t>
  </si>
  <si>
    <t>650051311R00</t>
  </si>
  <si>
    <t>Montáž spínače zapuštěného, řaz. 1</t>
  </si>
  <si>
    <t>650051331R00</t>
  </si>
  <si>
    <t>Montáž spínače zapuštěného, řaz. 5</t>
  </si>
  <si>
    <t>650010616R00</t>
  </si>
  <si>
    <t>Montáž trubky ohebné plastové D 50 mm, ulož. pevné</t>
  </si>
  <si>
    <t>650010677R00</t>
  </si>
  <si>
    <t>Montáž trubky ohebné kovové, uložená pevně 63 mm</t>
  </si>
  <si>
    <t>650141119R00</t>
  </si>
  <si>
    <t>Ukončení vodiče v rozvaděči + zapojení do 35 mm2</t>
  </si>
  <si>
    <t>650141115R00</t>
  </si>
  <si>
    <t>Ukončení vodiče v rozvaděči + zapojení do 16 mm2</t>
  </si>
  <si>
    <t>650141111R00</t>
  </si>
  <si>
    <t>Ukončení vodiče v rozvaděči + zapojení do 2,5 mm2</t>
  </si>
  <si>
    <t>650146111R00</t>
  </si>
  <si>
    <t>Propojení kabelu spojkou do 4 žil pr. do 2,5 mm2</t>
  </si>
  <si>
    <t>650123113R00</t>
  </si>
  <si>
    <t>Uložení šňůry Cu 2 x 1 mm2 pevně</t>
  </si>
  <si>
    <t>650124225R00</t>
  </si>
  <si>
    <t>Uložení kabelu Cu 4 x 35 mm2 pevně</t>
  </si>
  <si>
    <t>650061642R00</t>
  </si>
  <si>
    <t>Montáž jističe modulárního třípólového do 80 A</t>
  </si>
  <si>
    <t>650061641R00</t>
  </si>
  <si>
    <t>Montáž jističe modulárního třípólového do 25 A</t>
  </si>
  <si>
    <t>650031129R00</t>
  </si>
  <si>
    <t>Osazení rozvodnice na zeď, pl. do 1,0 m2</t>
  </si>
  <si>
    <t>650031623R00</t>
  </si>
  <si>
    <t>Montáž rozváděče do váhy 50 kg</t>
  </si>
  <si>
    <t>650071131R00</t>
  </si>
  <si>
    <t>Montáž stykače DC dvoupólového do 40 A</t>
  </si>
  <si>
    <t>650071151R00</t>
  </si>
  <si>
    <t>Montáž stykače DC třípólového do 40 A</t>
  </si>
  <si>
    <t>650072233R00</t>
  </si>
  <si>
    <t>Montáž vypínače 3pól modulového do 80 A</t>
  </si>
  <si>
    <t>650063121R00</t>
  </si>
  <si>
    <t>Montáž svodiče blesk. proudů typ 1, 3pól do 50 kA</t>
  </si>
  <si>
    <t>650063151R00</t>
  </si>
  <si>
    <t>Montáž svodiče přepětí typ 2 jednopól. do 50 kA</t>
  </si>
  <si>
    <t>650061611R00</t>
  </si>
  <si>
    <t>Montáž jističe modulárního jednopólového do 25 A</t>
  </si>
  <si>
    <t>650063611R00</t>
  </si>
  <si>
    <t>Montáž chrániče proudového dvoupólového do 25 A</t>
  </si>
  <si>
    <t>650063631R00</t>
  </si>
  <si>
    <t>Montáž chrániče proudového čtyřpólového do 25 A</t>
  </si>
  <si>
    <t>650063632R00</t>
  </si>
  <si>
    <t>Montáž chrániče proudového čtyřpólového do 63 A</t>
  </si>
  <si>
    <t>650052631R00</t>
  </si>
  <si>
    <t>Montáž zásuvky nástěnné 2P+PE, venkovní</t>
  </si>
  <si>
    <t>650052861R00</t>
  </si>
  <si>
    <t>Montáž zásuvky průmyslové IP 67 3P+N+PE 16 A</t>
  </si>
  <si>
    <t>650052862R00</t>
  </si>
  <si>
    <t>Montáž zásuvky průmyslové IP 67 3P+N+PE 32 A</t>
  </si>
  <si>
    <t>D1</t>
  </si>
  <si>
    <t>Ostatní materiál</t>
  </si>
  <si>
    <t>2021s1</t>
  </si>
  <si>
    <t>Venkovní nástěnné svítidlo galvanizovaná ocel IP44</t>
  </si>
  <si>
    <t>2021s2</t>
  </si>
  <si>
    <t>LED svítidlo přisazené 6W K4000 neutrální bílá</t>
  </si>
  <si>
    <t>00416VD</t>
  </si>
  <si>
    <t>Přístoj přepínače sériového</t>
  </si>
  <si>
    <t>00412VD</t>
  </si>
  <si>
    <t>Kryt spínače dělený</t>
  </si>
  <si>
    <t>00417VD</t>
  </si>
  <si>
    <t>Přístoj spínače jednopólového</t>
  </si>
  <si>
    <t>00411VD</t>
  </si>
  <si>
    <t>Kryt spínače jednoduchý</t>
  </si>
  <si>
    <t>00428VD</t>
  </si>
  <si>
    <t>Rámeček jednonásobný</t>
  </si>
  <si>
    <t>3457114701</t>
  </si>
  <si>
    <t>Trubka kabelová chránička KF 09050</t>
  </si>
  <si>
    <t>34571519</t>
  </si>
  <si>
    <t>Krabice univerzální z PH  KU 68-1902</t>
  </si>
  <si>
    <t>34571511</t>
  </si>
  <si>
    <t>Krabice přístrojová kruhová KP 68/2 d 74x30 mm</t>
  </si>
  <si>
    <t>34561409</t>
  </si>
  <si>
    <t>Svorka WAGO 273-100 3x1,5</t>
  </si>
  <si>
    <t>34111032</t>
  </si>
  <si>
    <t>Kabel silový s Cu jádrem 750 V CYKY 3 C x 1,5 mm2</t>
  </si>
  <si>
    <t>34111000</t>
  </si>
  <si>
    <t>Kabel silový s Cu jádrem 750 V CYKY 2 x 1,5 mm2</t>
  </si>
  <si>
    <t>34196375</t>
  </si>
  <si>
    <t>regulátor pro vyhřívání okapů</t>
  </si>
  <si>
    <t>341961</t>
  </si>
  <si>
    <t>Samoregulační topný kabel 20W</t>
  </si>
  <si>
    <t>341960</t>
  </si>
  <si>
    <t>sada pro ukončení topného kabelu</t>
  </si>
  <si>
    <t>341962</t>
  </si>
  <si>
    <t>sada pro připojení topného kabelu</t>
  </si>
  <si>
    <t>NBN325TIMVD</t>
  </si>
  <si>
    <t>Jistič 3 pól. 25A, char.B, 10 kA</t>
  </si>
  <si>
    <t>34111076</t>
  </si>
  <si>
    <t>Kabel silový s Cu jádrem 750 V CYKY 4 x10 mm2</t>
  </si>
  <si>
    <t>34140967</t>
  </si>
  <si>
    <t>Vodič silový CY zelenožlutý 10,00 mm2 - drát</t>
  </si>
  <si>
    <t>3457114702</t>
  </si>
  <si>
    <t>Trubka kabelová chránička KF 09063</t>
  </si>
  <si>
    <t>FW324WTIMVD</t>
  </si>
  <si>
    <t>Rozv. nást. ocelopIechový, IP30, 641x571x150 mm, 72 mod.</t>
  </si>
  <si>
    <t>HAB306IMVD</t>
  </si>
  <si>
    <t>Otočný vypínač 3P In=63 A; Ui=800 V; AC 23</t>
  </si>
  <si>
    <t>000-FLP1VD</t>
  </si>
  <si>
    <t>SPD typu 1 a typu 2</t>
  </si>
  <si>
    <t>EK186IMVD</t>
  </si>
  <si>
    <t>Termostat vícefunkční 1S 2 A 230 V (-30C - +90C ) + teplotní čidlo</t>
  </si>
  <si>
    <t>CDA225DIMVD</t>
  </si>
  <si>
    <t>Proudový chránič 2 pól. 25 / 0,03 A,  A</t>
  </si>
  <si>
    <t>CDA425DIMVD</t>
  </si>
  <si>
    <t>Proudový chránič 4 pól. 25 / 0,03 A, A</t>
  </si>
  <si>
    <t>ERC225IMVD</t>
  </si>
  <si>
    <t>Stykač  25A, 2S, 230V~50/60Hz</t>
  </si>
  <si>
    <t>ERC325SIMVD</t>
  </si>
  <si>
    <t>Stykač se sníž. hlučností  25A, 3S, 230V~50/60Hz</t>
  </si>
  <si>
    <t>NBN106TIMVD</t>
  </si>
  <si>
    <t>Jistič 1 pól. 6A, char.B, 10 kA</t>
  </si>
  <si>
    <t>NBN110TIMVD</t>
  </si>
  <si>
    <t>Jistič 1 pól. 10A, char.B, 10 kA</t>
  </si>
  <si>
    <t>34121550</t>
  </si>
  <si>
    <t>Kabel sdělovací s Cu jádrem JYTY 2 x 1 mm</t>
  </si>
  <si>
    <t>NBN363TIMVD</t>
  </si>
  <si>
    <t>Jistič 3 pól. 63A, char.B, 10 kA</t>
  </si>
  <si>
    <t>34111620</t>
  </si>
  <si>
    <t>Kabel silový s Cu jádrem 1 kV 1-CYKY 4 x 35 mm2</t>
  </si>
  <si>
    <t>34140968</t>
  </si>
  <si>
    <t>Vodič silový CY zelenožlutý 16,00 mm2 - drát</t>
  </si>
  <si>
    <t>3457114703</t>
  </si>
  <si>
    <t>Trubka kabelová chránička KF 09075</t>
  </si>
  <si>
    <t>000RVD</t>
  </si>
  <si>
    <t>Oceloplechový ozvaděč pro akce</t>
  </si>
  <si>
    <t>000-FLP1VD.1</t>
  </si>
  <si>
    <t>Svodič přepětí SLP-275V/3</t>
  </si>
  <si>
    <t>CDA440DIMVD</t>
  </si>
  <si>
    <t>Proudový chránič 4 pól. 40 / 0,03 A,  A</t>
  </si>
  <si>
    <t>ADA916DIMVD</t>
  </si>
  <si>
    <t>Proud.chr. s nadpr.ochr. char. B; 2 pól; 6 kA; 0,03 A; In=16 A, A</t>
  </si>
  <si>
    <t>NBN332TIMVD</t>
  </si>
  <si>
    <t>Jistič 3 pól. 32A, char.B, 10 kA</t>
  </si>
  <si>
    <t>NBN316TIMVD</t>
  </si>
  <si>
    <t>Jistič 3 pól. 16A, char.B, 10 kA</t>
  </si>
  <si>
    <t>000-1653VD</t>
  </si>
  <si>
    <t>Zásuvka nástěnná 400V/16A, 5P, IP67</t>
  </si>
  <si>
    <t>192</t>
  </si>
  <si>
    <t>000-3253VD</t>
  </si>
  <si>
    <t>Zásuvka nástěnná 400V/32A, 5P, IP67</t>
  </si>
  <si>
    <t>194</t>
  </si>
  <si>
    <t>0047VD</t>
  </si>
  <si>
    <t>Zásuvka 16A/230V, nástěná,  IP44</t>
  </si>
  <si>
    <t>196</t>
  </si>
  <si>
    <t>0000psVD</t>
  </si>
  <si>
    <t>Prohlášení o shodě dle ČSN EN 61439-1 na rozvaděč nn</t>
  </si>
  <si>
    <t>198</t>
  </si>
  <si>
    <t>58541254</t>
  </si>
  <si>
    <t>Sádra stavební bilá       30 kg           bal.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</si>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</sst>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N9" sqref="AN9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43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pans="1:74" s="1" customFormat="1" ht="2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08" t="s">
        <v>15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1"/>
      <c r="BE5" s="205" t="s">
        <v>16</v>
      </c>
      <c r="BS5" s="18" t="s">
        <v>6</v>
      </c>
    </row>
    <row r="6" spans="1:74" s="1" customFormat="1" ht="37" customHeight="1">
      <c r="B6" s="21"/>
      <c r="D6" s="27" t="s">
        <v>17</v>
      </c>
      <c r="K6" s="210" t="s">
        <v>18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1"/>
      <c r="BE6" s="206"/>
      <c r="BS6" s="18" t="s">
        <v>6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06"/>
      <c r="BS7" s="18" t="s">
        <v>6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48">
        <v>44344</v>
      </c>
      <c r="AR8" s="21"/>
      <c r="BE8" s="206"/>
      <c r="BS8" s="18" t="s">
        <v>6</v>
      </c>
    </row>
    <row r="9" spans="1:74" s="1" customFormat="1" ht="14.4" customHeight="1">
      <c r="B9" s="21"/>
      <c r="AR9" s="21"/>
      <c r="BE9" s="206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06"/>
      <c r="BS10" s="18" t="s">
        <v>6</v>
      </c>
    </row>
    <row r="11" spans="1:74" s="1" customFormat="1" ht="18.5" customHeight="1">
      <c r="B11" s="21"/>
      <c r="E11" s="26" t="s">
        <v>26</v>
      </c>
      <c r="AK11" s="28" t="s">
        <v>27</v>
      </c>
      <c r="AN11" s="26" t="s">
        <v>1</v>
      </c>
      <c r="AR11" s="21"/>
      <c r="BE11" s="206"/>
      <c r="BS11" s="18" t="s">
        <v>6</v>
      </c>
    </row>
    <row r="12" spans="1:74" s="1" customFormat="1" ht="7" customHeight="1">
      <c r="B12" s="21"/>
      <c r="AR12" s="21"/>
      <c r="BE12" s="206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06"/>
      <c r="BS13" s="18" t="s">
        <v>6</v>
      </c>
    </row>
    <row r="14" spans="1:74" ht="12.5">
      <c r="B14" s="21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8" t="s">
        <v>27</v>
      </c>
      <c r="AN14" s="30" t="s">
        <v>29</v>
      </c>
      <c r="AR14" s="21"/>
      <c r="BE14" s="206"/>
      <c r="BS14" s="18" t="s">
        <v>6</v>
      </c>
    </row>
    <row r="15" spans="1:74" s="1" customFormat="1" ht="7" customHeight="1">
      <c r="B15" s="21"/>
      <c r="AR15" s="21"/>
      <c r="BE15" s="206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06"/>
      <c r="BS16" s="18" t="s">
        <v>3</v>
      </c>
    </row>
    <row r="17" spans="1:71" s="1" customFormat="1" ht="18.5" customHeight="1">
      <c r="B17" s="21"/>
      <c r="E17" s="26" t="s">
        <v>31</v>
      </c>
      <c r="AK17" s="28" t="s">
        <v>27</v>
      </c>
      <c r="AN17" s="26" t="s">
        <v>1</v>
      </c>
      <c r="AR17" s="21"/>
      <c r="BE17" s="206"/>
      <c r="BS17" s="18" t="s">
        <v>32</v>
      </c>
    </row>
    <row r="18" spans="1:71" s="1" customFormat="1" ht="7" customHeight="1">
      <c r="B18" s="21"/>
      <c r="AR18" s="21"/>
      <c r="BE18" s="206"/>
      <c r="BS18" s="18" t="s">
        <v>8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06"/>
      <c r="BS19" s="18" t="s">
        <v>8</v>
      </c>
    </row>
    <row r="20" spans="1:71" s="1" customFormat="1" ht="18.5" customHeight="1">
      <c r="B20" s="21"/>
      <c r="E20" s="26" t="s">
        <v>34</v>
      </c>
      <c r="AK20" s="28" t="s">
        <v>27</v>
      </c>
      <c r="AN20" s="26" t="s">
        <v>1</v>
      </c>
      <c r="AR20" s="21"/>
      <c r="BE20" s="206"/>
      <c r="BS20" s="18" t="s">
        <v>32</v>
      </c>
    </row>
    <row r="21" spans="1:71" s="1" customFormat="1" ht="7" customHeight="1">
      <c r="B21" s="21"/>
      <c r="AR21" s="21"/>
      <c r="BE21" s="206"/>
    </row>
    <row r="22" spans="1:71" s="1" customFormat="1" ht="12" customHeight="1">
      <c r="B22" s="21"/>
      <c r="D22" s="28" t="s">
        <v>35</v>
      </c>
      <c r="AR22" s="21"/>
      <c r="BE22" s="206"/>
    </row>
    <row r="23" spans="1:71" s="1" customFormat="1" ht="16.5" customHeight="1">
      <c r="B23" s="21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21"/>
      <c r="BE23" s="206"/>
    </row>
    <row r="24" spans="1:71" s="1" customFormat="1" ht="7" customHeight="1">
      <c r="B24" s="21"/>
      <c r="AR24" s="21"/>
      <c r="BE24" s="206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06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4">
        <f>ROUND(AG94,2)</f>
        <v>0</v>
      </c>
      <c r="AL26" s="215"/>
      <c r="AM26" s="215"/>
      <c r="AN26" s="215"/>
      <c r="AO26" s="215"/>
      <c r="AP26" s="33"/>
      <c r="AQ26" s="33"/>
      <c r="AR26" s="34"/>
      <c r="BE26" s="206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06"/>
    </row>
    <row r="28" spans="1:71" s="2" customFormat="1" ht="12.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16" t="s">
        <v>37</v>
      </c>
      <c r="M28" s="216"/>
      <c r="N28" s="216"/>
      <c r="O28" s="216"/>
      <c r="P28" s="216"/>
      <c r="Q28" s="33"/>
      <c r="R28" s="33"/>
      <c r="S28" s="33"/>
      <c r="T28" s="33"/>
      <c r="U28" s="33"/>
      <c r="V28" s="33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F28" s="33"/>
      <c r="AG28" s="33"/>
      <c r="AH28" s="33"/>
      <c r="AI28" s="33"/>
      <c r="AJ28" s="33"/>
      <c r="AK28" s="216" t="s">
        <v>39</v>
      </c>
      <c r="AL28" s="216"/>
      <c r="AM28" s="216"/>
      <c r="AN28" s="216"/>
      <c r="AO28" s="216"/>
      <c r="AP28" s="33"/>
      <c r="AQ28" s="33"/>
      <c r="AR28" s="34"/>
      <c r="BE28" s="206"/>
    </row>
    <row r="29" spans="1:71" s="3" customFormat="1" ht="14.4" customHeight="1">
      <c r="B29" s="38"/>
      <c r="D29" s="28" t="s">
        <v>40</v>
      </c>
      <c r="F29" s="28" t="s">
        <v>41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8"/>
      <c r="BE29" s="207"/>
    </row>
    <row r="30" spans="1:71" s="3" customFormat="1" ht="14.4" customHeight="1">
      <c r="B30" s="38"/>
      <c r="F30" s="28" t="s">
        <v>42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8"/>
      <c r="BE30" s="207"/>
    </row>
    <row r="31" spans="1:71" s="3" customFormat="1" ht="14.4" hidden="1" customHeight="1">
      <c r="B31" s="38"/>
      <c r="F31" s="28" t="s">
        <v>43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8"/>
      <c r="BE31" s="207"/>
    </row>
    <row r="32" spans="1:71" s="3" customFormat="1" ht="14.4" hidden="1" customHeight="1">
      <c r="B32" s="38"/>
      <c r="F32" s="28" t="s">
        <v>44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8"/>
      <c r="BE32" s="207"/>
    </row>
    <row r="33" spans="1:57" s="3" customFormat="1" ht="14.4" hidden="1" customHeight="1">
      <c r="B33" s="38"/>
      <c r="F33" s="28" t="s">
        <v>45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8"/>
      <c r="BE33" s="207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06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0" t="s">
        <v>48</v>
      </c>
      <c r="Y35" s="221"/>
      <c r="Z35" s="221"/>
      <c r="AA35" s="221"/>
      <c r="AB35" s="221"/>
      <c r="AC35" s="41"/>
      <c r="AD35" s="41"/>
      <c r="AE35" s="41"/>
      <c r="AF35" s="41"/>
      <c r="AG35" s="41"/>
      <c r="AH35" s="41"/>
      <c r="AI35" s="41"/>
      <c r="AJ35" s="41"/>
      <c r="AK35" s="222">
        <f>SUM(AK26:AK33)</f>
        <v>0</v>
      </c>
      <c r="AL35" s="221"/>
      <c r="AM35" s="221"/>
      <c r="AN35" s="221"/>
      <c r="AO35" s="223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0">
      <c r="B50" s="21"/>
      <c r="AR50" s="21"/>
    </row>
    <row r="51" spans="1:57" ht="10">
      <c r="B51" s="21"/>
      <c r="AR51" s="21"/>
    </row>
    <row r="52" spans="1:57" ht="10">
      <c r="B52" s="21"/>
      <c r="AR52" s="21"/>
    </row>
    <row r="53" spans="1:57" ht="10">
      <c r="B53" s="21"/>
      <c r="AR53" s="21"/>
    </row>
    <row r="54" spans="1:57" ht="10">
      <c r="B54" s="21"/>
      <c r="AR54" s="21"/>
    </row>
    <row r="55" spans="1:57" ht="10">
      <c r="B55" s="21"/>
      <c r="AR55" s="21"/>
    </row>
    <row r="56" spans="1:57" ht="10">
      <c r="B56" s="21"/>
      <c r="AR56" s="21"/>
    </row>
    <row r="57" spans="1:57" ht="10">
      <c r="B57" s="21"/>
      <c r="AR57" s="21"/>
    </row>
    <row r="58" spans="1:57" ht="10">
      <c r="B58" s="21"/>
      <c r="AR58" s="21"/>
    </row>
    <row r="59" spans="1:57" ht="10">
      <c r="B59" s="21"/>
      <c r="AR59" s="21"/>
    </row>
    <row r="60" spans="1:57" s="2" customFormat="1" ht="12.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0">
      <c r="B61" s="21"/>
      <c r="AR61" s="21"/>
    </row>
    <row r="62" spans="1:57" ht="10">
      <c r="B62" s="21"/>
      <c r="AR62" s="21"/>
    </row>
    <row r="63" spans="1:57" ht="10">
      <c r="B63" s="21"/>
      <c r="AR63" s="21"/>
    </row>
    <row r="64" spans="1:57" s="2" customFormat="1" ht="13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0">
      <c r="B65" s="21"/>
      <c r="AR65" s="21"/>
    </row>
    <row r="66" spans="1:57" ht="10">
      <c r="B66" s="21"/>
      <c r="AR66" s="21"/>
    </row>
    <row r="67" spans="1:57" ht="10">
      <c r="B67" s="21"/>
      <c r="AR67" s="21"/>
    </row>
    <row r="68" spans="1:57" ht="10">
      <c r="B68" s="21"/>
      <c r="AR68" s="21"/>
    </row>
    <row r="69" spans="1:57" ht="10">
      <c r="B69" s="21"/>
      <c r="AR69" s="21"/>
    </row>
    <row r="70" spans="1:57" ht="10">
      <c r="B70" s="21"/>
      <c r="AR70" s="21"/>
    </row>
    <row r="71" spans="1:57" ht="10">
      <c r="B71" s="21"/>
      <c r="AR71" s="21"/>
    </row>
    <row r="72" spans="1:57" ht="10">
      <c r="B72" s="21"/>
      <c r="AR72" s="21"/>
    </row>
    <row r="73" spans="1:57" ht="10">
      <c r="B73" s="21"/>
      <c r="AR73" s="21"/>
    </row>
    <row r="74" spans="1:57" ht="10">
      <c r="B74" s="21"/>
      <c r="AR74" s="21"/>
    </row>
    <row r="75" spans="1:57" s="2" customFormat="1" ht="12.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0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14</v>
      </c>
      <c r="L84" s="4" t="str">
        <f>K5</f>
        <v>HRADEKTERAS</v>
      </c>
      <c r="AR84" s="52"/>
    </row>
    <row r="85" spans="1:91" s="5" customFormat="1" ht="37" customHeight="1">
      <c r="B85" s="53"/>
      <c r="C85" s="54" t="s">
        <v>17</v>
      </c>
      <c r="L85" s="224" t="str">
        <f>K6</f>
        <v>Rekonstrukce venkovní terasy objektu Hrádek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Varnsdorf č.p.1726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26">
        <f>IF(AN8= "","",AN8)</f>
        <v>44344</v>
      </c>
      <c r="AN87" s="226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65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Varsndorf, Nám. E.Beneše 470, Varnsdorf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27" t="str">
        <f>IF(E17="","",E17)</f>
        <v xml:space="preserve">V a M spol.s r.o., Matoušova 21, Liberec </v>
      </c>
      <c r="AN89" s="228"/>
      <c r="AO89" s="228"/>
      <c r="AP89" s="228"/>
      <c r="AQ89" s="33"/>
      <c r="AR89" s="34"/>
      <c r="AS89" s="229" t="s">
        <v>56</v>
      </c>
      <c r="AT89" s="23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27" t="str">
        <f>IF(E20="","",E20)</f>
        <v>Ing. Jaroslav Šíma</v>
      </c>
      <c r="AN90" s="228"/>
      <c r="AO90" s="228"/>
      <c r="AP90" s="228"/>
      <c r="AQ90" s="33"/>
      <c r="AR90" s="34"/>
      <c r="AS90" s="231"/>
      <c r="AT90" s="23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7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1"/>
      <c r="AT91" s="23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3" t="s">
        <v>57</v>
      </c>
      <c r="D92" s="234"/>
      <c r="E92" s="234"/>
      <c r="F92" s="234"/>
      <c r="G92" s="234"/>
      <c r="H92" s="61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7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1">
        <f>ROUND(SUM(AG95:AG97),2)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40" t="s">
        <v>81</v>
      </c>
      <c r="E95" s="240"/>
      <c r="F95" s="240"/>
      <c r="G95" s="240"/>
      <c r="H95" s="240"/>
      <c r="I95" s="83"/>
      <c r="J95" s="240" t="s">
        <v>82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'STAV - Stavební práce'!J30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84" t="s">
        <v>83</v>
      </c>
      <c r="AR95" s="81"/>
      <c r="AS95" s="85">
        <v>0</v>
      </c>
      <c r="AT95" s="86">
        <f>ROUND(SUM(AV95:AW95),2)</f>
        <v>0</v>
      </c>
      <c r="AU95" s="87">
        <f>'STAV - Stavební práce'!P145</f>
        <v>0</v>
      </c>
      <c r="AV95" s="86">
        <f>'STAV - Stavební práce'!J33</f>
        <v>0</v>
      </c>
      <c r="AW95" s="86">
        <f>'STAV - Stavební práce'!J34</f>
        <v>0</v>
      </c>
      <c r="AX95" s="86">
        <f>'STAV - Stavební práce'!J35</f>
        <v>0</v>
      </c>
      <c r="AY95" s="86">
        <f>'STAV - Stavební práce'!J36</f>
        <v>0</v>
      </c>
      <c r="AZ95" s="86">
        <f>'STAV - Stavební práce'!F33</f>
        <v>0</v>
      </c>
      <c r="BA95" s="86">
        <f>'STAV - Stavební práce'!F34</f>
        <v>0</v>
      </c>
      <c r="BB95" s="86">
        <f>'STAV - Stavební práce'!F35</f>
        <v>0</v>
      </c>
      <c r="BC95" s="86">
        <f>'STAV - Stavební práce'!F36</f>
        <v>0</v>
      </c>
      <c r="BD95" s="88">
        <f>'STAV - Stavební práce'!F37</f>
        <v>0</v>
      </c>
      <c r="BT95" s="89" t="s">
        <v>6</v>
      </c>
      <c r="BV95" s="89" t="s">
        <v>78</v>
      </c>
      <c r="BW95" s="89" t="s">
        <v>84</v>
      </c>
      <c r="BX95" s="89" t="s">
        <v>4</v>
      </c>
      <c r="CL95" s="89" t="s">
        <v>1</v>
      </c>
      <c r="CM95" s="89" t="s">
        <v>85</v>
      </c>
    </row>
    <row r="96" spans="1:91" s="7" customFormat="1" ht="16.5" customHeight="1">
      <c r="A96" s="80" t="s">
        <v>80</v>
      </c>
      <c r="B96" s="81"/>
      <c r="C96" s="82"/>
      <c r="D96" s="240" t="s">
        <v>86</v>
      </c>
      <c r="E96" s="240"/>
      <c r="F96" s="240"/>
      <c r="G96" s="240"/>
      <c r="H96" s="240"/>
      <c r="I96" s="83"/>
      <c r="J96" s="240" t="s">
        <v>87</v>
      </c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38">
        <f>'ZTI - Zdravotně technické...'!J30</f>
        <v>0</v>
      </c>
      <c r="AH96" s="239"/>
      <c r="AI96" s="239"/>
      <c r="AJ96" s="239"/>
      <c r="AK96" s="239"/>
      <c r="AL96" s="239"/>
      <c r="AM96" s="239"/>
      <c r="AN96" s="238">
        <f>SUM(AG96,AT96)</f>
        <v>0</v>
      </c>
      <c r="AO96" s="239"/>
      <c r="AP96" s="239"/>
      <c r="AQ96" s="84" t="s">
        <v>83</v>
      </c>
      <c r="AR96" s="81"/>
      <c r="AS96" s="85">
        <v>0</v>
      </c>
      <c r="AT96" s="86">
        <f>ROUND(SUM(AV96:AW96),2)</f>
        <v>0</v>
      </c>
      <c r="AU96" s="87">
        <f>'ZTI - Zdravotně technické...'!P126</f>
        <v>0</v>
      </c>
      <c r="AV96" s="86">
        <f>'ZTI - Zdravotně technické...'!J33</f>
        <v>0</v>
      </c>
      <c r="AW96" s="86">
        <f>'ZTI - Zdravotně technické...'!J34</f>
        <v>0</v>
      </c>
      <c r="AX96" s="86">
        <f>'ZTI - Zdravotně technické...'!J35</f>
        <v>0</v>
      </c>
      <c r="AY96" s="86">
        <f>'ZTI - Zdravotně technické...'!J36</f>
        <v>0</v>
      </c>
      <c r="AZ96" s="86">
        <f>'ZTI - Zdravotně technické...'!F33</f>
        <v>0</v>
      </c>
      <c r="BA96" s="86">
        <f>'ZTI - Zdravotně technické...'!F34</f>
        <v>0</v>
      </c>
      <c r="BB96" s="86">
        <f>'ZTI - Zdravotně technické...'!F35</f>
        <v>0</v>
      </c>
      <c r="BC96" s="86">
        <f>'ZTI - Zdravotně technické...'!F36</f>
        <v>0</v>
      </c>
      <c r="BD96" s="88">
        <f>'ZTI - Zdravotně technické...'!F37</f>
        <v>0</v>
      </c>
      <c r="BT96" s="89" t="s">
        <v>6</v>
      </c>
      <c r="BV96" s="89" t="s">
        <v>78</v>
      </c>
      <c r="BW96" s="89" t="s">
        <v>88</v>
      </c>
      <c r="BX96" s="89" t="s">
        <v>4</v>
      </c>
      <c r="CL96" s="89" t="s">
        <v>1</v>
      </c>
      <c r="CM96" s="89" t="s">
        <v>85</v>
      </c>
    </row>
    <row r="97" spans="1:91" s="7" customFormat="1" ht="16.5" customHeight="1">
      <c r="A97" s="80" t="s">
        <v>80</v>
      </c>
      <c r="B97" s="81"/>
      <c r="C97" s="82"/>
      <c r="D97" s="240" t="s">
        <v>89</v>
      </c>
      <c r="E97" s="240"/>
      <c r="F97" s="240"/>
      <c r="G97" s="240"/>
      <c r="H97" s="240"/>
      <c r="I97" s="83"/>
      <c r="J97" s="240" t="s">
        <v>90</v>
      </c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38">
        <f>'EI - Elektroinstalace'!J30</f>
        <v>0</v>
      </c>
      <c r="AH97" s="239"/>
      <c r="AI97" s="239"/>
      <c r="AJ97" s="239"/>
      <c r="AK97" s="239"/>
      <c r="AL97" s="239"/>
      <c r="AM97" s="239"/>
      <c r="AN97" s="238">
        <f>SUM(AG97,AT97)</f>
        <v>0</v>
      </c>
      <c r="AO97" s="239"/>
      <c r="AP97" s="239"/>
      <c r="AQ97" s="84" t="s">
        <v>83</v>
      </c>
      <c r="AR97" s="81"/>
      <c r="AS97" s="90">
        <v>0</v>
      </c>
      <c r="AT97" s="91">
        <f>ROUND(SUM(AV97:AW97),2)</f>
        <v>0</v>
      </c>
      <c r="AU97" s="92">
        <f>'EI - Elektroinstalace'!P120</f>
        <v>0</v>
      </c>
      <c r="AV97" s="91">
        <f>'EI - Elektroinstalace'!J33</f>
        <v>0</v>
      </c>
      <c r="AW97" s="91">
        <f>'EI - Elektroinstalace'!J34</f>
        <v>0</v>
      </c>
      <c r="AX97" s="91">
        <f>'EI - Elektroinstalace'!J35</f>
        <v>0</v>
      </c>
      <c r="AY97" s="91">
        <f>'EI - Elektroinstalace'!J36</f>
        <v>0</v>
      </c>
      <c r="AZ97" s="91">
        <f>'EI - Elektroinstalace'!F33</f>
        <v>0</v>
      </c>
      <c r="BA97" s="91">
        <f>'EI - Elektroinstalace'!F34</f>
        <v>0</v>
      </c>
      <c r="BB97" s="91">
        <f>'EI - Elektroinstalace'!F35</f>
        <v>0</v>
      </c>
      <c r="BC97" s="91">
        <f>'EI - Elektroinstalace'!F36</f>
        <v>0</v>
      </c>
      <c r="BD97" s="93">
        <f>'EI - Elektroinstalace'!F37</f>
        <v>0</v>
      </c>
      <c r="BT97" s="89" t="s">
        <v>6</v>
      </c>
      <c r="BV97" s="89" t="s">
        <v>78</v>
      </c>
      <c r="BW97" s="89" t="s">
        <v>91</v>
      </c>
      <c r="BX97" s="89" t="s">
        <v>4</v>
      </c>
      <c r="CL97" s="89" t="s">
        <v>1</v>
      </c>
      <c r="CM97" s="89" t="s">
        <v>85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7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TAV - Stavební práce'!C2" display="/"/>
    <hyperlink ref="A96" location="'ZTI - Zdravotně technické...'!C2" display="/"/>
    <hyperlink ref="A97" location="'EI - Elektroinstal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43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84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5" customHeight="1">
      <c r="B4" s="21"/>
      <c r="D4" s="22" t="s">
        <v>92</v>
      </c>
      <c r="L4" s="21"/>
      <c r="M4" s="94" t="s">
        <v>11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4" t="str">
        <f>'Rekapitulace stavby'!K6</f>
        <v>Rekonstrukce venkovní terasy objektu Hrádek</v>
      </c>
      <c r="F7" s="245"/>
      <c r="G7" s="245"/>
      <c r="H7" s="245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4" t="s">
        <v>94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6">
        <f>'Rekapitulace stavby'!AN8</f>
        <v>44344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7" t="str">
        <f>'Rekapitulace stavby'!E14</f>
        <v>Vyplň údaj</v>
      </c>
      <c r="F18" s="208"/>
      <c r="G18" s="208"/>
      <c r="H18" s="208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ROUND(J145,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9" t="s">
        <v>40</v>
      </c>
      <c r="E33" s="28" t="s">
        <v>41</v>
      </c>
      <c r="F33" s="100">
        <f>ROUND((SUM(BE145:BE659)),  2)</f>
        <v>0</v>
      </c>
      <c r="G33" s="33"/>
      <c r="H33" s="33"/>
      <c r="I33" s="101">
        <v>0.21</v>
      </c>
      <c r="J33" s="100">
        <f>ROUND(((SUM(BE145:BE659))*I33),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0">
        <f>ROUND((SUM(BF145:BF659)),  2)</f>
        <v>0</v>
      </c>
      <c r="G34" s="33"/>
      <c r="H34" s="33"/>
      <c r="I34" s="101">
        <v>0.15</v>
      </c>
      <c r="J34" s="100">
        <f>ROUND(((SUM(BF145:BF659))*I34),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0">
        <f>ROUND((SUM(BG145:BG659)),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0">
        <f>ROUND((SUM(BH145:BH659)),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0">
        <f>ROUND((SUM(BI145:BI659)),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4" t="str">
        <f>E7</f>
        <v>Rekonstrukce venkovní terasy objektu Hrádek</v>
      </c>
      <c r="F85" s="245"/>
      <c r="G85" s="245"/>
      <c r="H85" s="24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4" t="str">
        <f>E9</f>
        <v>STAV - Stavební práce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Varnsdorf č.p.1726</v>
      </c>
      <c r="G89" s="33"/>
      <c r="H89" s="33"/>
      <c r="I89" s="28" t="s">
        <v>23</v>
      </c>
      <c r="J89" s="56">
        <f>IF(J12="","",J12)</f>
        <v>44344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" customHeight="1">
      <c r="A91" s="33"/>
      <c r="B91" s="34"/>
      <c r="C91" s="28" t="s">
        <v>24</v>
      </c>
      <c r="D91" s="33"/>
      <c r="E91" s="33"/>
      <c r="F91" s="26" t="str">
        <f>E15</f>
        <v>Město Varsndorf, Nám. E.Beneše 470, Varnsdorf</v>
      </c>
      <c r="G91" s="33"/>
      <c r="H91" s="33"/>
      <c r="I91" s="28" t="s">
        <v>30</v>
      </c>
      <c r="J91" s="31" t="str">
        <f>E21</f>
        <v xml:space="preserve">V a M spol.s r.o., Matoušova 21, Liberec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Jaroslav Šíma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J145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2:12" s="9" customFormat="1" ht="2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J146</f>
        <v>0</v>
      </c>
      <c r="L97" s="113"/>
    </row>
    <row r="98" spans="2:12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J147</f>
        <v>0</v>
      </c>
      <c r="L98" s="117"/>
    </row>
    <row r="99" spans="2:12" s="10" customFormat="1" ht="19.899999999999999" customHeight="1">
      <c r="B99" s="117"/>
      <c r="D99" s="118" t="s">
        <v>102</v>
      </c>
      <c r="E99" s="119"/>
      <c r="F99" s="119"/>
      <c r="G99" s="119"/>
      <c r="H99" s="119"/>
      <c r="I99" s="119"/>
      <c r="J99" s="120">
        <f>J173</f>
        <v>0</v>
      </c>
      <c r="L99" s="117"/>
    </row>
    <row r="100" spans="2:12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J193</f>
        <v>0</v>
      </c>
      <c r="L100" s="117"/>
    </row>
    <row r="101" spans="2:12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J242</f>
        <v>0</v>
      </c>
      <c r="L101" s="117"/>
    </row>
    <row r="102" spans="2:12" s="10" customFormat="1" ht="19.899999999999999" customHeight="1">
      <c r="B102" s="117"/>
      <c r="D102" s="118" t="s">
        <v>105</v>
      </c>
      <c r="E102" s="119"/>
      <c r="F102" s="119"/>
      <c r="G102" s="119"/>
      <c r="H102" s="119"/>
      <c r="I102" s="119"/>
      <c r="J102" s="120">
        <f>J283</f>
        <v>0</v>
      </c>
      <c r="L102" s="117"/>
    </row>
    <row r="103" spans="2:12" s="10" customFormat="1" ht="19.899999999999999" customHeight="1">
      <c r="B103" s="117"/>
      <c r="D103" s="118" t="s">
        <v>106</v>
      </c>
      <c r="E103" s="119"/>
      <c r="F103" s="119"/>
      <c r="G103" s="119"/>
      <c r="H103" s="119"/>
      <c r="I103" s="119"/>
      <c r="J103" s="120">
        <f>J291</f>
        <v>0</v>
      </c>
      <c r="L103" s="117"/>
    </row>
    <row r="104" spans="2:12" s="10" customFormat="1" ht="19.899999999999999" customHeight="1">
      <c r="B104" s="117"/>
      <c r="D104" s="118" t="s">
        <v>107</v>
      </c>
      <c r="E104" s="119"/>
      <c r="F104" s="119"/>
      <c r="G104" s="119"/>
      <c r="H104" s="119"/>
      <c r="I104" s="119"/>
      <c r="J104" s="120">
        <f>J367</f>
        <v>0</v>
      </c>
      <c r="L104" s="117"/>
    </row>
    <row r="105" spans="2:12" s="10" customFormat="1" ht="19.899999999999999" customHeight="1">
      <c r="B105" s="117"/>
      <c r="D105" s="118" t="s">
        <v>108</v>
      </c>
      <c r="E105" s="119"/>
      <c r="F105" s="119"/>
      <c r="G105" s="119"/>
      <c r="H105" s="119"/>
      <c r="I105" s="119"/>
      <c r="J105" s="120">
        <f>J430</f>
        <v>0</v>
      </c>
      <c r="L105" s="117"/>
    </row>
    <row r="106" spans="2:12" s="10" customFormat="1" ht="19.899999999999999" customHeight="1">
      <c r="B106" s="117"/>
      <c r="D106" s="118" t="s">
        <v>109</v>
      </c>
      <c r="E106" s="119"/>
      <c r="F106" s="119"/>
      <c r="G106" s="119"/>
      <c r="H106" s="119"/>
      <c r="I106" s="119"/>
      <c r="J106" s="120">
        <f>J440</f>
        <v>0</v>
      </c>
      <c r="L106" s="117"/>
    </row>
    <row r="107" spans="2:12" s="9" customFormat="1" ht="25" customHeight="1">
      <c r="B107" s="113"/>
      <c r="D107" s="114" t="s">
        <v>110</v>
      </c>
      <c r="E107" s="115"/>
      <c r="F107" s="115"/>
      <c r="G107" s="115"/>
      <c r="H107" s="115"/>
      <c r="I107" s="115"/>
      <c r="J107" s="116">
        <f>J442</f>
        <v>0</v>
      </c>
      <c r="L107" s="113"/>
    </row>
    <row r="108" spans="2:12" s="10" customFormat="1" ht="19.899999999999999" customHeight="1">
      <c r="B108" s="117"/>
      <c r="D108" s="118" t="s">
        <v>111</v>
      </c>
      <c r="E108" s="119"/>
      <c r="F108" s="119"/>
      <c r="G108" s="119"/>
      <c r="H108" s="119"/>
      <c r="I108" s="119"/>
      <c r="J108" s="120">
        <f>J443</f>
        <v>0</v>
      </c>
      <c r="L108" s="117"/>
    </row>
    <row r="109" spans="2:12" s="10" customFormat="1" ht="19.899999999999999" customHeight="1">
      <c r="B109" s="117"/>
      <c r="D109" s="118" t="s">
        <v>112</v>
      </c>
      <c r="E109" s="119"/>
      <c r="F109" s="119"/>
      <c r="G109" s="119"/>
      <c r="H109" s="119"/>
      <c r="I109" s="119"/>
      <c r="J109" s="120">
        <f>J470</f>
        <v>0</v>
      </c>
      <c r="L109" s="117"/>
    </row>
    <row r="110" spans="2:12" s="10" customFormat="1" ht="19.899999999999999" customHeight="1">
      <c r="B110" s="117"/>
      <c r="D110" s="118" t="s">
        <v>113</v>
      </c>
      <c r="E110" s="119"/>
      <c r="F110" s="119"/>
      <c r="G110" s="119"/>
      <c r="H110" s="119"/>
      <c r="I110" s="119"/>
      <c r="J110" s="120">
        <f>J522</f>
        <v>0</v>
      </c>
      <c r="L110" s="117"/>
    </row>
    <row r="111" spans="2:12" s="10" customFormat="1" ht="19.899999999999999" customHeight="1">
      <c r="B111" s="117"/>
      <c r="D111" s="118" t="s">
        <v>114</v>
      </c>
      <c r="E111" s="119"/>
      <c r="F111" s="119"/>
      <c r="G111" s="119"/>
      <c r="H111" s="119"/>
      <c r="I111" s="119"/>
      <c r="J111" s="120">
        <f>J529</f>
        <v>0</v>
      </c>
      <c r="L111" s="117"/>
    </row>
    <row r="112" spans="2:12" s="10" customFormat="1" ht="19.899999999999999" customHeight="1">
      <c r="B112" s="117"/>
      <c r="D112" s="118" t="s">
        <v>115</v>
      </c>
      <c r="E112" s="119"/>
      <c r="F112" s="119"/>
      <c r="G112" s="119"/>
      <c r="H112" s="119"/>
      <c r="I112" s="119"/>
      <c r="J112" s="120">
        <f>J534</f>
        <v>0</v>
      </c>
      <c r="L112" s="117"/>
    </row>
    <row r="113" spans="1:31" s="10" customFormat="1" ht="19.899999999999999" customHeight="1">
      <c r="B113" s="117"/>
      <c r="D113" s="118" t="s">
        <v>116</v>
      </c>
      <c r="E113" s="119"/>
      <c r="F113" s="119"/>
      <c r="G113" s="119"/>
      <c r="H113" s="119"/>
      <c r="I113" s="119"/>
      <c r="J113" s="120">
        <f>J539</f>
        <v>0</v>
      </c>
      <c r="L113" s="117"/>
    </row>
    <row r="114" spans="1:31" s="10" customFormat="1" ht="19.899999999999999" customHeight="1">
      <c r="B114" s="117"/>
      <c r="D114" s="118" t="s">
        <v>117</v>
      </c>
      <c r="E114" s="119"/>
      <c r="F114" s="119"/>
      <c r="G114" s="119"/>
      <c r="H114" s="119"/>
      <c r="I114" s="119"/>
      <c r="J114" s="120">
        <f>J544</f>
        <v>0</v>
      </c>
      <c r="L114" s="117"/>
    </row>
    <row r="115" spans="1:31" s="10" customFormat="1" ht="19.899999999999999" customHeight="1">
      <c r="B115" s="117"/>
      <c r="D115" s="118" t="s">
        <v>118</v>
      </c>
      <c r="E115" s="119"/>
      <c r="F115" s="119"/>
      <c r="G115" s="119"/>
      <c r="H115" s="119"/>
      <c r="I115" s="119"/>
      <c r="J115" s="120">
        <f>J550</f>
        <v>0</v>
      </c>
      <c r="L115" s="117"/>
    </row>
    <row r="116" spans="1:31" s="10" customFormat="1" ht="19.899999999999999" customHeight="1">
      <c r="B116" s="117"/>
      <c r="D116" s="118" t="s">
        <v>119</v>
      </c>
      <c r="E116" s="119"/>
      <c r="F116" s="119"/>
      <c r="G116" s="119"/>
      <c r="H116" s="119"/>
      <c r="I116" s="119"/>
      <c r="J116" s="120">
        <f>J553</f>
        <v>0</v>
      </c>
      <c r="L116" s="117"/>
    </row>
    <row r="117" spans="1:31" s="10" customFormat="1" ht="19.899999999999999" customHeight="1">
      <c r="B117" s="117"/>
      <c r="D117" s="118" t="s">
        <v>120</v>
      </c>
      <c r="E117" s="119"/>
      <c r="F117" s="119"/>
      <c r="G117" s="119"/>
      <c r="H117" s="119"/>
      <c r="I117" s="119"/>
      <c r="J117" s="120">
        <f>J575</f>
        <v>0</v>
      </c>
      <c r="L117" s="117"/>
    </row>
    <row r="118" spans="1:31" s="10" customFormat="1" ht="19.899999999999999" customHeight="1">
      <c r="B118" s="117"/>
      <c r="D118" s="118" t="s">
        <v>121</v>
      </c>
      <c r="E118" s="119"/>
      <c r="F118" s="119"/>
      <c r="G118" s="119"/>
      <c r="H118" s="119"/>
      <c r="I118" s="119"/>
      <c r="J118" s="120">
        <f>J611</f>
        <v>0</v>
      </c>
      <c r="L118" s="117"/>
    </row>
    <row r="119" spans="1:31" s="10" customFormat="1" ht="19.899999999999999" customHeight="1">
      <c r="B119" s="117"/>
      <c r="D119" s="118" t="s">
        <v>122</v>
      </c>
      <c r="E119" s="119"/>
      <c r="F119" s="119"/>
      <c r="G119" s="119"/>
      <c r="H119" s="119"/>
      <c r="I119" s="119"/>
      <c r="J119" s="120">
        <f>J615</f>
        <v>0</v>
      </c>
      <c r="L119" s="117"/>
    </row>
    <row r="120" spans="1:31" s="10" customFormat="1" ht="19.899999999999999" customHeight="1">
      <c r="B120" s="117"/>
      <c r="D120" s="118" t="s">
        <v>123</v>
      </c>
      <c r="E120" s="119"/>
      <c r="F120" s="119"/>
      <c r="G120" s="119"/>
      <c r="H120" s="119"/>
      <c r="I120" s="119"/>
      <c r="J120" s="120">
        <f>J623</f>
        <v>0</v>
      </c>
      <c r="L120" s="117"/>
    </row>
    <row r="121" spans="1:31" s="9" customFormat="1" ht="25" customHeight="1">
      <c r="B121" s="113"/>
      <c r="D121" s="114" t="s">
        <v>124</v>
      </c>
      <c r="E121" s="115"/>
      <c r="F121" s="115"/>
      <c r="G121" s="115"/>
      <c r="H121" s="115"/>
      <c r="I121" s="115"/>
      <c r="J121" s="116">
        <f>J651</f>
        <v>0</v>
      </c>
      <c r="L121" s="113"/>
    </row>
    <row r="122" spans="1:31" s="10" customFormat="1" ht="19.899999999999999" customHeight="1">
      <c r="B122" s="117"/>
      <c r="D122" s="118" t="s">
        <v>125</v>
      </c>
      <c r="E122" s="119"/>
      <c r="F122" s="119"/>
      <c r="G122" s="119"/>
      <c r="H122" s="119"/>
      <c r="I122" s="119"/>
      <c r="J122" s="120">
        <f>J652</f>
        <v>0</v>
      </c>
      <c r="L122" s="117"/>
    </row>
    <row r="123" spans="1:31" s="10" customFormat="1" ht="19.899999999999999" customHeight="1">
      <c r="B123" s="117"/>
      <c r="D123" s="118" t="s">
        <v>126</v>
      </c>
      <c r="E123" s="119"/>
      <c r="F123" s="119"/>
      <c r="G123" s="119"/>
      <c r="H123" s="119"/>
      <c r="I123" s="119"/>
      <c r="J123" s="120">
        <f>J654</f>
        <v>0</v>
      </c>
      <c r="L123" s="117"/>
    </row>
    <row r="124" spans="1:31" s="10" customFormat="1" ht="19.899999999999999" customHeight="1">
      <c r="B124" s="117"/>
      <c r="D124" s="118" t="s">
        <v>127</v>
      </c>
      <c r="E124" s="119"/>
      <c r="F124" s="119"/>
      <c r="G124" s="119"/>
      <c r="H124" s="119"/>
      <c r="I124" s="119"/>
      <c r="J124" s="120">
        <f>J656</f>
        <v>0</v>
      </c>
      <c r="L124" s="117"/>
    </row>
    <row r="125" spans="1:31" s="10" customFormat="1" ht="19.899999999999999" customHeight="1">
      <c r="B125" s="117"/>
      <c r="D125" s="118" t="s">
        <v>128</v>
      </c>
      <c r="E125" s="119"/>
      <c r="F125" s="119"/>
      <c r="G125" s="119"/>
      <c r="H125" s="119"/>
      <c r="I125" s="119"/>
      <c r="J125" s="120">
        <f>J658</f>
        <v>0</v>
      </c>
      <c r="L125" s="117"/>
    </row>
    <row r="126" spans="1:31" s="2" customFormat="1" ht="21.7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31" spans="1:31" s="2" customFormat="1" ht="7" customHeight="1">
      <c r="A131" s="33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31" s="2" customFormat="1" ht="25" customHeight="1">
      <c r="A132" s="33"/>
      <c r="B132" s="34"/>
      <c r="C132" s="22" t="s">
        <v>129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7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12" customHeight="1">
      <c r="A134" s="33"/>
      <c r="B134" s="34"/>
      <c r="C134" s="28" t="s">
        <v>17</v>
      </c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16.5" customHeight="1">
      <c r="A135" s="33"/>
      <c r="B135" s="34"/>
      <c r="C135" s="33"/>
      <c r="D135" s="33"/>
      <c r="E135" s="244" t="str">
        <f>E7</f>
        <v>Rekonstrukce venkovní terasy objektu Hrádek</v>
      </c>
      <c r="F135" s="245"/>
      <c r="G135" s="245"/>
      <c r="H135" s="245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8" t="s">
        <v>93</v>
      </c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3"/>
      <c r="D137" s="33"/>
      <c r="E137" s="224" t="str">
        <f>E9</f>
        <v>STAV - Stavební práce</v>
      </c>
      <c r="F137" s="246"/>
      <c r="G137" s="246"/>
      <c r="H137" s="246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7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2" customHeight="1">
      <c r="A139" s="33"/>
      <c r="B139" s="34"/>
      <c r="C139" s="28" t="s">
        <v>21</v>
      </c>
      <c r="D139" s="33"/>
      <c r="E139" s="33"/>
      <c r="F139" s="26" t="str">
        <f>F12</f>
        <v>Varnsdorf č.p.1726</v>
      </c>
      <c r="G139" s="33"/>
      <c r="H139" s="33"/>
      <c r="I139" s="28" t="s">
        <v>23</v>
      </c>
      <c r="J139" s="56">
        <f>IF(J12="","",J12)</f>
        <v>44344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7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40" customHeight="1">
      <c r="A141" s="33"/>
      <c r="B141" s="34"/>
      <c r="C141" s="28" t="s">
        <v>24</v>
      </c>
      <c r="D141" s="33"/>
      <c r="E141" s="33"/>
      <c r="F141" s="26" t="str">
        <f>E15</f>
        <v>Město Varsndorf, Nám. E.Beneše 470, Varnsdorf</v>
      </c>
      <c r="G141" s="33"/>
      <c r="H141" s="33"/>
      <c r="I141" s="28" t="s">
        <v>30</v>
      </c>
      <c r="J141" s="31" t="str">
        <f>E21</f>
        <v xml:space="preserve">V a M spol.s r.o., Matoušova 21, Liberec </v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5.15" customHeight="1">
      <c r="A142" s="33"/>
      <c r="B142" s="34"/>
      <c r="C142" s="28" t="s">
        <v>28</v>
      </c>
      <c r="D142" s="33"/>
      <c r="E142" s="33"/>
      <c r="F142" s="26" t="str">
        <f>IF(E18="","",E18)</f>
        <v>Vyplň údaj</v>
      </c>
      <c r="G142" s="33"/>
      <c r="H142" s="33"/>
      <c r="I142" s="28" t="s">
        <v>33</v>
      </c>
      <c r="J142" s="31" t="str">
        <f>E24</f>
        <v>Ing. Jaroslav Šíma</v>
      </c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0.25" customHeight="1">
      <c r="A143" s="33"/>
      <c r="B143" s="34"/>
      <c r="C143" s="33"/>
      <c r="D143" s="33"/>
      <c r="E143" s="33"/>
      <c r="F143" s="33"/>
      <c r="G143" s="33"/>
      <c r="H143" s="33"/>
      <c r="I143" s="33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11" customFormat="1" ht="29.25" customHeight="1">
      <c r="A144" s="121"/>
      <c r="B144" s="122"/>
      <c r="C144" s="123" t="s">
        <v>130</v>
      </c>
      <c r="D144" s="124" t="s">
        <v>61</v>
      </c>
      <c r="E144" s="124" t="s">
        <v>57</v>
      </c>
      <c r="F144" s="124" t="s">
        <v>58</v>
      </c>
      <c r="G144" s="124" t="s">
        <v>131</v>
      </c>
      <c r="H144" s="124" t="s">
        <v>132</v>
      </c>
      <c r="I144" s="124" t="s">
        <v>133</v>
      </c>
      <c r="J144" s="124" t="s">
        <v>97</v>
      </c>
      <c r="K144" s="125" t="s">
        <v>134</v>
      </c>
      <c r="L144" s="126"/>
      <c r="M144" s="63" t="s">
        <v>1</v>
      </c>
      <c r="N144" s="64" t="s">
        <v>40</v>
      </c>
      <c r="O144" s="64" t="s">
        <v>135</v>
      </c>
      <c r="P144" s="64" t="s">
        <v>136</v>
      </c>
      <c r="Q144" s="64" t="s">
        <v>137</v>
      </c>
      <c r="R144" s="64" t="s">
        <v>138</v>
      </c>
      <c r="S144" s="64" t="s">
        <v>139</v>
      </c>
      <c r="T144" s="65" t="s">
        <v>140</v>
      </c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</row>
    <row r="145" spans="1:65" s="2" customFormat="1" ht="22.75" customHeight="1">
      <c r="A145" s="33"/>
      <c r="B145" s="34"/>
      <c r="C145" s="70" t="s">
        <v>141</v>
      </c>
      <c r="D145" s="33"/>
      <c r="E145" s="33"/>
      <c r="F145" s="33"/>
      <c r="G145" s="33"/>
      <c r="H145" s="33"/>
      <c r="I145" s="33"/>
      <c r="J145" s="127">
        <f>BK145</f>
        <v>0</v>
      </c>
      <c r="K145" s="33"/>
      <c r="L145" s="34"/>
      <c r="M145" s="66"/>
      <c r="N145" s="57"/>
      <c r="O145" s="67"/>
      <c r="P145" s="128">
        <f>P146+P442+P651</f>
        <v>0</v>
      </c>
      <c r="Q145" s="67"/>
      <c r="R145" s="128">
        <f>R146+R442+R651</f>
        <v>486.10815322000008</v>
      </c>
      <c r="S145" s="67"/>
      <c r="T145" s="129">
        <f>T146+T442+T651</f>
        <v>251.90957850000001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75</v>
      </c>
      <c r="AU145" s="18" t="s">
        <v>99</v>
      </c>
      <c r="BK145" s="130">
        <f>BK146+BK442+BK651</f>
        <v>0</v>
      </c>
    </row>
    <row r="146" spans="1:65" s="12" customFormat="1" ht="25.9" customHeight="1">
      <c r="B146" s="131"/>
      <c r="D146" s="132" t="s">
        <v>75</v>
      </c>
      <c r="E146" s="133" t="s">
        <v>142</v>
      </c>
      <c r="F146" s="133" t="s">
        <v>143</v>
      </c>
      <c r="I146" s="134"/>
      <c r="J146" s="135">
        <f>BK146</f>
        <v>0</v>
      </c>
      <c r="L146" s="131"/>
      <c r="M146" s="136"/>
      <c r="N146" s="137"/>
      <c r="O146" s="137"/>
      <c r="P146" s="138">
        <f>P147+P173+P193+P242+P283+P291+P367+P430+P440</f>
        <v>0</v>
      </c>
      <c r="Q146" s="137"/>
      <c r="R146" s="138">
        <f>R147+R173+R193+R242+R283+R291+R367+R430+R440</f>
        <v>479.72930695000008</v>
      </c>
      <c r="S146" s="137"/>
      <c r="T146" s="139">
        <f>T147+T173+T193+T242+T283+T291+T367+T430+T440</f>
        <v>248.47659150000001</v>
      </c>
      <c r="AR146" s="132" t="s">
        <v>6</v>
      </c>
      <c r="AT146" s="140" t="s">
        <v>75</v>
      </c>
      <c r="AU146" s="140" t="s">
        <v>76</v>
      </c>
      <c r="AY146" s="132" t="s">
        <v>144</v>
      </c>
      <c r="BK146" s="141">
        <f>BK147+BK173+BK193+BK242+BK283+BK291+BK367+BK430+BK440</f>
        <v>0</v>
      </c>
    </row>
    <row r="147" spans="1:65" s="12" customFormat="1" ht="22.75" customHeight="1">
      <c r="B147" s="131"/>
      <c r="D147" s="132" t="s">
        <v>75</v>
      </c>
      <c r="E147" s="142" t="s">
        <v>6</v>
      </c>
      <c r="F147" s="142" t="s">
        <v>145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SUM(P148:P172)</f>
        <v>0</v>
      </c>
      <c r="Q147" s="137"/>
      <c r="R147" s="138">
        <f>SUM(R148:R172)</f>
        <v>0</v>
      </c>
      <c r="S147" s="137"/>
      <c r="T147" s="139">
        <f>SUM(T148:T172)</f>
        <v>0</v>
      </c>
      <c r="AR147" s="132" t="s">
        <v>6</v>
      </c>
      <c r="AT147" s="140" t="s">
        <v>75</v>
      </c>
      <c r="AU147" s="140" t="s">
        <v>6</v>
      </c>
      <c r="AY147" s="132" t="s">
        <v>144</v>
      </c>
      <c r="BK147" s="141">
        <f>SUM(BK148:BK172)</f>
        <v>0</v>
      </c>
    </row>
    <row r="148" spans="1:65" s="2" customFormat="1" ht="16.5" customHeight="1">
      <c r="A148" s="33"/>
      <c r="B148" s="144"/>
      <c r="C148" s="145" t="s">
        <v>6</v>
      </c>
      <c r="D148" s="145" t="s">
        <v>146</v>
      </c>
      <c r="E148" s="146" t="s">
        <v>147</v>
      </c>
      <c r="F148" s="147" t="s">
        <v>148</v>
      </c>
      <c r="G148" s="148" t="s">
        <v>149</v>
      </c>
      <c r="H148" s="149">
        <v>12.031000000000001</v>
      </c>
      <c r="I148" s="150"/>
      <c r="J148" s="151">
        <f>ROUND(I148*H148,2)</f>
        <v>0</v>
      </c>
      <c r="K148" s="147" t="s">
        <v>150</v>
      </c>
      <c r="L148" s="34"/>
      <c r="M148" s="152" t="s">
        <v>1</v>
      </c>
      <c r="N148" s="153" t="s">
        <v>41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151</v>
      </c>
      <c r="AT148" s="156" t="s">
        <v>146</v>
      </c>
      <c r="AU148" s="156" t="s">
        <v>85</v>
      </c>
      <c r="AY148" s="18" t="s">
        <v>144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6</v>
      </c>
      <c r="BK148" s="157">
        <f>ROUND(I148*H148,2)</f>
        <v>0</v>
      </c>
      <c r="BL148" s="18" t="s">
        <v>151</v>
      </c>
      <c r="BM148" s="156" t="s">
        <v>152</v>
      </c>
    </row>
    <row r="149" spans="1:65" s="13" customFormat="1" ht="10">
      <c r="B149" s="158"/>
      <c r="D149" s="159" t="s">
        <v>153</v>
      </c>
      <c r="E149" s="160" t="s">
        <v>1</v>
      </c>
      <c r="F149" s="161" t="s">
        <v>154</v>
      </c>
      <c r="H149" s="162">
        <v>12.031000000000001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153</v>
      </c>
      <c r="AU149" s="160" t="s">
        <v>85</v>
      </c>
      <c r="AV149" s="13" t="s">
        <v>85</v>
      </c>
      <c r="AW149" s="13" t="s">
        <v>32</v>
      </c>
      <c r="AX149" s="13" t="s">
        <v>6</v>
      </c>
      <c r="AY149" s="160" t="s">
        <v>144</v>
      </c>
    </row>
    <row r="150" spans="1:65" s="2" customFormat="1" ht="16.5" customHeight="1">
      <c r="A150" s="33"/>
      <c r="B150" s="144"/>
      <c r="C150" s="145" t="s">
        <v>85</v>
      </c>
      <c r="D150" s="145" t="s">
        <v>146</v>
      </c>
      <c r="E150" s="146" t="s">
        <v>155</v>
      </c>
      <c r="F150" s="147" t="s">
        <v>156</v>
      </c>
      <c r="G150" s="148" t="s">
        <v>149</v>
      </c>
      <c r="H150" s="149">
        <v>24</v>
      </c>
      <c r="I150" s="150"/>
      <c r="J150" s="151">
        <f>ROUND(I150*H150,2)</f>
        <v>0</v>
      </c>
      <c r="K150" s="147" t="s">
        <v>150</v>
      </c>
      <c r="L150" s="34"/>
      <c r="M150" s="152" t="s">
        <v>1</v>
      </c>
      <c r="N150" s="153" t="s">
        <v>41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151</v>
      </c>
      <c r="AT150" s="156" t="s">
        <v>146</v>
      </c>
      <c r="AU150" s="156" t="s">
        <v>85</v>
      </c>
      <c r="AY150" s="18" t="s">
        <v>144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6</v>
      </c>
      <c r="BK150" s="157">
        <f>ROUND(I150*H150,2)</f>
        <v>0</v>
      </c>
      <c r="BL150" s="18" t="s">
        <v>151</v>
      </c>
      <c r="BM150" s="156" t="s">
        <v>157</v>
      </c>
    </row>
    <row r="151" spans="1:65" s="13" customFormat="1" ht="10">
      <c r="B151" s="158"/>
      <c r="D151" s="159" t="s">
        <v>153</v>
      </c>
      <c r="E151" s="160" t="s">
        <v>1</v>
      </c>
      <c r="F151" s="161" t="s">
        <v>158</v>
      </c>
      <c r="H151" s="162">
        <v>24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153</v>
      </c>
      <c r="AU151" s="160" t="s">
        <v>85</v>
      </c>
      <c r="AV151" s="13" t="s">
        <v>85</v>
      </c>
      <c r="AW151" s="13" t="s">
        <v>32</v>
      </c>
      <c r="AX151" s="13" t="s">
        <v>6</v>
      </c>
      <c r="AY151" s="160" t="s">
        <v>144</v>
      </c>
    </row>
    <row r="152" spans="1:65" s="2" customFormat="1" ht="16.5" customHeight="1">
      <c r="A152" s="33"/>
      <c r="B152" s="144"/>
      <c r="C152" s="145" t="s">
        <v>159</v>
      </c>
      <c r="D152" s="145" t="s">
        <v>146</v>
      </c>
      <c r="E152" s="146" t="s">
        <v>160</v>
      </c>
      <c r="F152" s="147" t="s">
        <v>161</v>
      </c>
      <c r="G152" s="148" t="s">
        <v>149</v>
      </c>
      <c r="H152" s="149">
        <v>2.2029999999999998</v>
      </c>
      <c r="I152" s="150"/>
      <c r="J152" s="151">
        <f>ROUND(I152*H152,2)</f>
        <v>0</v>
      </c>
      <c r="K152" s="147" t="s">
        <v>150</v>
      </c>
      <c r="L152" s="34"/>
      <c r="M152" s="152" t="s">
        <v>1</v>
      </c>
      <c r="N152" s="153" t="s">
        <v>41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151</v>
      </c>
      <c r="AT152" s="156" t="s">
        <v>146</v>
      </c>
      <c r="AU152" s="156" t="s">
        <v>85</v>
      </c>
      <c r="AY152" s="18" t="s">
        <v>144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6</v>
      </c>
      <c r="BK152" s="157">
        <f>ROUND(I152*H152,2)</f>
        <v>0</v>
      </c>
      <c r="BL152" s="18" t="s">
        <v>151</v>
      </c>
      <c r="BM152" s="156" t="s">
        <v>162</v>
      </c>
    </row>
    <row r="153" spans="1:65" s="13" customFormat="1" ht="10">
      <c r="B153" s="158"/>
      <c r="D153" s="159" t="s">
        <v>153</v>
      </c>
      <c r="E153" s="160" t="s">
        <v>1</v>
      </c>
      <c r="F153" s="161" t="s">
        <v>163</v>
      </c>
      <c r="H153" s="162">
        <v>2.2029999999999998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153</v>
      </c>
      <c r="AU153" s="160" t="s">
        <v>85</v>
      </c>
      <c r="AV153" s="13" t="s">
        <v>85</v>
      </c>
      <c r="AW153" s="13" t="s">
        <v>32</v>
      </c>
      <c r="AX153" s="13" t="s">
        <v>6</v>
      </c>
      <c r="AY153" s="160" t="s">
        <v>144</v>
      </c>
    </row>
    <row r="154" spans="1:65" s="2" customFormat="1" ht="21.75" customHeight="1">
      <c r="A154" s="33"/>
      <c r="B154" s="144"/>
      <c r="C154" s="145" t="s">
        <v>151</v>
      </c>
      <c r="D154" s="145" t="s">
        <v>146</v>
      </c>
      <c r="E154" s="146" t="s">
        <v>164</v>
      </c>
      <c r="F154" s="147" t="s">
        <v>165</v>
      </c>
      <c r="G154" s="148" t="s">
        <v>149</v>
      </c>
      <c r="H154" s="149">
        <v>2.988</v>
      </c>
      <c r="I154" s="150"/>
      <c r="J154" s="151">
        <f>ROUND(I154*H154,2)</f>
        <v>0</v>
      </c>
      <c r="K154" s="147" t="s">
        <v>150</v>
      </c>
      <c r="L154" s="34"/>
      <c r="M154" s="152" t="s">
        <v>1</v>
      </c>
      <c r="N154" s="153" t="s">
        <v>41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151</v>
      </c>
      <c r="AT154" s="156" t="s">
        <v>146</v>
      </c>
      <c r="AU154" s="156" t="s">
        <v>85</v>
      </c>
      <c r="AY154" s="18" t="s">
        <v>144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6</v>
      </c>
      <c r="BK154" s="157">
        <f>ROUND(I154*H154,2)</f>
        <v>0</v>
      </c>
      <c r="BL154" s="18" t="s">
        <v>151</v>
      </c>
      <c r="BM154" s="156" t="s">
        <v>166</v>
      </c>
    </row>
    <row r="155" spans="1:65" s="13" customFormat="1" ht="10">
      <c r="B155" s="158"/>
      <c r="D155" s="159" t="s">
        <v>153</v>
      </c>
      <c r="E155" s="160" t="s">
        <v>1</v>
      </c>
      <c r="F155" s="161" t="s">
        <v>167</v>
      </c>
      <c r="H155" s="162">
        <v>2.988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153</v>
      </c>
      <c r="AU155" s="160" t="s">
        <v>85</v>
      </c>
      <c r="AV155" s="13" t="s">
        <v>85</v>
      </c>
      <c r="AW155" s="13" t="s">
        <v>32</v>
      </c>
      <c r="AX155" s="13" t="s">
        <v>6</v>
      </c>
      <c r="AY155" s="160" t="s">
        <v>144</v>
      </c>
    </row>
    <row r="156" spans="1:65" s="2" customFormat="1" ht="16.5" customHeight="1">
      <c r="A156" s="33"/>
      <c r="B156" s="144"/>
      <c r="C156" s="145" t="s">
        <v>168</v>
      </c>
      <c r="D156" s="145" t="s">
        <v>146</v>
      </c>
      <c r="E156" s="146" t="s">
        <v>169</v>
      </c>
      <c r="F156" s="147" t="s">
        <v>170</v>
      </c>
      <c r="G156" s="148" t="s">
        <v>149</v>
      </c>
      <c r="H156" s="149">
        <v>5.4989999999999997</v>
      </c>
      <c r="I156" s="150"/>
      <c r="J156" s="151">
        <f>ROUND(I156*H156,2)</f>
        <v>0</v>
      </c>
      <c r="K156" s="147" t="s">
        <v>150</v>
      </c>
      <c r="L156" s="34"/>
      <c r="M156" s="152" t="s">
        <v>1</v>
      </c>
      <c r="N156" s="153" t="s">
        <v>41</v>
      </c>
      <c r="O156" s="59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151</v>
      </c>
      <c r="AT156" s="156" t="s">
        <v>146</v>
      </c>
      <c r="AU156" s="156" t="s">
        <v>85</v>
      </c>
      <c r="AY156" s="18" t="s">
        <v>144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6</v>
      </c>
      <c r="BK156" s="157">
        <f>ROUND(I156*H156,2)</f>
        <v>0</v>
      </c>
      <c r="BL156" s="18" t="s">
        <v>151</v>
      </c>
      <c r="BM156" s="156" t="s">
        <v>171</v>
      </c>
    </row>
    <row r="157" spans="1:65" s="13" customFormat="1" ht="10">
      <c r="B157" s="158"/>
      <c r="D157" s="159" t="s">
        <v>153</v>
      </c>
      <c r="E157" s="160" t="s">
        <v>1</v>
      </c>
      <c r="F157" s="161" t="s">
        <v>172</v>
      </c>
      <c r="H157" s="162">
        <v>5.4989999999999997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153</v>
      </c>
      <c r="AU157" s="160" t="s">
        <v>85</v>
      </c>
      <c r="AV157" s="13" t="s">
        <v>85</v>
      </c>
      <c r="AW157" s="13" t="s">
        <v>32</v>
      </c>
      <c r="AX157" s="13" t="s">
        <v>6</v>
      </c>
      <c r="AY157" s="160" t="s">
        <v>144</v>
      </c>
    </row>
    <row r="158" spans="1:65" s="2" customFormat="1" ht="16.5" customHeight="1">
      <c r="A158" s="33"/>
      <c r="B158" s="144"/>
      <c r="C158" s="145" t="s">
        <v>173</v>
      </c>
      <c r="D158" s="145" t="s">
        <v>146</v>
      </c>
      <c r="E158" s="146" t="s">
        <v>174</v>
      </c>
      <c r="F158" s="147" t="s">
        <v>175</v>
      </c>
      <c r="G158" s="148" t="s">
        <v>149</v>
      </c>
      <c r="H158" s="149">
        <v>27.890999999999998</v>
      </c>
      <c r="I158" s="150"/>
      <c r="J158" s="151">
        <f>ROUND(I158*H158,2)</f>
        <v>0</v>
      </c>
      <c r="K158" s="147" t="s">
        <v>150</v>
      </c>
      <c r="L158" s="34"/>
      <c r="M158" s="152" t="s">
        <v>1</v>
      </c>
      <c r="N158" s="153" t="s">
        <v>41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151</v>
      </c>
      <c r="AT158" s="156" t="s">
        <v>146</v>
      </c>
      <c r="AU158" s="156" t="s">
        <v>85</v>
      </c>
      <c r="AY158" s="18" t="s">
        <v>144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6</v>
      </c>
      <c r="BK158" s="157">
        <f>ROUND(I158*H158,2)</f>
        <v>0</v>
      </c>
      <c r="BL158" s="18" t="s">
        <v>151</v>
      </c>
      <c r="BM158" s="156" t="s">
        <v>176</v>
      </c>
    </row>
    <row r="159" spans="1:65" s="13" customFormat="1" ht="10">
      <c r="B159" s="158"/>
      <c r="D159" s="159" t="s">
        <v>153</v>
      </c>
      <c r="E159" s="160" t="s">
        <v>1</v>
      </c>
      <c r="F159" s="161" t="s">
        <v>177</v>
      </c>
      <c r="H159" s="162">
        <v>22.391999999999999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153</v>
      </c>
      <c r="AU159" s="160" t="s">
        <v>85</v>
      </c>
      <c r="AV159" s="13" t="s">
        <v>85</v>
      </c>
      <c r="AW159" s="13" t="s">
        <v>32</v>
      </c>
      <c r="AX159" s="13" t="s">
        <v>76</v>
      </c>
      <c r="AY159" s="160" t="s">
        <v>144</v>
      </c>
    </row>
    <row r="160" spans="1:65" s="13" customFormat="1" ht="10">
      <c r="B160" s="158"/>
      <c r="D160" s="159" t="s">
        <v>153</v>
      </c>
      <c r="E160" s="160" t="s">
        <v>1</v>
      </c>
      <c r="F160" s="161" t="s">
        <v>178</v>
      </c>
      <c r="H160" s="162">
        <v>5.4989999999999997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153</v>
      </c>
      <c r="AU160" s="160" t="s">
        <v>85</v>
      </c>
      <c r="AV160" s="13" t="s">
        <v>85</v>
      </c>
      <c r="AW160" s="13" t="s">
        <v>32</v>
      </c>
      <c r="AX160" s="13" t="s">
        <v>76</v>
      </c>
      <c r="AY160" s="160" t="s">
        <v>144</v>
      </c>
    </row>
    <row r="161" spans="1:65" s="14" customFormat="1" ht="10">
      <c r="B161" s="167"/>
      <c r="D161" s="159" t="s">
        <v>153</v>
      </c>
      <c r="E161" s="168" t="s">
        <v>1</v>
      </c>
      <c r="F161" s="169" t="s">
        <v>179</v>
      </c>
      <c r="H161" s="170">
        <v>27.890999999999998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153</v>
      </c>
      <c r="AU161" s="168" t="s">
        <v>85</v>
      </c>
      <c r="AV161" s="14" t="s">
        <v>151</v>
      </c>
      <c r="AW161" s="14" t="s">
        <v>32</v>
      </c>
      <c r="AX161" s="14" t="s">
        <v>6</v>
      </c>
      <c r="AY161" s="168" t="s">
        <v>144</v>
      </c>
    </row>
    <row r="162" spans="1:65" s="2" customFormat="1" ht="16.5" customHeight="1">
      <c r="A162" s="33"/>
      <c r="B162" s="144"/>
      <c r="C162" s="145" t="s">
        <v>180</v>
      </c>
      <c r="D162" s="145" t="s">
        <v>146</v>
      </c>
      <c r="E162" s="146" t="s">
        <v>181</v>
      </c>
      <c r="F162" s="147" t="s">
        <v>182</v>
      </c>
      <c r="G162" s="148" t="s">
        <v>149</v>
      </c>
      <c r="H162" s="149">
        <v>89.567999999999998</v>
      </c>
      <c r="I162" s="150"/>
      <c r="J162" s="151">
        <f>ROUND(I162*H162,2)</f>
        <v>0</v>
      </c>
      <c r="K162" s="147" t="s">
        <v>150</v>
      </c>
      <c r="L162" s="34"/>
      <c r="M162" s="152" t="s">
        <v>1</v>
      </c>
      <c r="N162" s="153" t="s">
        <v>41</v>
      </c>
      <c r="O162" s="59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151</v>
      </c>
      <c r="AT162" s="156" t="s">
        <v>146</v>
      </c>
      <c r="AU162" s="156" t="s">
        <v>85</v>
      </c>
      <c r="AY162" s="18" t="s">
        <v>144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8" t="s">
        <v>6</v>
      </c>
      <c r="BK162" s="157">
        <f>ROUND(I162*H162,2)</f>
        <v>0</v>
      </c>
      <c r="BL162" s="18" t="s">
        <v>151</v>
      </c>
      <c r="BM162" s="156" t="s">
        <v>183</v>
      </c>
    </row>
    <row r="163" spans="1:65" s="13" customFormat="1" ht="10">
      <c r="B163" s="158"/>
      <c r="D163" s="159" t="s">
        <v>153</v>
      </c>
      <c r="E163" s="160" t="s">
        <v>1</v>
      </c>
      <c r="F163" s="161" t="s">
        <v>184</v>
      </c>
      <c r="H163" s="162">
        <v>89.567999999999998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153</v>
      </c>
      <c r="AU163" s="160" t="s">
        <v>85</v>
      </c>
      <c r="AV163" s="13" t="s">
        <v>85</v>
      </c>
      <c r="AW163" s="13" t="s">
        <v>32</v>
      </c>
      <c r="AX163" s="13" t="s">
        <v>6</v>
      </c>
      <c r="AY163" s="160" t="s">
        <v>144</v>
      </c>
    </row>
    <row r="164" spans="1:65" s="2" customFormat="1" ht="16.5" customHeight="1">
      <c r="A164" s="33"/>
      <c r="B164" s="144"/>
      <c r="C164" s="145" t="s">
        <v>185</v>
      </c>
      <c r="D164" s="145" t="s">
        <v>146</v>
      </c>
      <c r="E164" s="146" t="s">
        <v>186</v>
      </c>
      <c r="F164" s="147" t="s">
        <v>187</v>
      </c>
      <c r="G164" s="148" t="s">
        <v>149</v>
      </c>
      <c r="H164" s="149">
        <v>6.4880000000000004</v>
      </c>
      <c r="I164" s="150"/>
      <c r="J164" s="151">
        <f>ROUND(I164*H164,2)</f>
        <v>0</v>
      </c>
      <c r="K164" s="147" t="s">
        <v>150</v>
      </c>
      <c r="L164" s="34"/>
      <c r="M164" s="152" t="s">
        <v>1</v>
      </c>
      <c r="N164" s="153" t="s">
        <v>41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151</v>
      </c>
      <c r="AT164" s="156" t="s">
        <v>146</v>
      </c>
      <c r="AU164" s="156" t="s">
        <v>85</v>
      </c>
      <c r="AY164" s="18" t="s">
        <v>144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6</v>
      </c>
      <c r="BK164" s="157">
        <f>ROUND(I164*H164,2)</f>
        <v>0</v>
      </c>
      <c r="BL164" s="18" t="s">
        <v>151</v>
      </c>
      <c r="BM164" s="156" t="s">
        <v>188</v>
      </c>
    </row>
    <row r="165" spans="1:65" s="13" customFormat="1" ht="10">
      <c r="B165" s="158"/>
      <c r="D165" s="159" t="s">
        <v>153</v>
      </c>
      <c r="E165" s="160" t="s">
        <v>1</v>
      </c>
      <c r="F165" s="161" t="s">
        <v>189</v>
      </c>
      <c r="H165" s="162">
        <v>6.4880000000000004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153</v>
      </c>
      <c r="AU165" s="160" t="s">
        <v>85</v>
      </c>
      <c r="AV165" s="13" t="s">
        <v>85</v>
      </c>
      <c r="AW165" s="13" t="s">
        <v>32</v>
      </c>
      <c r="AX165" s="13" t="s">
        <v>76</v>
      </c>
      <c r="AY165" s="160" t="s">
        <v>144</v>
      </c>
    </row>
    <row r="166" spans="1:65" s="14" customFormat="1" ht="10">
      <c r="B166" s="167"/>
      <c r="D166" s="159" t="s">
        <v>153</v>
      </c>
      <c r="E166" s="168" t="s">
        <v>1</v>
      </c>
      <c r="F166" s="169" t="s">
        <v>179</v>
      </c>
      <c r="H166" s="170">
        <v>6.4880000000000004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153</v>
      </c>
      <c r="AU166" s="168" t="s">
        <v>85</v>
      </c>
      <c r="AV166" s="14" t="s">
        <v>151</v>
      </c>
      <c r="AW166" s="14" t="s">
        <v>32</v>
      </c>
      <c r="AX166" s="14" t="s">
        <v>6</v>
      </c>
      <c r="AY166" s="168" t="s">
        <v>144</v>
      </c>
    </row>
    <row r="167" spans="1:65" s="2" customFormat="1" ht="16.5" customHeight="1">
      <c r="A167" s="33"/>
      <c r="B167" s="144"/>
      <c r="C167" s="145" t="s">
        <v>190</v>
      </c>
      <c r="D167" s="145" t="s">
        <v>146</v>
      </c>
      <c r="E167" s="146" t="s">
        <v>191</v>
      </c>
      <c r="F167" s="147" t="s">
        <v>192</v>
      </c>
      <c r="G167" s="148" t="s">
        <v>149</v>
      </c>
      <c r="H167" s="149">
        <v>29.234999999999999</v>
      </c>
      <c r="I167" s="150"/>
      <c r="J167" s="151">
        <f>ROUND(I167*H167,2)</f>
        <v>0</v>
      </c>
      <c r="K167" s="147" t="s">
        <v>150</v>
      </c>
      <c r="L167" s="34"/>
      <c r="M167" s="152" t="s">
        <v>1</v>
      </c>
      <c r="N167" s="153" t="s">
        <v>41</v>
      </c>
      <c r="O167" s="59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151</v>
      </c>
      <c r="AT167" s="156" t="s">
        <v>146</v>
      </c>
      <c r="AU167" s="156" t="s">
        <v>85</v>
      </c>
      <c r="AY167" s="18" t="s">
        <v>144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6</v>
      </c>
      <c r="BK167" s="157">
        <f>ROUND(I167*H167,2)</f>
        <v>0</v>
      </c>
      <c r="BL167" s="18" t="s">
        <v>151</v>
      </c>
      <c r="BM167" s="156" t="s">
        <v>193</v>
      </c>
    </row>
    <row r="168" spans="1:65" s="13" customFormat="1" ht="10">
      <c r="B168" s="158"/>
      <c r="D168" s="159" t="s">
        <v>153</v>
      </c>
      <c r="E168" s="160" t="s">
        <v>1</v>
      </c>
      <c r="F168" s="161" t="s">
        <v>194</v>
      </c>
      <c r="H168" s="162">
        <v>11.234999999999999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153</v>
      </c>
      <c r="AU168" s="160" t="s">
        <v>85</v>
      </c>
      <c r="AV168" s="13" t="s">
        <v>85</v>
      </c>
      <c r="AW168" s="13" t="s">
        <v>32</v>
      </c>
      <c r="AX168" s="13" t="s">
        <v>76</v>
      </c>
      <c r="AY168" s="160" t="s">
        <v>144</v>
      </c>
    </row>
    <row r="169" spans="1:65" s="13" customFormat="1" ht="10">
      <c r="B169" s="158"/>
      <c r="D169" s="159" t="s">
        <v>153</v>
      </c>
      <c r="E169" s="160" t="s">
        <v>1</v>
      </c>
      <c r="F169" s="161" t="s">
        <v>195</v>
      </c>
      <c r="H169" s="162">
        <v>18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153</v>
      </c>
      <c r="AU169" s="160" t="s">
        <v>85</v>
      </c>
      <c r="AV169" s="13" t="s">
        <v>85</v>
      </c>
      <c r="AW169" s="13" t="s">
        <v>32</v>
      </c>
      <c r="AX169" s="13" t="s">
        <v>76</v>
      </c>
      <c r="AY169" s="160" t="s">
        <v>144</v>
      </c>
    </row>
    <row r="170" spans="1:65" s="14" customFormat="1" ht="10">
      <c r="B170" s="167"/>
      <c r="D170" s="159" t="s">
        <v>153</v>
      </c>
      <c r="E170" s="168" t="s">
        <v>1</v>
      </c>
      <c r="F170" s="169" t="s">
        <v>179</v>
      </c>
      <c r="H170" s="170">
        <v>29.234999999999999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153</v>
      </c>
      <c r="AU170" s="168" t="s">
        <v>85</v>
      </c>
      <c r="AV170" s="14" t="s">
        <v>151</v>
      </c>
      <c r="AW170" s="14" t="s">
        <v>32</v>
      </c>
      <c r="AX170" s="14" t="s">
        <v>6</v>
      </c>
      <c r="AY170" s="168" t="s">
        <v>144</v>
      </c>
    </row>
    <row r="171" spans="1:65" s="2" customFormat="1" ht="16.5" customHeight="1">
      <c r="A171" s="33"/>
      <c r="B171" s="144"/>
      <c r="C171" s="145" t="s">
        <v>196</v>
      </c>
      <c r="D171" s="145" t="s">
        <v>146</v>
      </c>
      <c r="E171" s="146" t="s">
        <v>197</v>
      </c>
      <c r="F171" s="147" t="s">
        <v>198</v>
      </c>
      <c r="G171" s="148" t="s">
        <v>199</v>
      </c>
      <c r="H171" s="149">
        <v>55.704000000000001</v>
      </c>
      <c r="I171" s="150"/>
      <c r="J171" s="151">
        <f>ROUND(I171*H171,2)</f>
        <v>0</v>
      </c>
      <c r="K171" s="147" t="s">
        <v>150</v>
      </c>
      <c r="L171" s="34"/>
      <c r="M171" s="152" t="s">
        <v>1</v>
      </c>
      <c r="N171" s="153" t="s">
        <v>41</v>
      </c>
      <c r="O171" s="59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151</v>
      </c>
      <c r="AT171" s="156" t="s">
        <v>146</v>
      </c>
      <c r="AU171" s="156" t="s">
        <v>85</v>
      </c>
      <c r="AY171" s="18" t="s">
        <v>144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6</v>
      </c>
      <c r="BK171" s="157">
        <f>ROUND(I171*H171,2)</f>
        <v>0</v>
      </c>
      <c r="BL171" s="18" t="s">
        <v>151</v>
      </c>
      <c r="BM171" s="156" t="s">
        <v>200</v>
      </c>
    </row>
    <row r="172" spans="1:65" s="13" customFormat="1" ht="20">
      <c r="B172" s="158"/>
      <c r="D172" s="159" t="s">
        <v>153</v>
      </c>
      <c r="E172" s="160" t="s">
        <v>1</v>
      </c>
      <c r="F172" s="161" t="s">
        <v>201</v>
      </c>
      <c r="H172" s="162">
        <v>55.704000000000001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153</v>
      </c>
      <c r="AU172" s="160" t="s">
        <v>85</v>
      </c>
      <c r="AV172" s="13" t="s">
        <v>85</v>
      </c>
      <c r="AW172" s="13" t="s">
        <v>32</v>
      </c>
      <c r="AX172" s="13" t="s">
        <v>6</v>
      </c>
      <c r="AY172" s="160" t="s">
        <v>144</v>
      </c>
    </row>
    <row r="173" spans="1:65" s="12" customFormat="1" ht="22.75" customHeight="1">
      <c r="B173" s="131"/>
      <c r="D173" s="132" t="s">
        <v>75</v>
      </c>
      <c r="E173" s="142" t="s">
        <v>85</v>
      </c>
      <c r="F173" s="142" t="s">
        <v>202</v>
      </c>
      <c r="I173" s="134"/>
      <c r="J173" s="143">
        <f>BK173</f>
        <v>0</v>
      </c>
      <c r="L173" s="131"/>
      <c r="M173" s="136"/>
      <c r="N173" s="137"/>
      <c r="O173" s="137"/>
      <c r="P173" s="138">
        <f>SUM(P174:P192)</f>
        <v>0</v>
      </c>
      <c r="Q173" s="137"/>
      <c r="R173" s="138">
        <f>SUM(R174:R192)</f>
        <v>61.006220220000003</v>
      </c>
      <c r="S173" s="137"/>
      <c r="T173" s="139">
        <f>SUM(T174:T192)</f>
        <v>0</v>
      </c>
      <c r="AR173" s="132" t="s">
        <v>6</v>
      </c>
      <c r="AT173" s="140" t="s">
        <v>75</v>
      </c>
      <c r="AU173" s="140" t="s">
        <v>6</v>
      </c>
      <c r="AY173" s="132" t="s">
        <v>144</v>
      </c>
      <c r="BK173" s="141">
        <f>SUM(BK174:BK192)</f>
        <v>0</v>
      </c>
    </row>
    <row r="174" spans="1:65" s="2" customFormat="1" ht="16.5" customHeight="1">
      <c r="A174" s="33"/>
      <c r="B174" s="144"/>
      <c r="C174" s="145" t="s">
        <v>203</v>
      </c>
      <c r="D174" s="145" t="s">
        <v>146</v>
      </c>
      <c r="E174" s="146" t="s">
        <v>204</v>
      </c>
      <c r="F174" s="147" t="s">
        <v>205</v>
      </c>
      <c r="G174" s="148" t="s">
        <v>149</v>
      </c>
      <c r="H174" s="149">
        <v>2.2949999999999999</v>
      </c>
      <c r="I174" s="150"/>
      <c r="J174" s="151">
        <f>ROUND(I174*H174,2)</f>
        <v>0</v>
      </c>
      <c r="K174" s="147" t="s">
        <v>150</v>
      </c>
      <c r="L174" s="34"/>
      <c r="M174" s="152" t="s">
        <v>1</v>
      </c>
      <c r="N174" s="153" t="s">
        <v>41</v>
      </c>
      <c r="O174" s="59"/>
      <c r="P174" s="154">
        <f>O174*H174</f>
        <v>0</v>
      </c>
      <c r="Q174" s="154">
        <v>2.45329</v>
      </c>
      <c r="R174" s="154">
        <f>Q174*H174</f>
        <v>5.6303005499999994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151</v>
      </c>
      <c r="AT174" s="156" t="s">
        <v>146</v>
      </c>
      <c r="AU174" s="156" t="s">
        <v>85</v>
      </c>
      <c r="AY174" s="18" t="s">
        <v>144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6</v>
      </c>
      <c r="BK174" s="157">
        <f>ROUND(I174*H174,2)</f>
        <v>0</v>
      </c>
      <c r="BL174" s="18" t="s">
        <v>151</v>
      </c>
      <c r="BM174" s="156" t="s">
        <v>206</v>
      </c>
    </row>
    <row r="175" spans="1:65" s="13" customFormat="1" ht="10">
      <c r="B175" s="158"/>
      <c r="D175" s="159" t="s">
        <v>153</v>
      </c>
      <c r="E175" s="160" t="s">
        <v>1</v>
      </c>
      <c r="F175" s="161" t="s">
        <v>207</v>
      </c>
      <c r="H175" s="162">
        <v>2.2949999999999999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153</v>
      </c>
      <c r="AU175" s="160" t="s">
        <v>85</v>
      </c>
      <c r="AV175" s="13" t="s">
        <v>85</v>
      </c>
      <c r="AW175" s="13" t="s">
        <v>32</v>
      </c>
      <c r="AX175" s="13" t="s">
        <v>6</v>
      </c>
      <c r="AY175" s="160" t="s">
        <v>144</v>
      </c>
    </row>
    <row r="176" spans="1:65" s="2" customFormat="1" ht="16.5" customHeight="1">
      <c r="A176" s="33"/>
      <c r="B176" s="144"/>
      <c r="C176" s="145" t="s">
        <v>208</v>
      </c>
      <c r="D176" s="145" t="s">
        <v>146</v>
      </c>
      <c r="E176" s="146" t="s">
        <v>209</v>
      </c>
      <c r="F176" s="147" t="s">
        <v>210</v>
      </c>
      <c r="G176" s="148" t="s">
        <v>199</v>
      </c>
      <c r="H176" s="149">
        <v>3.72</v>
      </c>
      <c r="I176" s="150"/>
      <c r="J176" s="151">
        <f>ROUND(I176*H176,2)</f>
        <v>0</v>
      </c>
      <c r="K176" s="147" t="s">
        <v>150</v>
      </c>
      <c r="L176" s="34"/>
      <c r="M176" s="152" t="s">
        <v>1</v>
      </c>
      <c r="N176" s="153" t="s">
        <v>41</v>
      </c>
      <c r="O176" s="59"/>
      <c r="P176" s="154">
        <f>O176*H176</f>
        <v>0</v>
      </c>
      <c r="Q176" s="154">
        <v>2.47E-3</v>
      </c>
      <c r="R176" s="154">
        <f>Q176*H176</f>
        <v>9.1884000000000011E-3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151</v>
      </c>
      <c r="AT176" s="156" t="s">
        <v>146</v>
      </c>
      <c r="AU176" s="156" t="s">
        <v>85</v>
      </c>
      <c r="AY176" s="18" t="s">
        <v>144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6</v>
      </c>
      <c r="BK176" s="157">
        <f>ROUND(I176*H176,2)</f>
        <v>0</v>
      </c>
      <c r="BL176" s="18" t="s">
        <v>151</v>
      </c>
      <c r="BM176" s="156" t="s">
        <v>211</v>
      </c>
    </row>
    <row r="177" spans="1:65" s="13" customFormat="1" ht="10">
      <c r="B177" s="158"/>
      <c r="D177" s="159" t="s">
        <v>153</v>
      </c>
      <c r="E177" s="160" t="s">
        <v>1</v>
      </c>
      <c r="F177" s="161" t="s">
        <v>212</v>
      </c>
      <c r="H177" s="162">
        <v>3.72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153</v>
      </c>
      <c r="AU177" s="160" t="s">
        <v>85</v>
      </c>
      <c r="AV177" s="13" t="s">
        <v>85</v>
      </c>
      <c r="AW177" s="13" t="s">
        <v>32</v>
      </c>
      <c r="AX177" s="13" t="s">
        <v>6</v>
      </c>
      <c r="AY177" s="160" t="s">
        <v>144</v>
      </c>
    </row>
    <row r="178" spans="1:65" s="2" customFormat="1" ht="16.5" customHeight="1">
      <c r="A178" s="33"/>
      <c r="B178" s="144"/>
      <c r="C178" s="145" t="s">
        <v>213</v>
      </c>
      <c r="D178" s="145" t="s">
        <v>146</v>
      </c>
      <c r="E178" s="146" t="s">
        <v>214</v>
      </c>
      <c r="F178" s="147" t="s">
        <v>215</v>
      </c>
      <c r="G178" s="148" t="s">
        <v>199</v>
      </c>
      <c r="H178" s="149">
        <v>3.72</v>
      </c>
      <c r="I178" s="150"/>
      <c r="J178" s="151">
        <f>ROUND(I178*H178,2)</f>
        <v>0</v>
      </c>
      <c r="K178" s="147" t="s">
        <v>150</v>
      </c>
      <c r="L178" s="34"/>
      <c r="M178" s="152" t="s">
        <v>1</v>
      </c>
      <c r="N178" s="153" t="s">
        <v>41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151</v>
      </c>
      <c r="AT178" s="156" t="s">
        <v>146</v>
      </c>
      <c r="AU178" s="156" t="s">
        <v>85</v>
      </c>
      <c r="AY178" s="18" t="s">
        <v>144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6</v>
      </c>
      <c r="BK178" s="157">
        <f>ROUND(I178*H178,2)</f>
        <v>0</v>
      </c>
      <c r="BL178" s="18" t="s">
        <v>151</v>
      </c>
      <c r="BM178" s="156" t="s">
        <v>216</v>
      </c>
    </row>
    <row r="179" spans="1:65" s="2" customFormat="1" ht="16.5" customHeight="1">
      <c r="A179" s="33"/>
      <c r="B179" s="144"/>
      <c r="C179" s="145" t="s">
        <v>217</v>
      </c>
      <c r="D179" s="145" t="s">
        <v>146</v>
      </c>
      <c r="E179" s="146" t="s">
        <v>218</v>
      </c>
      <c r="F179" s="147" t="s">
        <v>219</v>
      </c>
      <c r="G179" s="148" t="s">
        <v>149</v>
      </c>
      <c r="H179" s="149">
        <v>21.763000000000002</v>
      </c>
      <c r="I179" s="150"/>
      <c r="J179" s="151">
        <f>ROUND(I179*H179,2)</f>
        <v>0</v>
      </c>
      <c r="K179" s="147" t="s">
        <v>150</v>
      </c>
      <c r="L179" s="34"/>
      <c r="M179" s="152" t="s">
        <v>1</v>
      </c>
      <c r="N179" s="153" t="s">
        <v>41</v>
      </c>
      <c r="O179" s="59"/>
      <c r="P179" s="154">
        <f>O179*H179</f>
        <v>0</v>
      </c>
      <c r="Q179" s="154">
        <v>2.45329</v>
      </c>
      <c r="R179" s="154">
        <f>Q179*H179</f>
        <v>53.390950270000005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151</v>
      </c>
      <c r="AT179" s="156" t="s">
        <v>146</v>
      </c>
      <c r="AU179" s="156" t="s">
        <v>85</v>
      </c>
      <c r="AY179" s="18" t="s">
        <v>144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6</v>
      </c>
      <c r="BK179" s="157">
        <f>ROUND(I179*H179,2)</f>
        <v>0</v>
      </c>
      <c r="BL179" s="18" t="s">
        <v>151</v>
      </c>
      <c r="BM179" s="156" t="s">
        <v>220</v>
      </c>
    </row>
    <row r="180" spans="1:65" s="13" customFormat="1" ht="10">
      <c r="B180" s="158"/>
      <c r="D180" s="159" t="s">
        <v>153</v>
      </c>
      <c r="E180" s="160" t="s">
        <v>1</v>
      </c>
      <c r="F180" s="161" t="s">
        <v>221</v>
      </c>
      <c r="H180" s="162">
        <v>2.4790000000000001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153</v>
      </c>
      <c r="AU180" s="160" t="s">
        <v>85</v>
      </c>
      <c r="AV180" s="13" t="s">
        <v>85</v>
      </c>
      <c r="AW180" s="13" t="s">
        <v>32</v>
      </c>
      <c r="AX180" s="13" t="s">
        <v>76</v>
      </c>
      <c r="AY180" s="160" t="s">
        <v>144</v>
      </c>
    </row>
    <row r="181" spans="1:65" s="13" customFormat="1" ht="10">
      <c r="B181" s="158"/>
      <c r="D181" s="159" t="s">
        <v>153</v>
      </c>
      <c r="E181" s="160" t="s">
        <v>1</v>
      </c>
      <c r="F181" s="161" t="s">
        <v>222</v>
      </c>
      <c r="H181" s="162">
        <v>0.97499999999999998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153</v>
      </c>
      <c r="AU181" s="160" t="s">
        <v>85</v>
      </c>
      <c r="AV181" s="13" t="s">
        <v>85</v>
      </c>
      <c r="AW181" s="13" t="s">
        <v>32</v>
      </c>
      <c r="AX181" s="13" t="s">
        <v>76</v>
      </c>
      <c r="AY181" s="160" t="s">
        <v>144</v>
      </c>
    </row>
    <row r="182" spans="1:65" s="13" customFormat="1" ht="10">
      <c r="B182" s="158"/>
      <c r="D182" s="159" t="s">
        <v>153</v>
      </c>
      <c r="E182" s="160" t="s">
        <v>1</v>
      </c>
      <c r="F182" s="161" t="s">
        <v>223</v>
      </c>
      <c r="H182" s="162">
        <v>2.7770000000000001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153</v>
      </c>
      <c r="AU182" s="160" t="s">
        <v>85</v>
      </c>
      <c r="AV182" s="13" t="s">
        <v>85</v>
      </c>
      <c r="AW182" s="13" t="s">
        <v>32</v>
      </c>
      <c r="AX182" s="13" t="s">
        <v>76</v>
      </c>
      <c r="AY182" s="160" t="s">
        <v>144</v>
      </c>
    </row>
    <row r="183" spans="1:65" s="13" customFormat="1" ht="10">
      <c r="B183" s="158"/>
      <c r="D183" s="159" t="s">
        <v>153</v>
      </c>
      <c r="E183" s="160" t="s">
        <v>1</v>
      </c>
      <c r="F183" s="161" t="s">
        <v>224</v>
      </c>
      <c r="H183" s="162">
        <v>2.1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153</v>
      </c>
      <c r="AU183" s="160" t="s">
        <v>85</v>
      </c>
      <c r="AV183" s="13" t="s">
        <v>85</v>
      </c>
      <c r="AW183" s="13" t="s">
        <v>32</v>
      </c>
      <c r="AX183" s="13" t="s">
        <v>76</v>
      </c>
      <c r="AY183" s="160" t="s">
        <v>144</v>
      </c>
    </row>
    <row r="184" spans="1:65" s="13" customFormat="1" ht="10">
      <c r="B184" s="158"/>
      <c r="D184" s="159" t="s">
        <v>153</v>
      </c>
      <c r="E184" s="160" t="s">
        <v>1</v>
      </c>
      <c r="F184" s="161" t="s">
        <v>225</v>
      </c>
      <c r="H184" s="162">
        <v>2.0019999999999998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153</v>
      </c>
      <c r="AU184" s="160" t="s">
        <v>85</v>
      </c>
      <c r="AV184" s="13" t="s">
        <v>85</v>
      </c>
      <c r="AW184" s="13" t="s">
        <v>32</v>
      </c>
      <c r="AX184" s="13" t="s">
        <v>76</v>
      </c>
      <c r="AY184" s="160" t="s">
        <v>144</v>
      </c>
    </row>
    <row r="185" spans="1:65" s="13" customFormat="1" ht="10">
      <c r="B185" s="158"/>
      <c r="D185" s="159" t="s">
        <v>153</v>
      </c>
      <c r="E185" s="160" t="s">
        <v>1</v>
      </c>
      <c r="F185" s="161" t="s">
        <v>226</v>
      </c>
      <c r="H185" s="162">
        <v>1.7070000000000001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153</v>
      </c>
      <c r="AU185" s="160" t="s">
        <v>85</v>
      </c>
      <c r="AV185" s="13" t="s">
        <v>85</v>
      </c>
      <c r="AW185" s="13" t="s">
        <v>32</v>
      </c>
      <c r="AX185" s="13" t="s">
        <v>76</v>
      </c>
      <c r="AY185" s="160" t="s">
        <v>144</v>
      </c>
    </row>
    <row r="186" spans="1:65" s="13" customFormat="1" ht="10">
      <c r="B186" s="158"/>
      <c r="D186" s="159" t="s">
        <v>153</v>
      </c>
      <c r="E186" s="160" t="s">
        <v>1</v>
      </c>
      <c r="F186" s="161" t="s">
        <v>227</v>
      </c>
      <c r="H186" s="162">
        <v>3.4319999999999999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153</v>
      </c>
      <c r="AU186" s="160" t="s">
        <v>85</v>
      </c>
      <c r="AV186" s="13" t="s">
        <v>85</v>
      </c>
      <c r="AW186" s="13" t="s">
        <v>32</v>
      </c>
      <c r="AX186" s="13" t="s">
        <v>76</v>
      </c>
      <c r="AY186" s="160" t="s">
        <v>144</v>
      </c>
    </row>
    <row r="187" spans="1:65" s="13" customFormat="1" ht="10">
      <c r="B187" s="158"/>
      <c r="D187" s="159" t="s">
        <v>153</v>
      </c>
      <c r="E187" s="160" t="s">
        <v>1</v>
      </c>
      <c r="F187" s="161" t="s">
        <v>228</v>
      </c>
      <c r="H187" s="162">
        <v>3.7050000000000001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153</v>
      </c>
      <c r="AU187" s="160" t="s">
        <v>85</v>
      </c>
      <c r="AV187" s="13" t="s">
        <v>85</v>
      </c>
      <c r="AW187" s="13" t="s">
        <v>32</v>
      </c>
      <c r="AX187" s="13" t="s">
        <v>76</v>
      </c>
      <c r="AY187" s="160" t="s">
        <v>144</v>
      </c>
    </row>
    <row r="188" spans="1:65" s="13" customFormat="1" ht="10">
      <c r="B188" s="158"/>
      <c r="D188" s="159" t="s">
        <v>153</v>
      </c>
      <c r="E188" s="160" t="s">
        <v>1</v>
      </c>
      <c r="F188" s="161" t="s">
        <v>229</v>
      </c>
      <c r="H188" s="162">
        <v>0.96699999999999997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153</v>
      </c>
      <c r="AU188" s="160" t="s">
        <v>85</v>
      </c>
      <c r="AV188" s="13" t="s">
        <v>85</v>
      </c>
      <c r="AW188" s="13" t="s">
        <v>32</v>
      </c>
      <c r="AX188" s="13" t="s">
        <v>76</v>
      </c>
      <c r="AY188" s="160" t="s">
        <v>144</v>
      </c>
    </row>
    <row r="189" spans="1:65" s="13" customFormat="1" ht="10">
      <c r="B189" s="158"/>
      <c r="D189" s="159" t="s">
        <v>153</v>
      </c>
      <c r="E189" s="160" t="s">
        <v>1</v>
      </c>
      <c r="F189" s="161" t="s">
        <v>230</v>
      </c>
      <c r="H189" s="162">
        <v>1.619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153</v>
      </c>
      <c r="AU189" s="160" t="s">
        <v>85</v>
      </c>
      <c r="AV189" s="13" t="s">
        <v>85</v>
      </c>
      <c r="AW189" s="13" t="s">
        <v>32</v>
      </c>
      <c r="AX189" s="13" t="s">
        <v>76</v>
      </c>
      <c r="AY189" s="160" t="s">
        <v>144</v>
      </c>
    </row>
    <row r="190" spans="1:65" s="14" customFormat="1" ht="10">
      <c r="B190" s="167"/>
      <c r="D190" s="159" t="s">
        <v>153</v>
      </c>
      <c r="E190" s="168" t="s">
        <v>1</v>
      </c>
      <c r="F190" s="169" t="s">
        <v>179</v>
      </c>
      <c r="H190" s="170">
        <v>21.762999999999998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153</v>
      </c>
      <c r="AU190" s="168" t="s">
        <v>85</v>
      </c>
      <c r="AV190" s="14" t="s">
        <v>151</v>
      </c>
      <c r="AW190" s="14" t="s">
        <v>32</v>
      </c>
      <c r="AX190" s="14" t="s">
        <v>6</v>
      </c>
      <c r="AY190" s="168" t="s">
        <v>144</v>
      </c>
    </row>
    <row r="191" spans="1:65" s="2" customFormat="1" ht="16.5" customHeight="1">
      <c r="A191" s="33"/>
      <c r="B191" s="144"/>
      <c r="C191" s="145" t="s">
        <v>9</v>
      </c>
      <c r="D191" s="145" t="s">
        <v>146</v>
      </c>
      <c r="E191" s="146" t="s">
        <v>231</v>
      </c>
      <c r="F191" s="147" t="s">
        <v>232</v>
      </c>
      <c r="G191" s="148" t="s">
        <v>233</v>
      </c>
      <c r="H191" s="149">
        <v>1.865</v>
      </c>
      <c r="I191" s="150"/>
      <c r="J191" s="151">
        <f>ROUND(I191*H191,2)</f>
        <v>0</v>
      </c>
      <c r="K191" s="147" t="s">
        <v>150</v>
      </c>
      <c r="L191" s="34"/>
      <c r="M191" s="152" t="s">
        <v>1</v>
      </c>
      <c r="N191" s="153" t="s">
        <v>41</v>
      </c>
      <c r="O191" s="59"/>
      <c r="P191" s="154">
        <f>O191*H191</f>
        <v>0</v>
      </c>
      <c r="Q191" s="154">
        <v>1.0593999999999999</v>
      </c>
      <c r="R191" s="154">
        <f>Q191*H191</f>
        <v>1.9757809999999998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151</v>
      </c>
      <c r="AT191" s="156" t="s">
        <v>146</v>
      </c>
      <c r="AU191" s="156" t="s">
        <v>85</v>
      </c>
      <c r="AY191" s="18" t="s">
        <v>144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6</v>
      </c>
      <c r="BK191" s="157">
        <f>ROUND(I191*H191,2)</f>
        <v>0</v>
      </c>
      <c r="BL191" s="18" t="s">
        <v>151</v>
      </c>
      <c r="BM191" s="156" t="s">
        <v>234</v>
      </c>
    </row>
    <row r="192" spans="1:65" s="13" customFormat="1" ht="10">
      <c r="B192" s="158"/>
      <c r="D192" s="159" t="s">
        <v>153</v>
      </c>
      <c r="E192" s="160" t="s">
        <v>1</v>
      </c>
      <c r="F192" s="161" t="s">
        <v>235</v>
      </c>
      <c r="H192" s="162">
        <v>1.865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153</v>
      </c>
      <c r="AU192" s="160" t="s">
        <v>85</v>
      </c>
      <c r="AV192" s="13" t="s">
        <v>85</v>
      </c>
      <c r="AW192" s="13" t="s">
        <v>32</v>
      </c>
      <c r="AX192" s="13" t="s">
        <v>6</v>
      </c>
      <c r="AY192" s="160" t="s">
        <v>144</v>
      </c>
    </row>
    <row r="193" spans="1:65" s="12" customFormat="1" ht="22.75" customHeight="1">
      <c r="B193" s="131"/>
      <c r="D193" s="132" t="s">
        <v>75</v>
      </c>
      <c r="E193" s="142" t="s">
        <v>159</v>
      </c>
      <c r="F193" s="142" t="s">
        <v>236</v>
      </c>
      <c r="I193" s="134"/>
      <c r="J193" s="143">
        <f>BK193</f>
        <v>0</v>
      </c>
      <c r="L193" s="131"/>
      <c r="M193" s="136"/>
      <c r="N193" s="137"/>
      <c r="O193" s="137"/>
      <c r="P193" s="138">
        <f>SUM(P194:P241)</f>
        <v>0</v>
      </c>
      <c r="Q193" s="137"/>
      <c r="R193" s="138">
        <f>SUM(R194:R241)</f>
        <v>296.16371114000003</v>
      </c>
      <c r="S193" s="137"/>
      <c r="T193" s="139">
        <f>SUM(T194:T241)</f>
        <v>0</v>
      </c>
      <c r="AR193" s="132" t="s">
        <v>6</v>
      </c>
      <c r="AT193" s="140" t="s">
        <v>75</v>
      </c>
      <c r="AU193" s="140" t="s">
        <v>6</v>
      </c>
      <c r="AY193" s="132" t="s">
        <v>144</v>
      </c>
      <c r="BK193" s="141">
        <f>SUM(BK194:BK241)</f>
        <v>0</v>
      </c>
    </row>
    <row r="194" spans="1:65" s="2" customFormat="1" ht="16.5" customHeight="1">
      <c r="A194" s="33"/>
      <c r="B194" s="144"/>
      <c r="C194" s="145" t="s">
        <v>237</v>
      </c>
      <c r="D194" s="145" t="s">
        <v>146</v>
      </c>
      <c r="E194" s="146" t="s">
        <v>238</v>
      </c>
      <c r="F194" s="147" t="s">
        <v>239</v>
      </c>
      <c r="G194" s="148" t="s">
        <v>149</v>
      </c>
      <c r="H194" s="149">
        <v>80.194999999999993</v>
      </c>
      <c r="I194" s="150"/>
      <c r="J194" s="151">
        <f>ROUND(I194*H194,2)</f>
        <v>0</v>
      </c>
      <c r="K194" s="147" t="s">
        <v>150</v>
      </c>
      <c r="L194" s="34"/>
      <c r="M194" s="152" t="s">
        <v>1</v>
      </c>
      <c r="N194" s="153" t="s">
        <v>41</v>
      </c>
      <c r="O194" s="59"/>
      <c r="P194" s="154">
        <f>O194*H194</f>
        <v>0</v>
      </c>
      <c r="Q194" s="154">
        <v>2.45329</v>
      </c>
      <c r="R194" s="154">
        <f>Q194*H194</f>
        <v>196.74159154999998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151</v>
      </c>
      <c r="AT194" s="156" t="s">
        <v>146</v>
      </c>
      <c r="AU194" s="156" t="s">
        <v>85</v>
      </c>
      <c r="AY194" s="18" t="s">
        <v>144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6</v>
      </c>
      <c r="BK194" s="157">
        <f>ROUND(I194*H194,2)</f>
        <v>0</v>
      </c>
      <c r="BL194" s="18" t="s">
        <v>151</v>
      </c>
      <c r="BM194" s="156" t="s">
        <v>240</v>
      </c>
    </row>
    <row r="195" spans="1:65" s="13" customFormat="1" ht="10">
      <c r="B195" s="158"/>
      <c r="D195" s="159" t="s">
        <v>153</v>
      </c>
      <c r="E195" s="160" t="s">
        <v>1</v>
      </c>
      <c r="F195" s="161" t="s">
        <v>241</v>
      </c>
      <c r="H195" s="162">
        <v>10.055999999999999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153</v>
      </c>
      <c r="AU195" s="160" t="s">
        <v>85</v>
      </c>
      <c r="AV195" s="13" t="s">
        <v>85</v>
      </c>
      <c r="AW195" s="13" t="s">
        <v>32</v>
      </c>
      <c r="AX195" s="13" t="s">
        <v>76</v>
      </c>
      <c r="AY195" s="160" t="s">
        <v>144</v>
      </c>
    </row>
    <row r="196" spans="1:65" s="15" customFormat="1" ht="10">
      <c r="B196" s="175"/>
      <c r="D196" s="159" t="s">
        <v>153</v>
      </c>
      <c r="E196" s="176" t="s">
        <v>1</v>
      </c>
      <c r="F196" s="177" t="s">
        <v>242</v>
      </c>
      <c r="H196" s="178">
        <v>10.055999999999999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153</v>
      </c>
      <c r="AU196" s="176" t="s">
        <v>85</v>
      </c>
      <c r="AV196" s="15" t="s">
        <v>159</v>
      </c>
      <c r="AW196" s="15" t="s">
        <v>32</v>
      </c>
      <c r="AX196" s="15" t="s">
        <v>76</v>
      </c>
      <c r="AY196" s="176" t="s">
        <v>144</v>
      </c>
    </row>
    <row r="197" spans="1:65" s="13" customFormat="1" ht="10">
      <c r="B197" s="158"/>
      <c r="D197" s="159" t="s">
        <v>153</v>
      </c>
      <c r="E197" s="160" t="s">
        <v>1</v>
      </c>
      <c r="F197" s="161" t="s">
        <v>243</v>
      </c>
      <c r="H197" s="162">
        <v>5.9329999999999998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153</v>
      </c>
      <c r="AU197" s="160" t="s">
        <v>85</v>
      </c>
      <c r="AV197" s="13" t="s">
        <v>85</v>
      </c>
      <c r="AW197" s="13" t="s">
        <v>32</v>
      </c>
      <c r="AX197" s="13" t="s">
        <v>76</v>
      </c>
      <c r="AY197" s="160" t="s">
        <v>144</v>
      </c>
    </row>
    <row r="198" spans="1:65" s="13" customFormat="1" ht="10">
      <c r="B198" s="158"/>
      <c r="D198" s="159" t="s">
        <v>153</v>
      </c>
      <c r="E198" s="160" t="s">
        <v>1</v>
      </c>
      <c r="F198" s="161" t="s">
        <v>244</v>
      </c>
      <c r="H198" s="162">
        <v>5.6630000000000003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153</v>
      </c>
      <c r="AU198" s="160" t="s">
        <v>85</v>
      </c>
      <c r="AV198" s="13" t="s">
        <v>85</v>
      </c>
      <c r="AW198" s="13" t="s">
        <v>32</v>
      </c>
      <c r="AX198" s="13" t="s">
        <v>76</v>
      </c>
      <c r="AY198" s="160" t="s">
        <v>144</v>
      </c>
    </row>
    <row r="199" spans="1:65" s="13" customFormat="1" ht="10">
      <c r="B199" s="158"/>
      <c r="D199" s="159" t="s">
        <v>153</v>
      </c>
      <c r="E199" s="160" t="s">
        <v>1</v>
      </c>
      <c r="F199" s="161" t="s">
        <v>245</v>
      </c>
      <c r="H199" s="162">
        <v>10.903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153</v>
      </c>
      <c r="AU199" s="160" t="s">
        <v>85</v>
      </c>
      <c r="AV199" s="13" t="s">
        <v>85</v>
      </c>
      <c r="AW199" s="13" t="s">
        <v>32</v>
      </c>
      <c r="AX199" s="13" t="s">
        <v>76</v>
      </c>
      <c r="AY199" s="160" t="s">
        <v>144</v>
      </c>
    </row>
    <row r="200" spans="1:65" s="13" customFormat="1" ht="10">
      <c r="B200" s="158"/>
      <c r="D200" s="159" t="s">
        <v>153</v>
      </c>
      <c r="E200" s="160" t="s">
        <v>1</v>
      </c>
      <c r="F200" s="161" t="s">
        <v>246</v>
      </c>
      <c r="H200" s="162">
        <v>6.851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153</v>
      </c>
      <c r="AU200" s="160" t="s">
        <v>85</v>
      </c>
      <c r="AV200" s="13" t="s">
        <v>85</v>
      </c>
      <c r="AW200" s="13" t="s">
        <v>32</v>
      </c>
      <c r="AX200" s="13" t="s">
        <v>76</v>
      </c>
      <c r="AY200" s="160" t="s">
        <v>144</v>
      </c>
    </row>
    <row r="201" spans="1:65" s="13" customFormat="1" ht="10">
      <c r="B201" s="158"/>
      <c r="D201" s="159" t="s">
        <v>153</v>
      </c>
      <c r="E201" s="160" t="s">
        <v>1</v>
      </c>
      <c r="F201" s="161" t="s">
        <v>247</v>
      </c>
      <c r="H201" s="162">
        <v>12.147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153</v>
      </c>
      <c r="AU201" s="160" t="s">
        <v>85</v>
      </c>
      <c r="AV201" s="13" t="s">
        <v>85</v>
      </c>
      <c r="AW201" s="13" t="s">
        <v>32</v>
      </c>
      <c r="AX201" s="13" t="s">
        <v>76</v>
      </c>
      <c r="AY201" s="160" t="s">
        <v>144</v>
      </c>
    </row>
    <row r="202" spans="1:65" s="13" customFormat="1" ht="10">
      <c r="B202" s="158"/>
      <c r="D202" s="159" t="s">
        <v>153</v>
      </c>
      <c r="E202" s="160" t="s">
        <v>1</v>
      </c>
      <c r="F202" s="161" t="s">
        <v>248</v>
      </c>
      <c r="H202" s="162">
        <v>10.349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153</v>
      </c>
      <c r="AU202" s="160" t="s">
        <v>85</v>
      </c>
      <c r="AV202" s="13" t="s">
        <v>85</v>
      </c>
      <c r="AW202" s="13" t="s">
        <v>32</v>
      </c>
      <c r="AX202" s="13" t="s">
        <v>76</v>
      </c>
      <c r="AY202" s="160" t="s">
        <v>144</v>
      </c>
    </row>
    <row r="203" spans="1:65" s="13" customFormat="1" ht="10">
      <c r="B203" s="158"/>
      <c r="D203" s="159" t="s">
        <v>153</v>
      </c>
      <c r="E203" s="160" t="s">
        <v>1</v>
      </c>
      <c r="F203" s="161" t="s">
        <v>249</v>
      </c>
      <c r="H203" s="162">
        <v>2.7509999999999999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153</v>
      </c>
      <c r="AU203" s="160" t="s">
        <v>85</v>
      </c>
      <c r="AV203" s="13" t="s">
        <v>85</v>
      </c>
      <c r="AW203" s="13" t="s">
        <v>32</v>
      </c>
      <c r="AX203" s="13" t="s">
        <v>76</v>
      </c>
      <c r="AY203" s="160" t="s">
        <v>144</v>
      </c>
    </row>
    <row r="204" spans="1:65" s="13" customFormat="1" ht="10">
      <c r="B204" s="158"/>
      <c r="D204" s="159" t="s">
        <v>153</v>
      </c>
      <c r="E204" s="160" t="s">
        <v>1</v>
      </c>
      <c r="F204" s="161" t="s">
        <v>250</v>
      </c>
      <c r="H204" s="162">
        <v>0.98699999999999999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153</v>
      </c>
      <c r="AU204" s="160" t="s">
        <v>85</v>
      </c>
      <c r="AV204" s="13" t="s">
        <v>85</v>
      </c>
      <c r="AW204" s="13" t="s">
        <v>32</v>
      </c>
      <c r="AX204" s="13" t="s">
        <v>76</v>
      </c>
      <c r="AY204" s="160" t="s">
        <v>144</v>
      </c>
    </row>
    <row r="205" spans="1:65" s="13" customFormat="1" ht="10">
      <c r="B205" s="158"/>
      <c r="D205" s="159" t="s">
        <v>153</v>
      </c>
      <c r="E205" s="160" t="s">
        <v>1</v>
      </c>
      <c r="F205" s="161" t="s">
        <v>251</v>
      </c>
      <c r="H205" s="162">
        <v>0.752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153</v>
      </c>
      <c r="AU205" s="160" t="s">
        <v>85</v>
      </c>
      <c r="AV205" s="13" t="s">
        <v>85</v>
      </c>
      <c r="AW205" s="13" t="s">
        <v>32</v>
      </c>
      <c r="AX205" s="13" t="s">
        <v>76</v>
      </c>
      <c r="AY205" s="160" t="s">
        <v>144</v>
      </c>
    </row>
    <row r="206" spans="1:65" s="13" customFormat="1" ht="10">
      <c r="B206" s="158"/>
      <c r="D206" s="159" t="s">
        <v>153</v>
      </c>
      <c r="E206" s="160" t="s">
        <v>1</v>
      </c>
      <c r="F206" s="161" t="s">
        <v>252</v>
      </c>
      <c r="H206" s="162">
        <v>4.8339999999999996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153</v>
      </c>
      <c r="AU206" s="160" t="s">
        <v>85</v>
      </c>
      <c r="AV206" s="13" t="s">
        <v>85</v>
      </c>
      <c r="AW206" s="13" t="s">
        <v>32</v>
      </c>
      <c r="AX206" s="13" t="s">
        <v>76</v>
      </c>
      <c r="AY206" s="160" t="s">
        <v>144</v>
      </c>
    </row>
    <row r="207" spans="1:65" s="13" customFormat="1" ht="10">
      <c r="B207" s="158"/>
      <c r="D207" s="159" t="s">
        <v>153</v>
      </c>
      <c r="E207" s="160" t="s">
        <v>1</v>
      </c>
      <c r="F207" s="161" t="s">
        <v>253</v>
      </c>
      <c r="H207" s="162">
        <v>3.6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153</v>
      </c>
      <c r="AU207" s="160" t="s">
        <v>85</v>
      </c>
      <c r="AV207" s="13" t="s">
        <v>85</v>
      </c>
      <c r="AW207" s="13" t="s">
        <v>32</v>
      </c>
      <c r="AX207" s="13" t="s">
        <v>76</v>
      </c>
      <c r="AY207" s="160" t="s">
        <v>144</v>
      </c>
    </row>
    <row r="208" spans="1:65" s="13" customFormat="1" ht="10">
      <c r="B208" s="158"/>
      <c r="D208" s="159" t="s">
        <v>153</v>
      </c>
      <c r="E208" s="160" t="s">
        <v>1</v>
      </c>
      <c r="F208" s="161" t="s">
        <v>254</v>
      </c>
      <c r="H208" s="162">
        <v>2.0750000000000002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153</v>
      </c>
      <c r="AU208" s="160" t="s">
        <v>85</v>
      </c>
      <c r="AV208" s="13" t="s">
        <v>85</v>
      </c>
      <c r="AW208" s="13" t="s">
        <v>32</v>
      </c>
      <c r="AX208" s="13" t="s">
        <v>76</v>
      </c>
      <c r="AY208" s="160" t="s">
        <v>144</v>
      </c>
    </row>
    <row r="209" spans="1:65" s="15" customFormat="1" ht="10">
      <c r="B209" s="175"/>
      <c r="D209" s="159" t="s">
        <v>153</v>
      </c>
      <c r="E209" s="176" t="s">
        <v>1</v>
      </c>
      <c r="F209" s="177" t="s">
        <v>242</v>
      </c>
      <c r="H209" s="178">
        <v>66.844999999999999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153</v>
      </c>
      <c r="AU209" s="176" t="s">
        <v>85</v>
      </c>
      <c r="AV209" s="15" t="s">
        <v>159</v>
      </c>
      <c r="AW209" s="15" t="s">
        <v>32</v>
      </c>
      <c r="AX209" s="15" t="s">
        <v>76</v>
      </c>
      <c r="AY209" s="176" t="s">
        <v>144</v>
      </c>
    </row>
    <row r="210" spans="1:65" s="13" customFormat="1" ht="10">
      <c r="B210" s="158"/>
      <c r="D210" s="159" t="s">
        <v>153</v>
      </c>
      <c r="E210" s="160" t="s">
        <v>1</v>
      </c>
      <c r="F210" s="161" t="s">
        <v>255</v>
      </c>
      <c r="H210" s="162">
        <v>3.294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153</v>
      </c>
      <c r="AU210" s="160" t="s">
        <v>85</v>
      </c>
      <c r="AV210" s="13" t="s">
        <v>85</v>
      </c>
      <c r="AW210" s="13" t="s">
        <v>32</v>
      </c>
      <c r="AX210" s="13" t="s">
        <v>76</v>
      </c>
      <c r="AY210" s="160" t="s">
        <v>144</v>
      </c>
    </row>
    <row r="211" spans="1:65" s="15" customFormat="1" ht="10">
      <c r="B211" s="175"/>
      <c r="D211" s="159" t="s">
        <v>153</v>
      </c>
      <c r="E211" s="176" t="s">
        <v>1</v>
      </c>
      <c r="F211" s="177" t="s">
        <v>256</v>
      </c>
      <c r="H211" s="178">
        <v>3.294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6" t="s">
        <v>153</v>
      </c>
      <c r="AU211" s="176" t="s">
        <v>85</v>
      </c>
      <c r="AV211" s="15" t="s">
        <v>159</v>
      </c>
      <c r="AW211" s="15" t="s">
        <v>32</v>
      </c>
      <c r="AX211" s="15" t="s">
        <v>76</v>
      </c>
      <c r="AY211" s="176" t="s">
        <v>144</v>
      </c>
    </row>
    <row r="212" spans="1:65" s="14" customFormat="1" ht="10">
      <c r="B212" s="167"/>
      <c r="D212" s="159" t="s">
        <v>153</v>
      </c>
      <c r="E212" s="168" t="s">
        <v>1</v>
      </c>
      <c r="F212" s="169" t="s">
        <v>179</v>
      </c>
      <c r="H212" s="170">
        <v>80.194999999999993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153</v>
      </c>
      <c r="AU212" s="168" t="s">
        <v>85</v>
      </c>
      <c r="AV212" s="14" t="s">
        <v>151</v>
      </c>
      <c r="AW212" s="14" t="s">
        <v>32</v>
      </c>
      <c r="AX212" s="14" t="s">
        <v>6</v>
      </c>
      <c r="AY212" s="168" t="s">
        <v>144</v>
      </c>
    </row>
    <row r="213" spans="1:65" s="2" customFormat="1" ht="16.5" customHeight="1">
      <c r="A213" s="33"/>
      <c r="B213" s="144"/>
      <c r="C213" s="145" t="s">
        <v>257</v>
      </c>
      <c r="D213" s="145" t="s">
        <v>146</v>
      </c>
      <c r="E213" s="146" t="s">
        <v>258</v>
      </c>
      <c r="F213" s="147" t="s">
        <v>259</v>
      </c>
      <c r="G213" s="148" t="s">
        <v>199</v>
      </c>
      <c r="H213" s="149">
        <v>394.21499999999997</v>
      </c>
      <c r="I213" s="150"/>
      <c r="J213" s="151">
        <f>ROUND(I213*H213,2)</f>
        <v>0</v>
      </c>
      <c r="K213" s="147" t="s">
        <v>150</v>
      </c>
      <c r="L213" s="34"/>
      <c r="M213" s="152" t="s">
        <v>1</v>
      </c>
      <c r="N213" s="153" t="s">
        <v>41</v>
      </c>
      <c r="O213" s="59"/>
      <c r="P213" s="154">
        <f>O213*H213</f>
        <v>0</v>
      </c>
      <c r="Q213" s="154">
        <v>2.7499999999999998E-3</v>
      </c>
      <c r="R213" s="154">
        <f>Q213*H213</f>
        <v>1.08409125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151</v>
      </c>
      <c r="AT213" s="156" t="s">
        <v>146</v>
      </c>
      <c r="AU213" s="156" t="s">
        <v>85</v>
      </c>
      <c r="AY213" s="18" t="s">
        <v>144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6</v>
      </c>
      <c r="BK213" s="157">
        <f>ROUND(I213*H213,2)</f>
        <v>0</v>
      </c>
      <c r="BL213" s="18" t="s">
        <v>151</v>
      </c>
      <c r="BM213" s="156" t="s">
        <v>260</v>
      </c>
    </row>
    <row r="214" spans="1:65" s="13" customFormat="1" ht="10">
      <c r="B214" s="158"/>
      <c r="D214" s="159" t="s">
        <v>153</v>
      </c>
      <c r="E214" s="160" t="s">
        <v>1</v>
      </c>
      <c r="F214" s="161" t="s">
        <v>261</v>
      </c>
      <c r="H214" s="162">
        <v>370.791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153</v>
      </c>
      <c r="AU214" s="160" t="s">
        <v>85</v>
      </c>
      <c r="AV214" s="13" t="s">
        <v>85</v>
      </c>
      <c r="AW214" s="13" t="s">
        <v>32</v>
      </c>
      <c r="AX214" s="13" t="s">
        <v>76</v>
      </c>
      <c r="AY214" s="160" t="s">
        <v>144</v>
      </c>
    </row>
    <row r="215" spans="1:65" s="15" customFormat="1" ht="20">
      <c r="B215" s="175"/>
      <c r="D215" s="159" t="s">
        <v>153</v>
      </c>
      <c r="E215" s="176" t="s">
        <v>1</v>
      </c>
      <c r="F215" s="177" t="s">
        <v>262</v>
      </c>
      <c r="H215" s="178">
        <v>370.791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153</v>
      </c>
      <c r="AU215" s="176" t="s">
        <v>85</v>
      </c>
      <c r="AV215" s="15" t="s">
        <v>159</v>
      </c>
      <c r="AW215" s="15" t="s">
        <v>32</v>
      </c>
      <c r="AX215" s="15" t="s">
        <v>76</v>
      </c>
      <c r="AY215" s="176" t="s">
        <v>144</v>
      </c>
    </row>
    <row r="216" spans="1:65" s="13" customFormat="1" ht="10">
      <c r="B216" s="158"/>
      <c r="D216" s="159" t="s">
        <v>153</v>
      </c>
      <c r="E216" s="160" t="s">
        <v>1</v>
      </c>
      <c r="F216" s="161" t="s">
        <v>263</v>
      </c>
      <c r="H216" s="162">
        <v>23.423999999999999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153</v>
      </c>
      <c r="AU216" s="160" t="s">
        <v>85</v>
      </c>
      <c r="AV216" s="13" t="s">
        <v>85</v>
      </c>
      <c r="AW216" s="13" t="s">
        <v>32</v>
      </c>
      <c r="AX216" s="13" t="s">
        <v>76</v>
      </c>
      <c r="AY216" s="160" t="s">
        <v>144</v>
      </c>
    </row>
    <row r="217" spans="1:65" s="15" customFormat="1" ht="10">
      <c r="B217" s="175"/>
      <c r="D217" s="159" t="s">
        <v>153</v>
      </c>
      <c r="E217" s="176" t="s">
        <v>1</v>
      </c>
      <c r="F217" s="177" t="s">
        <v>256</v>
      </c>
      <c r="H217" s="178">
        <v>23.423999999999999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6" t="s">
        <v>153</v>
      </c>
      <c r="AU217" s="176" t="s">
        <v>85</v>
      </c>
      <c r="AV217" s="15" t="s">
        <v>159</v>
      </c>
      <c r="AW217" s="15" t="s">
        <v>32</v>
      </c>
      <c r="AX217" s="15" t="s">
        <v>76</v>
      </c>
      <c r="AY217" s="176" t="s">
        <v>144</v>
      </c>
    </row>
    <row r="218" spans="1:65" s="14" customFormat="1" ht="10">
      <c r="B218" s="167"/>
      <c r="D218" s="159" t="s">
        <v>153</v>
      </c>
      <c r="E218" s="168" t="s">
        <v>1</v>
      </c>
      <c r="F218" s="169" t="s">
        <v>179</v>
      </c>
      <c r="H218" s="170">
        <v>394.21499999999997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153</v>
      </c>
      <c r="AU218" s="168" t="s">
        <v>85</v>
      </c>
      <c r="AV218" s="14" t="s">
        <v>151</v>
      </c>
      <c r="AW218" s="14" t="s">
        <v>32</v>
      </c>
      <c r="AX218" s="14" t="s">
        <v>6</v>
      </c>
      <c r="AY218" s="168" t="s">
        <v>144</v>
      </c>
    </row>
    <row r="219" spans="1:65" s="2" customFormat="1" ht="16.5" customHeight="1">
      <c r="A219" s="33"/>
      <c r="B219" s="144"/>
      <c r="C219" s="145" t="s">
        <v>264</v>
      </c>
      <c r="D219" s="145" t="s">
        <v>146</v>
      </c>
      <c r="E219" s="146" t="s">
        <v>265</v>
      </c>
      <c r="F219" s="147" t="s">
        <v>266</v>
      </c>
      <c r="G219" s="148" t="s">
        <v>199</v>
      </c>
      <c r="H219" s="149">
        <v>394.21499999999997</v>
      </c>
      <c r="I219" s="150"/>
      <c r="J219" s="151">
        <f>ROUND(I219*H219,2)</f>
        <v>0</v>
      </c>
      <c r="K219" s="147" t="s">
        <v>150</v>
      </c>
      <c r="L219" s="34"/>
      <c r="M219" s="152" t="s">
        <v>1</v>
      </c>
      <c r="N219" s="153" t="s">
        <v>41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151</v>
      </c>
      <c r="AT219" s="156" t="s">
        <v>146</v>
      </c>
      <c r="AU219" s="156" t="s">
        <v>85</v>
      </c>
      <c r="AY219" s="18" t="s">
        <v>144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6</v>
      </c>
      <c r="BK219" s="157">
        <f>ROUND(I219*H219,2)</f>
        <v>0</v>
      </c>
      <c r="BL219" s="18" t="s">
        <v>151</v>
      </c>
      <c r="BM219" s="156" t="s">
        <v>267</v>
      </c>
    </row>
    <row r="220" spans="1:65" s="2" customFormat="1" ht="16.5" customHeight="1">
      <c r="A220" s="33"/>
      <c r="B220" s="144"/>
      <c r="C220" s="145" t="s">
        <v>268</v>
      </c>
      <c r="D220" s="145" t="s">
        <v>146</v>
      </c>
      <c r="E220" s="146" t="s">
        <v>269</v>
      </c>
      <c r="F220" s="147" t="s">
        <v>270</v>
      </c>
      <c r="G220" s="148" t="s">
        <v>199</v>
      </c>
      <c r="H220" s="149">
        <v>49.529000000000003</v>
      </c>
      <c r="I220" s="150"/>
      <c r="J220" s="151">
        <f>ROUND(I220*H220,2)</f>
        <v>0</v>
      </c>
      <c r="K220" s="147" t="s">
        <v>150</v>
      </c>
      <c r="L220" s="34"/>
      <c r="M220" s="152" t="s">
        <v>1</v>
      </c>
      <c r="N220" s="153" t="s">
        <v>41</v>
      </c>
      <c r="O220" s="59"/>
      <c r="P220" s="154">
        <f>O220*H220</f>
        <v>0</v>
      </c>
      <c r="Q220" s="154">
        <v>3.46E-3</v>
      </c>
      <c r="R220" s="154">
        <f>Q220*H220</f>
        <v>0.17137034000000001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151</v>
      </c>
      <c r="AT220" s="156" t="s">
        <v>146</v>
      </c>
      <c r="AU220" s="156" t="s">
        <v>85</v>
      </c>
      <c r="AY220" s="18" t="s">
        <v>144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6</v>
      </c>
      <c r="BK220" s="157">
        <f>ROUND(I220*H220,2)</f>
        <v>0</v>
      </c>
      <c r="BL220" s="18" t="s">
        <v>151</v>
      </c>
      <c r="BM220" s="156" t="s">
        <v>271</v>
      </c>
    </row>
    <row r="221" spans="1:65" s="13" customFormat="1" ht="10">
      <c r="B221" s="158"/>
      <c r="D221" s="159" t="s">
        <v>153</v>
      </c>
      <c r="E221" s="160" t="s">
        <v>1</v>
      </c>
      <c r="F221" s="161" t="s">
        <v>272</v>
      </c>
      <c r="H221" s="162">
        <v>49.529000000000003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153</v>
      </c>
      <c r="AU221" s="160" t="s">
        <v>85</v>
      </c>
      <c r="AV221" s="13" t="s">
        <v>85</v>
      </c>
      <c r="AW221" s="13" t="s">
        <v>32</v>
      </c>
      <c r="AX221" s="13" t="s">
        <v>6</v>
      </c>
      <c r="AY221" s="160" t="s">
        <v>144</v>
      </c>
    </row>
    <row r="222" spans="1:65" s="2" customFormat="1" ht="16.5" customHeight="1">
      <c r="A222" s="33"/>
      <c r="B222" s="144"/>
      <c r="C222" s="145" t="s">
        <v>273</v>
      </c>
      <c r="D222" s="145" t="s">
        <v>146</v>
      </c>
      <c r="E222" s="146" t="s">
        <v>274</v>
      </c>
      <c r="F222" s="147" t="s">
        <v>275</v>
      </c>
      <c r="G222" s="148" t="s">
        <v>199</v>
      </c>
      <c r="H222" s="149">
        <v>49.529000000000003</v>
      </c>
      <c r="I222" s="150"/>
      <c r="J222" s="151">
        <f>ROUND(I222*H222,2)</f>
        <v>0</v>
      </c>
      <c r="K222" s="147" t="s">
        <v>150</v>
      </c>
      <c r="L222" s="34"/>
      <c r="M222" s="152" t="s">
        <v>1</v>
      </c>
      <c r="N222" s="153" t="s">
        <v>41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151</v>
      </c>
      <c r="AT222" s="156" t="s">
        <v>146</v>
      </c>
      <c r="AU222" s="156" t="s">
        <v>85</v>
      </c>
      <c r="AY222" s="18" t="s">
        <v>144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6</v>
      </c>
      <c r="BK222" s="157">
        <f>ROUND(I222*H222,2)</f>
        <v>0</v>
      </c>
      <c r="BL222" s="18" t="s">
        <v>151</v>
      </c>
      <c r="BM222" s="156" t="s">
        <v>276</v>
      </c>
    </row>
    <row r="223" spans="1:65" s="2" customFormat="1" ht="16.5" customHeight="1">
      <c r="A223" s="33"/>
      <c r="B223" s="144"/>
      <c r="C223" s="145" t="s">
        <v>7</v>
      </c>
      <c r="D223" s="145" t="s">
        <v>146</v>
      </c>
      <c r="E223" s="146" t="s">
        <v>277</v>
      </c>
      <c r="F223" s="147" t="s">
        <v>278</v>
      </c>
      <c r="G223" s="148" t="s">
        <v>199</v>
      </c>
      <c r="H223" s="149">
        <v>201.84399999999999</v>
      </c>
      <c r="I223" s="150"/>
      <c r="J223" s="151">
        <f>ROUND(I223*H223,2)</f>
        <v>0</v>
      </c>
      <c r="K223" s="147" t="s">
        <v>150</v>
      </c>
      <c r="L223" s="34"/>
      <c r="M223" s="152" t="s">
        <v>1</v>
      </c>
      <c r="N223" s="153" t="s">
        <v>41</v>
      </c>
      <c r="O223" s="59"/>
      <c r="P223" s="154">
        <f>O223*H223</f>
        <v>0</v>
      </c>
      <c r="Q223" s="154">
        <v>2.5000000000000001E-3</v>
      </c>
      <c r="R223" s="154">
        <f>Q223*H223</f>
        <v>0.50461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151</v>
      </c>
      <c r="AT223" s="156" t="s">
        <v>146</v>
      </c>
      <c r="AU223" s="156" t="s">
        <v>85</v>
      </c>
      <c r="AY223" s="18" t="s">
        <v>144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6</v>
      </c>
      <c r="BK223" s="157">
        <f>ROUND(I223*H223,2)</f>
        <v>0</v>
      </c>
      <c r="BL223" s="18" t="s">
        <v>151</v>
      </c>
      <c r="BM223" s="156" t="s">
        <v>279</v>
      </c>
    </row>
    <row r="224" spans="1:65" s="13" customFormat="1" ht="10">
      <c r="B224" s="158"/>
      <c r="D224" s="159" t="s">
        <v>153</v>
      </c>
      <c r="E224" s="160" t="s">
        <v>1</v>
      </c>
      <c r="F224" s="161" t="s">
        <v>280</v>
      </c>
      <c r="H224" s="162">
        <v>336.81900000000002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153</v>
      </c>
      <c r="AU224" s="160" t="s">
        <v>85</v>
      </c>
      <c r="AV224" s="13" t="s">
        <v>85</v>
      </c>
      <c r="AW224" s="13" t="s">
        <v>32</v>
      </c>
      <c r="AX224" s="13" t="s">
        <v>76</v>
      </c>
      <c r="AY224" s="160" t="s">
        <v>144</v>
      </c>
    </row>
    <row r="225" spans="1:65" s="15" customFormat="1" ht="20">
      <c r="B225" s="175"/>
      <c r="D225" s="159" t="s">
        <v>153</v>
      </c>
      <c r="E225" s="176" t="s">
        <v>1</v>
      </c>
      <c r="F225" s="177" t="s">
        <v>262</v>
      </c>
      <c r="H225" s="178">
        <v>336.81900000000002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6" t="s">
        <v>153</v>
      </c>
      <c r="AU225" s="176" t="s">
        <v>85</v>
      </c>
      <c r="AV225" s="15" t="s">
        <v>159</v>
      </c>
      <c r="AW225" s="15" t="s">
        <v>32</v>
      </c>
      <c r="AX225" s="15" t="s">
        <v>76</v>
      </c>
      <c r="AY225" s="176" t="s">
        <v>144</v>
      </c>
    </row>
    <row r="226" spans="1:65" s="13" customFormat="1" ht="10">
      <c r="B226" s="158"/>
      <c r="D226" s="159" t="s">
        <v>153</v>
      </c>
      <c r="E226" s="160" t="s">
        <v>1</v>
      </c>
      <c r="F226" s="161" t="s">
        <v>281</v>
      </c>
      <c r="H226" s="162">
        <v>43.444000000000003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153</v>
      </c>
      <c r="AU226" s="160" t="s">
        <v>85</v>
      </c>
      <c r="AV226" s="13" t="s">
        <v>85</v>
      </c>
      <c r="AW226" s="13" t="s">
        <v>32</v>
      </c>
      <c r="AX226" s="13" t="s">
        <v>76</v>
      </c>
      <c r="AY226" s="160" t="s">
        <v>144</v>
      </c>
    </row>
    <row r="227" spans="1:65" s="13" customFormat="1" ht="10">
      <c r="B227" s="158"/>
      <c r="D227" s="159" t="s">
        <v>153</v>
      </c>
      <c r="E227" s="160" t="s">
        <v>1</v>
      </c>
      <c r="F227" s="161" t="s">
        <v>282</v>
      </c>
      <c r="H227" s="162">
        <v>23.423999999999999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153</v>
      </c>
      <c r="AU227" s="160" t="s">
        <v>85</v>
      </c>
      <c r="AV227" s="13" t="s">
        <v>85</v>
      </c>
      <c r="AW227" s="13" t="s">
        <v>32</v>
      </c>
      <c r="AX227" s="13" t="s">
        <v>76</v>
      </c>
      <c r="AY227" s="160" t="s">
        <v>144</v>
      </c>
    </row>
    <row r="228" spans="1:65" s="14" customFormat="1" ht="10">
      <c r="B228" s="167"/>
      <c r="D228" s="159" t="s">
        <v>153</v>
      </c>
      <c r="E228" s="168" t="s">
        <v>1</v>
      </c>
      <c r="F228" s="169" t="s">
        <v>283</v>
      </c>
      <c r="H228" s="170">
        <v>403.68700000000001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153</v>
      </c>
      <c r="AU228" s="168" t="s">
        <v>85</v>
      </c>
      <c r="AV228" s="14" t="s">
        <v>151</v>
      </c>
      <c r="AW228" s="14" t="s">
        <v>32</v>
      </c>
      <c r="AX228" s="14" t="s">
        <v>6</v>
      </c>
      <c r="AY228" s="168" t="s">
        <v>144</v>
      </c>
    </row>
    <row r="229" spans="1:65" s="13" customFormat="1" ht="10">
      <c r="B229" s="158"/>
      <c r="D229" s="159" t="s">
        <v>153</v>
      </c>
      <c r="F229" s="161" t="s">
        <v>284</v>
      </c>
      <c r="H229" s="162">
        <v>201.84399999999999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153</v>
      </c>
      <c r="AU229" s="160" t="s">
        <v>85</v>
      </c>
      <c r="AV229" s="13" t="s">
        <v>85</v>
      </c>
      <c r="AW229" s="13" t="s">
        <v>3</v>
      </c>
      <c r="AX229" s="13" t="s">
        <v>6</v>
      </c>
      <c r="AY229" s="160" t="s">
        <v>144</v>
      </c>
    </row>
    <row r="230" spans="1:65" s="2" customFormat="1" ht="23">
      <c r="A230" s="33"/>
      <c r="B230" s="144"/>
      <c r="C230" s="145" t="s">
        <v>285</v>
      </c>
      <c r="D230" s="145" t="s">
        <v>146</v>
      </c>
      <c r="E230" s="146" t="s">
        <v>286</v>
      </c>
      <c r="F230" s="147" t="s">
        <v>287</v>
      </c>
      <c r="G230" s="148" t="s">
        <v>288</v>
      </c>
      <c r="H230" s="149">
        <v>1</v>
      </c>
      <c r="I230" s="150"/>
      <c r="J230" s="151">
        <f>ROUND(I230*H230,2)</f>
        <v>0</v>
      </c>
      <c r="K230" s="147" t="s">
        <v>1</v>
      </c>
      <c r="L230" s="34"/>
      <c r="M230" s="152" t="s">
        <v>1</v>
      </c>
      <c r="N230" s="153" t="s">
        <v>41</v>
      </c>
      <c r="O230" s="59"/>
      <c r="P230" s="154">
        <f>O230*H230</f>
        <v>0</v>
      </c>
      <c r="Q230" s="154">
        <v>2.5000000000000001E-3</v>
      </c>
      <c r="R230" s="154">
        <f>Q230*H230</f>
        <v>2.5000000000000001E-3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151</v>
      </c>
      <c r="AT230" s="156" t="s">
        <v>146</v>
      </c>
      <c r="AU230" s="156" t="s">
        <v>85</v>
      </c>
      <c r="AY230" s="18" t="s">
        <v>144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6</v>
      </c>
      <c r="BK230" s="157">
        <f>ROUND(I230*H230,2)</f>
        <v>0</v>
      </c>
      <c r="BL230" s="18" t="s">
        <v>151</v>
      </c>
      <c r="BM230" s="156" t="s">
        <v>289</v>
      </c>
    </row>
    <row r="231" spans="1:65" s="2" customFormat="1" ht="16.5" customHeight="1">
      <c r="A231" s="33"/>
      <c r="B231" s="144"/>
      <c r="C231" s="145" t="s">
        <v>290</v>
      </c>
      <c r="D231" s="145" t="s">
        <v>146</v>
      </c>
      <c r="E231" s="146" t="s">
        <v>291</v>
      </c>
      <c r="F231" s="147" t="s">
        <v>292</v>
      </c>
      <c r="G231" s="148" t="s">
        <v>233</v>
      </c>
      <c r="H231" s="149">
        <v>9.4499999999999993</v>
      </c>
      <c r="I231" s="150"/>
      <c r="J231" s="151">
        <f>ROUND(I231*H231,2)</f>
        <v>0</v>
      </c>
      <c r="K231" s="147" t="s">
        <v>150</v>
      </c>
      <c r="L231" s="34"/>
      <c r="M231" s="152" t="s">
        <v>1</v>
      </c>
      <c r="N231" s="153" t="s">
        <v>41</v>
      </c>
      <c r="O231" s="59"/>
      <c r="P231" s="154">
        <f>O231*H231</f>
        <v>0</v>
      </c>
      <c r="Q231" s="154">
        <v>1.04922</v>
      </c>
      <c r="R231" s="154">
        <f>Q231*H231</f>
        <v>9.9151290000000003</v>
      </c>
      <c r="S231" s="154">
        <v>0</v>
      </c>
      <c r="T231" s="15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151</v>
      </c>
      <c r="AT231" s="156" t="s">
        <v>146</v>
      </c>
      <c r="AU231" s="156" t="s">
        <v>85</v>
      </c>
      <c r="AY231" s="18" t="s">
        <v>144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6</v>
      </c>
      <c r="BK231" s="157">
        <f>ROUND(I231*H231,2)</f>
        <v>0</v>
      </c>
      <c r="BL231" s="18" t="s">
        <v>151</v>
      </c>
      <c r="BM231" s="156" t="s">
        <v>293</v>
      </c>
    </row>
    <row r="232" spans="1:65" s="13" customFormat="1" ht="10">
      <c r="B232" s="158"/>
      <c r="D232" s="159" t="s">
        <v>153</v>
      </c>
      <c r="E232" s="160" t="s">
        <v>1</v>
      </c>
      <c r="F232" s="161" t="s">
        <v>294</v>
      </c>
      <c r="H232" s="162">
        <v>9.4499999999999993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153</v>
      </c>
      <c r="AU232" s="160" t="s">
        <v>85</v>
      </c>
      <c r="AV232" s="13" t="s">
        <v>85</v>
      </c>
      <c r="AW232" s="13" t="s">
        <v>32</v>
      </c>
      <c r="AX232" s="13" t="s">
        <v>6</v>
      </c>
      <c r="AY232" s="160" t="s">
        <v>144</v>
      </c>
    </row>
    <row r="233" spans="1:65" s="2" customFormat="1" ht="16.5" customHeight="1">
      <c r="A233" s="33"/>
      <c r="B233" s="144"/>
      <c r="C233" s="145" t="s">
        <v>295</v>
      </c>
      <c r="D233" s="145" t="s">
        <v>146</v>
      </c>
      <c r="E233" s="146" t="s">
        <v>296</v>
      </c>
      <c r="F233" s="147" t="s">
        <v>297</v>
      </c>
      <c r="G233" s="148" t="s">
        <v>199</v>
      </c>
      <c r="H233" s="149">
        <v>1.26</v>
      </c>
      <c r="I233" s="150"/>
      <c r="J233" s="151">
        <f>ROUND(I233*H233,2)</f>
        <v>0</v>
      </c>
      <c r="K233" s="147" t="s">
        <v>150</v>
      </c>
      <c r="L233" s="34"/>
      <c r="M233" s="152" t="s">
        <v>1</v>
      </c>
      <c r="N233" s="153" t="s">
        <v>41</v>
      </c>
      <c r="O233" s="59"/>
      <c r="P233" s="154">
        <f>O233*H233</f>
        <v>0</v>
      </c>
      <c r="Q233" s="154">
        <v>0.25364999999999999</v>
      </c>
      <c r="R233" s="154">
        <f>Q233*H233</f>
        <v>0.31959899999999997</v>
      </c>
      <c r="S233" s="154">
        <v>0</v>
      </c>
      <c r="T233" s="15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151</v>
      </c>
      <c r="AT233" s="156" t="s">
        <v>146</v>
      </c>
      <c r="AU233" s="156" t="s">
        <v>85</v>
      </c>
      <c r="AY233" s="18" t="s">
        <v>144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6</v>
      </c>
      <c r="BK233" s="157">
        <f>ROUND(I233*H233,2)</f>
        <v>0</v>
      </c>
      <c r="BL233" s="18" t="s">
        <v>151</v>
      </c>
      <c r="BM233" s="156" t="s">
        <v>298</v>
      </c>
    </row>
    <row r="234" spans="1:65" s="13" customFormat="1" ht="10">
      <c r="B234" s="158"/>
      <c r="D234" s="159" t="s">
        <v>153</v>
      </c>
      <c r="E234" s="160" t="s">
        <v>1</v>
      </c>
      <c r="F234" s="161" t="s">
        <v>299</v>
      </c>
      <c r="H234" s="162">
        <v>1.26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153</v>
      </c>
      <c r="AU234" s="160" t="s">
        <v>85</v>
      </c>
      <c r="AV234" s="13" t="s">
        <v>85</v>
      </c>
      <c r="AW234" s="13" t="s">
        <v>32</v>
      </c>
      <c r="AX234" s="13" t="s">
        <v>6</v>
      </c>
      <c r="AY234" s="160" t="s">
        <v>144</v>
      </c>
    </row>
    <row r="235" spans="1:65" s="2" customFormat="1" ht="33" customHeight="1">
      <c r="A235" s="33"/>
      <c r="B235" s="144"/>
      <c r="C235" s="145" t="s">
        <v>300</v>
      </c>
      <c r="D235" s="145" t="s">
        <v>146</v>
      </c>
      <c r="E235" s="146" t="s">
        <v>301</v>
      </c>
      <c r="F235" s="147" t="s">
        <v>302</v>
      </c>
      <c r="G235" s="148" t="s">
        <v>303</v>
      </c>
      <c r="H235" s="149">
        <v>119</v>
      </c>
      <c r="I235" s="150"/>
      <c r="J235" s="151">
        <f t="shared" ref="J235:J241" si="0">ROUND(I235*H235,2)</f>
        <v>0</v>
      </c>
      <c r="K235" s="147" t="s">
        <v>1</v>
      </c>
      <c r="L235" s="34"/>
      <c r="M235" s="152" t="s">
        <v>1</v>
      </c>
      <c r="N235" s="153" t="s">
        <v>41</v>
      </c>
      <c r="O235" s="59"/>
      <c r="P235" s="154">
        <f t="shared" ref="P235:P241" si="1">O235*H235</f>
        <v>0</v>
      </c>
      <c r="Q235" s="154">
        <v>6.4780000000000004E-2</v>
      </c>
      <c r="R235" s="154">
        <f t="shared" ref="R235:R241" si="2">Q235*H235</f>
        <v>7.7088200000000002</v>
      </c>
      <c r="S235" s="154">
        <v>0</v>
      </c>
      <c r="T235" s="155">
        <f t="shared" ref="T235:T241" si="3"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151</v>
      </c>
      <c r="AT235" s="156" t="s">
        <v>146</v>
      </c>
      <c r="AU235" s="156" t="s">
        <v>85</v>
      </c>
      <c r="AY235" s="18" t="s">
        <v>144</v>
      </c>
      <c r="BE235" s="157">
        <f t="shared" ref="BE235:BE241" si="4">IF(N235="základní",J235,0)</f>
        <v>0</v>
      </c>
      <c r="BF235" s="157">
        <f t="shared" ref="BF235:BF241" si="5">IF(N235="snížená",J235,0)</f>
        <v>0</v>
      </c>
      <c r="BG235" s="157">
        <f t="shared" ref="BG235:BG241" si="6">IF(N235="zákl. přenesená",J235,0)</f>
        <v>0</v>
      </c>
      <c r="BH235" s="157">
        <f t="shared" ref="BH235:BH241" si="7">IF(N235="sníž. přenesená",J235,0)</f>
        <v>0</v>
      </c>
      <c r="BI235" s="157">
        <f t="shared" ref="BI235:BI241" si="8">IF(N235="nulová",J235,0)</f>
        <v>0</v>
      </c>
      <c r="BJ235" s="18" t="s">
        <v>6</v>
      </c>
      <c r="BK235" s="157">
        <f t="shared" ref="BK235:BK241" si="9">ROUND(I235*H235,2)</f>
        <v>0</v>
      </c>
      <c r="BL235" s="18" t="s">
        <v>151</v>
      </c>
      <c r="BM235" s="156" t="s">
        <v>304</v>
      </c>
    </row>
    <row r="236" spans="1:65" s="2" customFormat="1" ht="24">
      <c r="A236" s="33"/>
      <c r="B236" s="144"/>
      <c r="C236" s="183" t="s">
        <v>305</v>
      </c>
      <c r="D236" s="183" t="s">
        <v>306</v>
      </c>
      <c r="E236" s="184" t="s">
        <v>307</v>
      </c>
      <c r="F236" s="185" t="s">
        <v>308</v>
      </c>
      <c r="G236" s="186" t="s">
        <v>303</v>
      </c>
      <c r="H236" s="187">
        <v>21</v>
      </c>
      <c r="I236" s="188"/>
      <c r="J236" s="189">
        <f t="shared" si="0"/>
        <v>0</v>
      </c>
      <c r="K236" s="185" t="s">
        <v>1</v>
      </c>
      <c r="L236" s="190"/>
      <c r="M236" s="191" t="s">
        <v>1</v>
      </c>
      <c r="N236" s="192" t="s">
        <v>41</v>
      </c>
      <c r="O236" s="59"/>
      <c r="P236" s="154">
        <f t="shared" si="1"/>
        <v>0</v>
      </c>
      <c r="Q236" s="154">
        <v>0.51100000000000001</v>
      </c>
      <c r="R236" s="154">
        <f t="shared" si="2"/>
        <v>10.731</v>
      </c>
      <c r="S236" s="154">
        <v>0</v>
      </c>
      <c r="T236" s="155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185</v>
      </c>
      <c r="AT236" s="156" t="s">
        <v>306</v>
      </c>
      <c r="AU236" s="156" t="s">
        <v>85</v>
      </c>
      <c r="AY236" s="18" t="s">
        <v>144</v>
      </c>
      <c r="BE236" s="157">
        <f t="shared" si="4"/>
        <v>0</v>
      </c>
      <c r="BF236" s="157">
        <f t="shared" si="5"/>
        <v>0</v>
      </c>
      <c r="BG236" s="157">
        <f t="shared" si="6"/>
        <v>0</v>
      </c>
      <c r="BH236" s="157">
        <f t="shared" si="7"/>
        <v>0</v>
      </c>
      <c r="BI236" s="157">
        <f t="shared" si="8"/>
        <v>0</v>
      </c>
      <c r="BJ236" s="18" t="s">
        <v>6</v>
      </c>
      <c r="BK236" s="157">
        <f t="shared" si="9"/>
        <v>0</v>
      </c>
      <c r="BL236" s="18" t="s">
        <v>151</v>
      </c>
      <c r="BM236" s="156" t="s">
        <v>309</v>
      </c>
    </row>
    <row r="237" spans="1:65" s="2" customFormat="1" ht="24">
      <c r="A237" s="33"/>
      <c r="B237" s="144"/>
      <c r="C237" s="183" t="s">
        <v>310</v>
      </c>
      <c r="D237" s="183" t="s">
        <v>306</v>
      </c>
      <c r="E237" s="184" t="s">
        <v>311</v>
      </c>
      <c r="F237" s="185" t="s">
        <v>312</v>
      </c>
      <c r="G237" s="186" t="s">
        <v>303</v>
      </c>
      <c r="H237" s="187">
        <v>21</v>
      </c>
      <c r="I237" s="188"/>
      <c r="J237" s="189">
        <f t="shared" si="0"/>
        <v>0</v>
      </c>
      <c r="K237" s="185" t="s">
        <v>1</v>
      </c>
      <c r="L237" s="190"/>
      <c r="M237" s="191" t="s">
        <v>1</v>
      </c>
      <c r="N237" s="192" t="s">
        <v>41</v>
      </c>
      <c r="O237" s="59"/>
      <c r="P237" s="154">
        <f t="shared" si="1"/>
        <v>0</v>
      </c>
      <c r="Q237" s="154">
        <v>0.51100000000000001</v>
      </c>
      <c r="R237" s="154">
        <f t="shared" si="2"/>
        <v>10.731</v>
      </c>
      <c r="S237" s="154">
        <v>0</v>
      </c>
      <c r="T237" s="155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185</v>
      </c>
      <c r="AT237" s="156" t="s">
        <v>306</v>
      </c>
      <c r="AU237" s="156" t="s">
        <v>85</v>
      </c>
      <c r="AY237" s="18" t="s">
        <v>144</v>
      </c>
      <c r="BE237" s="157">
        <f t="shared" si="4"/>
        <v>0</v>
      </c>
      <c r="BF237" s="157">
        <f t="shared" si="5"/>
        <v>0</v>
      </c>
      <c r="BG237" s="157">
        <f t="shared" si="6"/>
        <v>0</v>
      </c>
      <c r="BH237" s="157">
        <f t="shared" si="7"/>
        <v>0</v>
      </c>
      <c r="BI237" s="157">
        <f t="shared" si="8"/>
        <v>0</v>
      </c>
      <c r="BJ237" s="18" t="s">
        <v>6</v>
      </c>
      <c r="BK237" s="157">
        <f t="shared" si="9"/>
        <v>0</v>
      </c>
      <c r="BL237" s="18" t="s">
        <v>151</v>
      </c>
      <c r="BM237" s="156" t="s">
        <v>313</v>
      </c>
    </row>
    <row r="238" spans="1:65" s="2" customFormat="1" ht="33" customHeight="1">
      <c r="A238" s="33"/>
      <c r="B238" s="144"/>
      <c r="C238" s="183" t="s">
        <v>314</v>
      </c>
      <c r="D238" s="183" t="s">
        <v>306</v>
      </c>
      <c r="E238" s="184" t="s">
        <v>315</v>
      </c>
      <c r="F238" s="185" t="s">
        <v>316</v>
      </c>
      <c r="G238" s="186" t="s">
        <v>303</v>
      </c>
      <c r="H238" s="187">
        <v>21</v>
      </c>
      <c r="I238" s="188"/>
      <c r="J238" s="189">
        <f t="shared" si="0"/>
        <v>0</v>
      </c>
      <c r="K238" s="185" t="s">
        <v>1</v>
      </c>
      <c r="L238" s="190"/>
      <c r="M238" s="191" t="s">
        <v>1</v>
      </c>
      <c r="N238" s="192" t="s">
        <v>41</v>
      </c>
      <c r="O238" s="59"/>
      <c r="P238" s="154">
        <f t="shared" si="1"/>
        <v>0</v>
      </c>
      <c r="Q238" s="154">
        <v>0.51100000000000001</v>
      </c>
      <c r="R238" s="154">
        <f t="shared" si="2"/>
        <v>10.731</v>
      </c>
      <c r="S238" s="154">
        <v>0</v>
      </c>
      <c r="T238" s="155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185</v>
      </c>
      <c r="AT238" s="156" t="s">
        <v>306</v>
      </c>
      <c r="AU238" s="156" t="s">
        <v>85</v>
      </c>
      <c r="AY238" s="18" t="s">
        <v>144</v>
      </c>
      <c r="BE238" s="157">
        <f t="shared" si="4"/>
        <v>0</v>
      </c>
      <c r="BF238" s="157">
        <f t="shared" si="5"/>
        <v>0</v>
      </c>
      <c r="BG238" s="157">
        <f t="shared" si="6"/>
        <v>0</v>
      </c>
      <c r="BH238" s="157">
        <f t="shared" si="7"/>
        <v>0</v>
      </c>
      <c r="BI238" s="157">
        <f t="shared" si="8"/>
        <v>0</v>
      </c>
      <c r="BJ238" s="18" t="s">
        <v>6</v>
      </c>
      <c r="BK238" s="157">
        <f t="shared" si="9"/>
        <v>0</v>
      </c>
      <c r="BL238" s="18" t="s">
        <v>151</v>
      </c>
      <c r="BM238" s="156" t="s">
        <v>317</v>
      </c>
    </row>
    <row r="239" spans="1:65" s="2" customFormat="1" ht="33" customHeight="1">
      <c r="A239" s="33"/>
      <c r="B239" s="144"/>
      <c r="C239" s="183" t="s">
        <v>318</v>
      </c>
      <c r="D239" s="183" t="s">
        <v>306</v>
      </c>
      <c r="E239" s="184" t="s">
        <v>319</v>
      </c>
      <c r="F239" s="185" t="s">
        <v>320</v>
      </c>
      <c r="G239" s="186" t="s">
        <v>321</v>
      </c>
      <c r="H239" s="187">
        <v>31</v>
      </c>
      <c r="I239" s="188"/>
      <c r="J239" s="189">
        <f t="shared" si="0"/>
        <v>0</v>
      </c>
      <c r="K239" s="185" t="s">
        <v>1</v>
      </c>
      <c r="L239" s="190"/>
      <c r="M239" s="191" t="s">
        <v>1</v>
      </c>
      <c r="N239" s="192" t="s">
        <v>41</v>
      </c>
      <c r="O239" s="59"/>
      <c r="P239" s="154">
        <f t="shared" si="1"/>
        <v>0</v>
      </c>
      <c r="Q239" s="154">
        <v>0.51100000000000001</v>
      </c>
      <c r="R239" s="154">
        <f t="shared" si="2"/>
        <v>15.841000000000001</v>
      </c>
      <c r="S239" s="154">
        <v>0</v>
      </c>
      <c r="T239" s="155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185</v>
      </c>
      <c r="AT239" s="156" t="s">
        <v>306</v>
      </c>
      <c r="AU239" s="156" t="s">
        <v>85</v>
      </c>
      <c r="AY239" s="18" t="s">
        <v>144</v>
      </c>
      <c r="BE239" s="157">
        <f t="shared" si="4"/>
        <v>0</v>
      </c>
      <c r="BF239" s="157">
        <f t="shared" si="5"/>
        <v>0</v>
      </c>
      <c r="BG239" s="157">
        <f t="shared" si="6"/>
        <v>0</v>
      </c>
      <c r="BH239" s="157">
        <f t="shared" si="7"/>
        <v>0</v>
      </c>
      <c r="BI239" s="157">
        <f t="shared" si="8"/>
        <v>0</v>
      </c>
      <c r="BJ239" s="18" t="s">
        <v>6</v>
      </c>
      <c r="BK239" s="157">
        <f t="shared" si="9"/>
        <v>0</v>
      </c>
      <c r="BL239" s="18" t="s">
        <v>151</v>
      </c>
      <c r="BM239" s="156" t="s">
        <v>322</v>
      </c>
    </row>
    <row r="240" spans="1:65" s="2" customFormat="1" ht="33" customHeight="1">
      <c r="A240" s="33"/>
      <c r="B240" s="144"/>
      <c r="C240" s="183" t="s">
        <v>323</v>
      </c>
      <c r="D240" s="183" t="s">
        <v>306</v>
      </c>
      <c r="E240" s="184" t="s">
        <v>324</v>
      </c>
      <c r="F240" s="185" t="s">
        <v>325</v>
      </c>
      <c r="G240" s="186" t="s">
        <v>321</v>
      </c>
      <c r="H240" s="187">
        <v>31</v>
      </c>
      <c r="I240" s="188"/>
      <c r="J240" s="189">
        <f t="shared" si="0"/>
        <v>0</v>
      </c>
      <c r="K240" s="185" t="s">
        <v>1</v>
      </c>
      <c r="L240" s="190"/>
      <c r="M240" s="191" t="s">
        <v>1</v>
      </c>
      <c r="N240" s="192" t="s">
        <v>41</v>
      </c>
      <c r="O240" s="59"/>
      <c r="P240" s="154">
        <f t="shared" si="1"/>
        <v>0</v>
      </c>
      <c r="Q240" s="154">
        <v>0.51100000000000001</v>
      </c>
      <c r="R240" s="154">
        <f t="shared" si="2"/>
        <v>15.841000000000001</v>
      </c>
      <c r="S240" s="154">
        <v>0</v>
      </c>
      <c r="T240" s="155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185</v>
      </c>
      <c r="AT240" s="156" t="s">
        <v>306</v>
      </c>
      <c r="AU240" s="156" t="s">
        <v>85</v>
      </c>
      <c r="AY240" s="18" t="s">
        <v>144</v>
      </c>
      <c r="BE240" s="157">
        <f t="shared" si="4"/>
        <v>0</v>
      </c>
      <c r="BF240" s="157">
        <f t="shared" si="5"/>
        <v>0</v>
      </c>
      <c r="BG240" s="157">
        <f t="shared" si="6"/>
        <v>0</v>
      </c>
      <c r="BH240" s="157">
        <f t="shared" si="7"/>
        <v>0</v>
      </c>
      <c r="BI240" s="157">
        <f t="shared" si="8"/>
        <v>0</v>
      </c>
      <c r="BJ240" s="18" t="s">
        <v>6</v>
      </c>
      <c r="BK240" s="157">
        <f t="shared" si="9"/>
        <v>0</v>
      </c>
      <c r="BL240" s="18" t="s">
        <v>151</v>
      </c>
      <c r="BM240" s="156" t="s">
        <v>326</v>
      </c>
    </row>
    <row r="241" spans="1:65" s="2" customFormat="1" ht="24">
      <c r="A241" s="33"/>
      <c r="B241" s="144"/>
      <c r="C241" s="183" t="s">
        <v>327</v>
      </c>
      <c r="D241" s="183" t="s">
        <v>306</v>
      </c>
      <c r="E241" s="184" t="s">
        <v>328</v>
      </c>
      <c r="F241" s="185" t="s">
        <v>329</v>
      </c>
      <c r="G241" s="186" t="s">
        <v>321</v>
      </c>
      <c r="H241" s="187">
        <v>31</v>
      </c>
      <c r="I241" s="188"/>
      <c r="J241" s="189">
        <f t="shared" si="0"/>
        <v>0</v>
      </c>
      <c r="K241" s="185" t="s">
        <v>1</v>
      </c>
      <c r="L241" s="190"/>
      <c r="M241" s="191" t="s">
        <v>1</v>
      </c>
      <c r="N241" s="192" t="s">
        <v>41</v>
      </c>
      <c r="O241" s="59"/>
      <c r="P241" s="154">
        <f t="shared" si="1"/>
        <v>0</v>
      </c>
      <c r="Q241" s="154">
        <v>0.51100000000000001</v>
      </c>
      <c r="R241" s="154">
        <f t="shared" si="2"/>
        <v>15.841000000000001</v>
      </c>
      <c r="S241" s="154">
        <v>0</v>
      </c>
      <c r="T241" s="155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185</v>
      </c>
      <c r="AT241" s="156" t="s">
        <v>306</v>
      </c>
      <c r="AU241" s="156" t="s">
        <v>85</v>
      </c>
      <c r="AY241" s="18" t="s">
        <v>144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8" t="s">
        <v>6</v>
      </c>
      <c r="BK241" s="157">
        <f t="shared" si="9"/>
        <v>0</v>
      </c>
      <c r="BL241" s="18" t="s">
        <v>151</v>
      </c>
      <c r="BM241" s="156" t="s">
        <v>330</v>
      </c>
    </row>
    <row r="242" spans="1:65" s="12" customFormat="1" ht="22.75" customHeight="1">
      <c r="B242" s="131"/>
      <c r="D242" s="132" t="s">
        <v>75</v>
      </c>
      <c r="E242" s="142" t="s">
        <v>151</v>
      </c>
      <c r="F242" s="142" t="s">
        <v>331</v>
      </c>
      <c r="I242" s="134"/>
      <c r="J242" s="143">
        <f>BK242</f>
        <v>0</v>
      </c>
      <c r="L242" s="131"/>
      <c r="M242" s="136"/>
      <c r="N242" s="137"/>
      <c r="O242" s="137"/>
      <c r="P242" s="138">
        <f>SUM(P243:P282)</f>
        <v>0</v>
      </c>
      <c r="Q242" s="137"/>
      <c r="R242" s="138">
        <f>SUM(R243:R282)</f>
        <v>48.029324330000009</v>
      </c>
      <c r="S242" s="137"/>
      <c r="T242" s="139">
        <f>SUM(T243:T282)</f>
        <v>0</v>
      </c>
      <c r="AR242" s="132" t="s">
        <v>6</v>
      </c>
      <c r="AT242" s="140" t="s">
        <v>75</v>
      </c>
      <c r="AU242" s="140" t="s">
        <v>6</v>
      </c>
      <c r="AY242" s="132" t="s">
        <v>144</v>
      </c>
      <c r="BK242" s="141">
        <f>SUM(BK243:BK282)</f>
        <v>0</v>
      </c>
    </row>
    <row r="243" spans="1:65" s="2" customFormat="1" ht="16.5" customHeight="1">
      <c r="A243" s="33"/>
      <c r="B243" s="144"/>
      <c r="C243" s="145" t="s">
        <v>332</v>
      </c>
      <c r="D243" s="145" t="s">
        <v>146</v>
      </c>
      <c r="E243" s="146" t="s">
        <v>333</v>
      </c>
      <c r="F243" s="147" t="s">
        <v>334</v>
      </c>
      <c r="G243" s="148" t="s">
        <v>149</v>
      </c>
      <c r="H243" s="149">
        <v>14.486000000000001</v>
      </c>
      <c r="I243" s="150"/>
      <c r="J243" s="151">
        <f>ROUND(I243*H243,2)</f>
        <v>0</v>
      </c>
      <c r="K243" s="147" t="s">
        <v>150</v>
      </c>
      <c r="L243" s="34"/>
      <c r="M243" s="152" t="s">
        <v>1</v>
      </c>
      <c r="N243" s="153" t="s">
        <v>41</v>
      </c>
      <c r="O243" s="59"/>
      <c r="P243" s="154">
        <f>O243*H243</f>
        <v>0</v>
      </c>
      <c r="Q243" s="154">
        <v>2.45343</v>
      </c>
      <c r="R243" s="154">
        <f>Q243*H243</f>
        <v>35.540386980000001</v>
      </c>
      <c r="S243" s="154">
        <v>0</v>
      </c>
      <c r="T243" s="15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6" t="s">
        <v>151</v>
      </c>
      <c r="AT243" s="156" t="s">
        <v>146</v>
      </c>
      <c r="AU243" s="156" t="s">
        <v>85</v>
      </c>
      <c r="AY243" s="18" t="s">
        <v>144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8" t="s">
        <v>6</v>
      </c>
      <c r="BK243" s="157">
        <f>ROUND(I243*H243,2)</f>
        <v>0</v>
      </c>
      <c r="BL243" s="18" t="s">
        <v>151</v>
      </c>
      <c r="BM243" s="156" t="s">
        <v>335</v>
      </c>
    </row>
    <row r="244" spans="1:65" s="13" customFormat="1" ht="10">
      <c r="B244" s="158"/>
      <c r="D244" s="159" t="s">
        <v>153</v>
      </c>
      <c r="E244" s="160" t="s">
        <v>1</v>
      </c>
      <c r="F244" s="161" t="s">
        <v>336</v>
      </c>
      <c r="H244" s="162">
        <v>12.583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153</v>
      </c>
      <c r="AU244" s="160" t="s">
        <v>85</v>
      </c>
      <c r="AV244" s="13" t="s">
        <v>85</v>
      </c>
      <c r="AW244" s="13" t="s">
        <v>32</v>
      </c>
      <c r="AX244" s="13" t="s">
        <v>76</v>
      </c>
      <c r="AY244" s="160" t="s">
        <v>144</v>
      </c>
    </row>
    <row r="245" spans="1:65" s="13" customFormat="1" ht="10">
      <c r="B245" s="158"/>
      <c r="D245" s="159" t="s">
        <v>153</v>
      </c>
      <c r="E245" s="160" t="s">
        <v>1</v>
      </c>
      <c r="F245" s="161" t="s">
        <v>337</v>
      </c>
      <c r="H245" s="162">
        <v>1.903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153</v>
      </c>
      <c r="AU245" s="160" t="s">
        <v>85</v>
      </c>
      <c r="AV245" s="13" t="s">
        <v>85</v>
      </c>
      <c r="AW245" s="13" t="s">
        <v>32</v>
      </c>
      <c r="AX245" s="13" t="s">
        <v>76</v>
      </c>
      <c r="AY245" s="160" t="s">
        <v>144</v>
      </c>
    </row>
    <row r="246" spans="1:65" s="14" customFormat="1" ht="10">
      <c r="B246" s="167"/>
      <c r="D246" s="159" t="s">
        <v>153</v>
      </c>
      <c r="E246" s="168" t="s">
        <v>1</v>
      </c>
      <c r="F246" s="169" t="s">
        <v>179</v>
      </c>
      <c r="H246" s="170">
        <v>14.486000000000001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8" t="s">
        <v>153</v>
      </c>
      <c r="AU246" s="168" t="s">
        <v>85</v>
      </c>
      <c r="AV246" s="14" t="s">
        <v>151</v>
      </c>
      <c r="AW246" s="14" t="s">
        <v>32</v>
      </c>
      <c r="AX246" s="14" t="s">
        <v>6</v>
      </c>
      <c r="AY246" s="168" t="s">
        <v>144</v>
      </c>
    </row>
    <row r="247" spans="1:65" s="2" customFormat="1" ht="16.5" customHeight="1">
      <c r="A247" s="33"/>
      <c r="B247" s="144"/>
      <c r="C247" s="145" t="s">
        <v>338</v>
      </c>
      <c r="D247" s="145" t="s">
        <v>146</v>
      </c>
      <c r="E247" s="146" t="s">
        <v>339</v>
      </c>
      <c r="F247" s="147" t="s">
        <v>340</v>
      </c>
      <c r="G247" s="148" t="s">
        <v>199</v>
      </c>
      <c r="H247" s="149">
        <v>14.19</v>
      </c>
      <c r="I247" s="150"/>
      <c r="J247" s="151">
        <f>ROUND(I247*H247,2)</f>
        <v>0</v>
      </c>
      <c r="K247" s="147" t="s">
        <v>150</v>
      </c>
      <c r="L247" s="34"/>
      <c r="M247" s="152" t="s">
        <v>1</v>
      </c>
      <c r="N247" s="153" t="s">
        <v>41</v>
      </c>
      <c r="O247" s="59"/>
      <c r="P247" s="154">
        <f>O247*H247</f>
        <v>0</v>
      </c>
      <c r="Q247" s="154">
        <v>5.3299999999999997E-3</v>
      </c>
      <c r="R247" s="154">
        <f>Q247*H247</f>
        <v>7.5632699999999997E-2</v>
      </c>
      <c r="S247" s="154">
        <v>0</v>
      </c>
      <c r="T247" s="15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6" t="s">
        <v>151</v>
      </c>
      <c r="AT247" s="156" t="s">
        <v>146</v>
      </c>
      <c r="AU247" s="156" t="s">
        <v>85</v>
      </c>
      <c r="AY247" s="18" t="s">
        <v>144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6</v>
      </c>
      <c r="BK247" s="157">
        <f>ROUND(I247*H247,2)</f>
        <v>0</v>
      </c>
      <c r="BL247" s="18" t="s">
        <v>151</v>
      </c>
      <c r="BM247" s="156" t="s">
        <v>341</v>
      </c>
    </row>
    <row r="248" spans="1:65" s="13" customFormat="1" ht="10">
      <c r="B248" s="158"/>
      <c r="D248" s="159" t="s">
        <v>153</v>
      </c>
      <c r="E248" s="160" t="s">
        <v>1</v>
      </c>
      <c r="F248" s="161" t="s">
        <v>342</v>
      </c>
      <c r="H248" s="162">
        <v>8.0269999999999992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153</v>
      </c>
      <c r="AU248" s="160" t="s">
        <v>85</v>
      </c>
      <c r="AV248" s="13" t="s">
        <v>85</v>
      </c>
      <c r="AW248" s="13" t="s">
        <v>32</v>
      </c>
      <c r="AX248" s="13" t="s">
        <v>76</v>
      </c>
      <c r="AY248" s="160" t="s">
        <v>144</v>
      </c>
    </row>
    <row r="249" spans="1:65" s="13" customFormat="1" ht="10">
      <c r="B249" s="158"/>
      <c r="D249" s="159" t="s">
        <v>153</v>
      </c>
      <c r="E249" s="160" t="s">
        <v>1</v>
      </c>
      <c r="F249" s="161" t="s">
        <v>343</v>
      </c>
      <c r="H249" s="162">
        <v>1.4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153</v>
      </c>
      <c r="AU249" s="160" t="s">
        <v>85</v>
      </c>
      <c r="AV249" s="13" t="s">
        <v>85</v>
      </c>
      <c r="AW249" s="13" t="s">
        <v>32</v>
      </c>
      <c r="AX249" s="13" t="s">
        <v>76</v>
      </c>
      <c r="AY249" s="160" t="s">
        <v>144</v>
      </c>
    </row>
    <row r="250" spans="1:65" s="13" customFormat="1" ht="10">
      <c r="B250" s="158"/>
      <c r="D250" s="159" t="s">
        <v>153</v>
      </c>
      <c r="E250" s="160" t="s">
        <v>1</v>
      </c>
      <c r="F250" s="161" t="s">
        <v>344</v>
      </c>
      <c r="H250" s="162">
        <v>4.7629999999999999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153</v>
      </c>
      <c r="AU250" s="160" t="s">
        <v>85</v>
      </c>
      <c r="AV250" s="13" t="s">
        <v>85</v>
      </c>
      <c r="AW250" s="13" t="s">
        <v>32</v>
      </c>
      <c r="AX250" s="13" t="s">
        <v>76</v>
      </c>
      <c r="AY250" s="160" t="s">
        <v>144</v>
      </c>
    </row>
    <row r="251" spans="1:65" s="14" customFormat="1" ht="10">
      <c r="B251" s="167"/>
      <c r="D251" s="159" t="s">
        <v>153</v>
      </c>
      <c r="E251" s="168" t="s">
        <v>1</v>
      </c>
      <c r="F251" s="169" t="s">
        <v>179</v>
      </c>
      <c r="H251" s="170">
        <v>14.19</v>
      </c>
      <c r="I251" s="171"/>
      <c r="L251" s="167"/>
      <c r="M251" s="172"/>
      <c r="N251" s="173"/>
      <c r="O251" s="173"/>
      <c r="P251" s="173"/>
      <c r="Q251" s="173"/>
      <c r="R251" s="173"/>
      <c r="S251" s="173"/>
      <c r="T251" s="174"/>
      <c r="AT251" s="168" t="s">
        <v>153</v>
      </c>
      <c r="AU251" s="168" t="s">
        <v>85</v>
      </c>
      <c r="AV251" s="14" t="s">
        <v>151</v>
      </c>
      <c r="AW251" s="14" t="s">
        <v>32</v>
      </c>
      <c r="AX251" s="14" t="s">
        <v>6</v>
      </c>
      <c r="AY251" s="168" t="s">
        <v>144</v>
      </c>
    </row>
    <row r="252" spans="1:65" s="2" customFormat="1" ht="16.5" customHeight="1">
      <c r="A252" s="33"/>
      <c r="B252" s="144"/>
      <c r="C252" s="145" t="s">
        <v>345</v>
      </c>
      <c r="D252" s="145" t="s">
        <v>146</v>
      </c>
      <c r="E252" s="146" t="s">
        <v>346</v>
      </c>
      <c r="F252" s="147" t="s">
        <v>347</v>
      </c>
      <c r="G252" s="148" t="s">
        <v>199</v>
      </c>
      <c r="H252" s="149">
        <v>14.19</v>
      </c>
      <c r="I252" s="150"/>
      <c r="J252" s="151">
        <f>ROUND(I252*H252,2)</f>
        <v>0</v>
      </c>
      <c r="K252" s="147" t="s">
        <v>150</v>
      </c>
      <c r="L252" s="34"/>
      <c r="M252" s="152" t="s">
        <v>1</v>
      </c>
      <c r="N252" s="153" t="s">
        <v>41</v>
      </c>
      <c r="O252" s="59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6" t="s">
        <v>151</v>
      </c>
      <c r="AT252" s="156" t="s">
        <v>146</v>
      </c>
      <c r="AU252" s="156" t="s">
        <v>85</v>
      </c>
      <c r="AY252" s="18" t="s">
        <v>144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8" t="s">
        <v>6</v>
      </c>
      <c r="BK252" s="157">
        <f>ROUND(I252*H252,2)</f>
        <v>0</v>
      </c>
      <c r="BL252" s="18" t="s">
        <v>151</v>
      </c>
      <c r="BM252" s="156" t="s">
        <v>348</v>
      </c>
    </row>
    <row r="253" spans="1:65" s="2" customFormat="1" ht="23">
      <c r="A253" s="33"/>
      <c r="B253" s="144"/>
      <c r="C253" s="145" t="s">
        <v>349</v>
      </c>
      <c r="D253" s="145" t="s">
        <v>146</v>
      </c>
      <c r="E253" s="146" t="s">
        <v>350</v>
      </c>
      <c r="F253" s="147" t="s">
        <v>351</v>
      </c>
      <c r="G253" s="148" t="s">
        <v>199</v>
      </c>
      <c r="H253" s="149">
        <v>61.475999999999999</v>
      </c>
      <c r="I253" s="150"/>
      <c r="J253" s="151">
        <f>ROUND(I253*H253,2)</f>
        <v>0</v>
      </c>
      <c r="K253" s="147" t="s">
        <v>150</v>
      </c>
      <c r="L253" s="34"/>
      <c r="M253" s="152" t="s">
        <v>1</v>
      </c>
      <c r="N253" s="153" t="s">
        <v>41</v>
      </c>
      <c r="O253" s="59"/>
      <c r="P253" s="154">
        <f>O253*H253</f>
        <v>0</v>
      </c>
      <c r="Q253" s="154">
        <v>2.375E-2</v>
      </c>
      <c r="R253" s="154">
        <f>Q253*H253</f>
        <v>1.4600550000000001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151</v>
      </c>
      <c r="AT253" s="156" t="s">
        <v>146</v>
      </c>
      <c r="AU253" s="156" t="s">
        <v>85</v>
      </c>
      <c r="AY253" s="18" t="s">
        <v>144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6</v>
      </c>
      <c r="BK253" s="157">
        <f>ROUND(I253*H253,2)</f>
        <v>0</v>
      </c>
      <c r="BL253" s="18" t="s">
        <v>151</v>
      </c>
      <c r="BM253" s="156" t="s">
        <v>352</v>
      </c>
    </row>
    <row r="254" spans="1:65" s="13" customFormat="1" ht="10">
      <c r="B254" s="158"/>
      <c r="D254" s="159" t="s">
        <v>153</v>
      </c>
      <c r="E254" s="160" t="s">
        <v>1</v>
      </c>
      <c r="F254" s="161" t="s">
        <v>353</v>
      </c>
      <c r="H254" s="162">
        <v>61.475999999999999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153</v>
      </c>
      <c r="AU254" s="160" t="s">
        <v>85</v>
      </c>
      <c r="AV254" s="13" t="s">
        <v>85</v>
      </c>
      <c r="AW254" s="13" t="s">
        <v>32</v>
      </c>
      <c r="AX254" s="13" t="s">
        <v>6</v>
      </c>
      <c r="AY254" s="160" t="s">
        <v>144</v>
      </c>
    </row>
    <row r="255" spans="1:65" s="2" customFormat="1" ht="23">
      <c r="A255" s="33"/>
      <c r="B255" s="144"/>
      <c r="C255" s="145" t="s">
        <v>354</v>
      </c>
      <c r="D255" s="145" t="s">
        <v>146</v>
      </c>
      <c r="E255" s="146" t="s">
        <v>355</v>
      </c>
      <c r="F255" s="147" t="s">
        <v>356</v>
      </c>
      <c r="G255" s="148" t="s">
        <v>199</v>
      </c>
      <c r="H255" s="149">
        <v>61.475999999999999</v>
      </c>
      <c r="I255" s="150"/>
      <c r="J255" s="151">
        <f>ROUND(I255*H255,2)</f>
        <v>0</v>
      </c>
      <c r="K255" s="147" t="s">
        <v>150</v>
      </c>
      <c r="L255" s="34"/>
      <c r="M255" s="152" t="s">
        <v>1</v>
      </c>
      <c r="N255" s="153" t="s">
        <v>41</v>
      </c>
      <c r="O255" s="59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151</v>
      </c>
      <c r="AT255" s="156" t="s">
        <v>146</v>
      </c>
      <c r="AU255" s="156" t="s">
        <v>85</v>
      </c>
      <c r="AY255" s="18" t="s">
        <v>144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6</v>
      </c>
      <c r="BK255" s="157">
        <f>ROUND(I255*H255,2)</f>
        <v>0</v>
      </c>
      <c r="BL255" s="18" t="s">
        <v>151</v>
      </c>
      <c r="BM255" s="156" t="s">
        <v>357</v>
      </c>
    </row>
    <row r="256" spans="1:65" s="2" customFormat="1" ht="23">
      <c r="A256" s="33"/>
      <c r="B256" s="144"/>
      <c r="C256" s="145" t="s">
        <v>358</v>
      </c>
      <c r="D256" s="145" t="s">
        <v>146</v>
      </c>
      <c r="E256" s="146" t="s">
        <v>359</v>
      </c>
      <c r="F256" s="147" t="s">
        <v>360</v>
      </c>
      <c r="G256" s="148" t="s">
        <v>199</v>
      </c>
      <c r="H256" s="149">
        <v>61.475999999999999</v>
      </c>
      <c r="I256" s="150"/>
      <c r="J256" s="151">
        <f>ROUND(I256*H256,2)</f>
        <v>0</v>
      </c>
      <c r="K256" s="147" t="s">
        <v>150</v>
      </c>
      <c r="L256" s="34"/>
      <c r="M256" s="152" t="s">
        <v>1</v>
      </c>
      <c r="N256" s="153" t="s">
        <v>41</v>
      </c>
      <c r="O256" s="59"/>
      <c r="P256" s="154">
        <f>O256*H256</f>
        <v>0</v>
      </c>
      <c r="Q256" s="154">
        <v>8.0999999999999996E-4</v>
      </c>
      <c r="R256" s="154">
        <f>Q256*H256</f>
        <v>4.9795559999999996E-2</v>
      </c>
      <c r="S256" s="154">
        <v>0</v>
      </c>
      <c r="T256" s="15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151</v>
      </c>
      <c r="AT256" s="156" t="s">
        <v>146</v>
      </c>
      <c r="AU256" s="156" t="s">
        <v>85</v>
      </c>
      <c r="AY256" s="18" t="s">
        <v>144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6</v>
      </c>
      <c r="BK256" s="157">
        <f>ROUND(I256*H256,2)</f>
        <v>0</v>
      </c>
      <c r="BL256" s="18" t="s">
        <v>151</v>
      </c>
      <c r="BM256" s="156" t="s">
        <v>361</v>
      </c>
    </row>
    <row r="257" spans="1:65" s="13" customFormat="1" ht="10">
      <c r="B257" s="158"/>
      <c r="D257" s="159" t="s">
        <v>153</v>
      </c>
      <c r="E257" s="160" t="s">
        <v>1</v>
      </c>
      <c r="F257" s="161" t="s">
        <v>362</v>
      </c>
      <c r="H257" s="162">
        <v>61.475999999999999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153</v>
      </c>
      <c r="AU257" s="160" t="s">
        <v>85</v>
      </c>
      <c r="AV257" s="13" t="s">
        <v>85</v>
      </c>
      <c r="AW257" s="13" t="s">
        <v>32</v>
      </c>
      <c r="AX257" s="13" t="s">
        <v>6</v>
      </c>
      <c r="AY257" s="160" t="s">
        <v>144</v>
      </c>
    </row>
    <row r="258" spans="1:65" s="2" customFormat="1" ht="23">
      <c r="A258" s="33"/>
      <c r="B258" s="144"/>
      <c r="C258" s="145" t="s">
        <v>363</v>
      </c>
      <c r="D258" s="145" t="s">
        <v>146</v>
      </c>
      <c r="E258" s="146" t="s">
        <v>364</v>
      </c>
      <c r="F258" s="147" t="s">
        <v>365</v>
      </c>
      <c r="G258" s="148" t="s">
        <v>199</v>
      </c>
      <c r="H258" s="149">
        <v>61.475999999999999</v>
      </c>
      <c r="I258" s="150"/>
      <c r="J258" s="151">
        <f>ROUND(I258*H258,2)</f>
        <v>0</v>
      </c>
      <c r="K258" s="147" t="s">
        <v>150</v>
      </c>
      <c r="L258" s="34"/>
      <c r="M258" s="152" t="s">
        <v>1</v>
      </c>
      <c r="N258" s="153" t="s">
        <v>41</v>
      </c>
      <c r="O258" s="59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151</v>
      </c>
      <c r="AT258" s="156" t="s">
        <v>146</v>
      </c>
      <c r="AU258" s="156" t="s">
        <v>85</v>
      </c>
      <c r="AY258" s="18" t="s">
        <v>144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8" t="s">
        <v>6</v>
      </c>
      <c r="BK258" s="157">
        <f>ROUND(I258*H258,2)</f>
        <v>0</v>
      </c>
      <c r="BL258" s="18" t="s">
        <v>151</v>
      </c>
      <c r="BM258" s="156" t="s">
        <v>366</v>
      </c>
    </row>
    <row r="259" spans="1:65" s="2" customFormat="1" ht="16.5" customHeight="1">
      <c r="A259" s="33"/>
      <c r="B259" s="144"/>
      <c r="C259" s="145" t="s">
        <v>367</v>
      </c>
      <c r="D259" s="145" t="s">
        <v>146</v>
      </c>
      <c r="E259" s="146" t="s">
        <v>368</v>
      </c>
      <c r="F259" s="147" t="s">
        <v>369</v>
      </c>
      <c r="G259" s="148" t="s">
        <v>199</v>
      </c>
      <c r="H259" s="149">
        <v>8.0269999999999992</v>
      </c>
      <c r="I259" s="150"/>
      <c r="J259" s="151">
        <f>ROUND(I259*H259,2)</f>
        <v>0</v>
      </c>
      <c r="K259" s="147" t="s">
        <v>150</v>
      </c>
      <c r="L259" s="34"/>
      <c r="M259" s="152" t="s">
        <v>1</v>
      </c>
      <c r="N259" s="153" t="s">
        <v>41</v>
      </c>
      <c r="O259" s="59"/>
      <c r="P259" s="154">
        <f>O259*H259</f>
        <v>0</v>
      </c>
      <c r="Q259" s="154">
        <v>9.2000000000000003E-4</v>
      </c>
      <c r="R259" s="154">
        <f>Q259*H259</f>
        <v>7.3848399999999993E-3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151</v>
      </c>
      <c r="AT259" s="156" t="s">
        <v>146</v>
      </c>
      <c r="AU259" s="156" t="s">
        <v>85</v>
      </c>
      <c r="AY259" s="18" t="s">
        <v>144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6</v>
      </c>
      <c r="BK259" s="157">
        <f>ROUND(I259*H259,2)</f>
        <v>0</v>
      </c>
      <c r="BL259" s="18" t="s">
        <v>151</v>
      </c>
      <c r="BM259" s="156" t="s">
        <v>370</v>
      </c>
    </row>
    <row r="260" spans="1:65" s="13" customFormat="1" ht="10">
      <c r="B260" s="158"/>
      <c r="D260" s="159" t="s">
        <v>153</v>
      </c>
      <c r="E260" s="160" t="s">
        <v>1</v>
      </c>
      <c r="F260" s="161" t="s">
        <v>342</v>
      </c>
      <c r="H260" s="162">
        <v>8.0269999999999992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153</v>
      </c>
      <c r="AU260" s="160" t="s">
        <v>85</v>
      </c>
      <c r="AV260" s="13" t="s">
        <v>85</v>
      </c>
      <c r="AW260" s="13" t="s">
        <v>32</v>
      </c>
      <c r="AX260" s="13" t="s">
        <v>6</v>
      </c>
      <c r="AY260" s="160" t="s">
        <v>144</v>
      </c>
    </row>
    <row r="261" spans="1:65" s="2" customFormat="1" ht="16.5" customHeight="1">
      <c r="A261" s="33"/>
      <c r="B261" s="144"/>
      <c r="C261" s="145" t="s">
        <v>371</v>
      </c>
      <c r="D261" s="145" t="s">
        <v>146</v>
      </c>
      <c r="E261" s="146" t="s">
        <v>372</v>
      </c>
      <c r="F261" s="147" t="s">
        <v>373</v>
      </c>
      <c r="G261" s="148" t="s">
        <v>199</v>
      </c>
      <c r="H261" s="149">
        <v>8.0269999999999992</v>
      </c>
      <c r="I261" s="150"/>
      <c r="J261" s="151">
        <f>ROUND(I261*H261,2)</f>
        <v>0</v>
      </c>
      <c r="K261" s="147" t="s">
        <v>150</v>
      </c>
      <c r="L261" s="34"/>
      <c r="M261" s="152" t="s">
        <v>1</v>
      </c>
      <c r="N261" s="153" t="s">
        <v>41</v>
      </c>
      <c r="O261" s="5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151</v>
      </c>
      <c r="AT261" s="156" t="s">
        <v>146</v>
      </c>
      <c r="AU261" s="156" t="s">
        <v>85</v>
      </c>
      <c r="AY261" s="18" t="s">
        <v>144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6</v>
      </c>
      <c r="BK261" s="157">
        <f>ROUND(I261*H261,2)</f>
        <v>0</v>
      </c>
      <c r="BL261" s="18" t="s">
        <v>151</v>
      </c>
      <c r="BM261" s="156" t="s">
        <v>374</v>
      </c>
    </row>
    <row r="262" spans="1:65" s="2" customFormat="1" ht="16.5" customHeight="1">
      <c r="A262" s="33"/>
      <c r="B262" s="144"/>
      <c r="C262" s="145" t="s">
        <v>375</v>
      </c>
      <c r="D262" s="145" t="s">
        <v>146</v>
      </c>
      <c r="E262" s="146" t="s">
        <v>376</v>
      </c>
      <c r="F262" s="147" t="s">
        <v>377</v>
      </c>
      <c r="G262" s="148" t="s">
        <v>233</v>
      </c>
      <c r="H262" s="149">
        <v>1.45</v>
      </c>
      <c r="I262" s="150"/>
      <c r="J262" s="151">
        <f>ROUND(I262*H262,2)</f>
        <v>0</v>
      </c>
      <c r="K262" s="147" t="s">
        <v>150</v>
      </c>
      <c r="L262" s="34"/>
      <c r="M262" s="152" t="s">
        <v>1</v>
      </c>
      <c r="N262" s="153" t="s">
        <v>41</v>
      </c>
      <c r="O262" s="59"/>
      <c r="P262" s="154">
        <f>O262*H262</f>
        <v>0</v>
      </c>
      <c r="Q262" s="154">
        <v>1.05555</v>
      </c>
      <c r="R262" s="154">
        <f>Q262*H262</f>
        <v>1.5305474999999999</v>
      </c>
      <c r="S262" s="154">
        <v>0</v>
      </c>
      <c r="T262" s="15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151</v>
      </c>
      <c r="AT262" s="156" t="s">
        <v>146</v>
      </c>
      <c r="AU262" s="156" t="s">
        <v>85</v>
      </c>
      <c r="AY262" s="18" t="s">
        <v>144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6</v>
      </c>
      <c r="BK262" s="157">
        <f>ROUND(I262*H262,2)</f>
        <v>0</v>
      </c>
      <c r="BL262" s="18" t="s">
        <v>151</v>
      </c>
      <c r="BM262" s="156" t="s">
        <v>378</v>
      </c>
    </row>
    <row r="263" spans="1:65" s="13" customFormat="1" ht="10">
      <c r="B263" s="158"/>
      <c r="D263" s="159" t="s">
        <v>153</v>
      </c>
      <c r="E263" s="160" t="s">
        <v>1</v>
      </c>
      <c r="F263" s="161" t="s">
        <v>379</v>
      </c>
      <c r="H263" s="162">
        <v>1.45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153</v>
      </c>
      <c r="AU263" s="160" t="s">
        <v>85</v>
      </c>
      <c r="AV263" s="13" t="s">
        <v>85</v>
      </c>
      <c r="AW263" s="13" t="s">
        <v>32</v>
      </c>
      <c r="AX263" s="13" t="s">
        <v>6</v>
      </c>
      <c r="AY263" s="160" t="s">
        <v>144</v>
      </c>
    </row>
    <row r="264" spans="1:65" s="2" customFormat="1" ht="16.5" customHeight="1">
      <c r="A264" s="33"/>
      <c r="B264" s="144"/>
      <c r="C264" s="145" t="s">
        <v>380</v>
      </c>
      <c r="D264" s="145" t="s">
        <v>146</v>
      </c>
      <c r="E264" s="146" t="s">
        <v>381</v>
      </c>
      <c r="F264" s="147" t="s">
        <v>382</v>
      </c>
      <c r="G264" s="148" t="s">
        <v>303</v>
      </c>
      <c r="H264" s="149">
        <v>7</v>
      </c>
      <c r="I264" s="150"/>
      <c r="J264" s="151">
        <f t="shared" ref="J264:J271" si="10">ROUND(I264*H264,2)</f>
        <v>0</v>
      </c>
      <c r="K264" s="147" t="s">
        <v>150</v>
      </c>
      <c r="L264" s="34"/>
      <c r="M264" s="152" t="s">
        <v>1</v>
      </c>
      <c r="N264" s="153" t="s">
        <v>41</v>
      </c>
      <c r="O264" s="59"/>
      <c r="P264" s="154">
        <f t="shared" ref="P264:P271" si="11">O264*H264</f>
        <v>0</v>
      </c>
      <c r="Q264" s="154">
        <v>8.7260000000000004E-2</v>
      </c>
      <c r="R264" s="154">
        <f t="shared" ref="R264:R271" si="12">Q264*H264</f>
        <v>0.61082000000000003</v>
      </c>
      <c r="S264" s="154">
        <v>0</v>
      </c>
      <c r="T264" s="155">
        <f t="shared" ref="T264:T271" si="13"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151</v>
      </c>
      <c r="AT264" s="156" t="s">
        <v>146</v>
      </c>
      <c r="AU264" s="156" t="s">
        <v>85</v>
      </c>
      <c r="AY264" s="18" t="s">
        <v>144</v>
      </c>
      <c r="BE264" s="157">
        <f t="shared" ref="BE264:BE271" si="14">IF(N264="základní",J264,0)</f>
        <v>0</v>
      </c>
      <c r="BF264" s="157">
        <f t="shared" ref="BF264:BF271" si="15">IF(N264="snížená",J264,0)</f>
        <v>0</v>
      </c>
      <c r="BG264" s="157">
        <f t="shared" ref="BG264:BG271" si="16">IF(N264="zákl. přenesená",J264,0)</f>
        <v>0</v>
      </c>
      <c r="BH264" s="157">
        <f t="shared" ref="BH264:BH271" si="17">IF(N264="sníž. přenesená",J264,0)</f>
        <v>0</v>
      </c>
      <c r="BI264" s="157">
        <f t="shared" ref="BI264:BI271" si="18">IF(N264="nulová",J264,0)</f>
        <v>0</v>
      </c>
      <c r="BJ264" s="18" t="s">
        <v>6</v>
      </c>
      <c r="BK264" s="157">
        <f t="shared" ref="BK264:BK271" si="19">ROUND(I264*H264,2)</f>
        <v>0</v>
      </c>
      <c r="BL264" s="18" t="s">
        <v>151</v>
      </c>
      <c r="BM264" s="156" t="s">
        <v>383</v>
      </c>
    </row>
    <row r="265" spans="1:65" s="2" customFormat="1" ht="21.75" customHeight="1">
      <c r="A265" s="33"/>
      <c r="B265" s="144"/>
      <c r="C265" s="183" t="s">
        <v>384</v>
      </c>
      <c r="D265" s="183" t="s">
        <v>306</v>
      </c>
      <c r="E265" s="184" t="s">
        <v>385</v>
      </c>
      <c r="F265" s="185" t="s">
        <v>386</v>
      </c>
      <c r="G265" s="186" t="s">
        <v>303</v>
      </c>
      <c r="H265" s="187">
        <v>1</v>
      </c>
      <c r="I265" s="188"/>
      <c r="J265" s="189">
        <f t="shared" si="10"/>
        <v>0</v>
      </c>
      <c r="K265" s="185" t="s">
        <v>1</v>
      </c>
      <c r="L265" s="190"/>
      <c r="M265" s="191" t="s">
        <v>1</v>
      </c>
      <c r="N265" s="192" t="s">
        <v>41</v>
      </c>
      <c r="O265" s="59"/>
      <c r="P265" s="154">
        <f t="shared" si="11"/>
        <v>0</v>
      </c>
      <c r="Q265" s="154">
        <v>0.1</v>
      </c>
      <c r="R265" s="154">
        <f t="shared" si="12"/>
        <v>0.1</v>
      </c>
      <c r="S265" s="154">
        <v>0</v>
      </c>
      <c r="T265" s="155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185</v>
      </c>
      <c r="AT265" s="156" t="s">
        <v>306</v>
      </c>
      <c r="AU265" s="156" t="s">
        <v>85</v>
      </c>
      <c r="AY265" s="18" t="s">
        <v>144</v>
      </c>
      <c r="BE265" s="157">
        <f t="shared" si="14"/>
        <v>0</v>
      </c>
      <c r="BF265" s="157">
        <f t="shared" si="15"/>
        <v>0</v>
      </c>
      <c r="BG265" s="157">
        <f t="shared" si="16"/>
        <v>0</v>
      </c>
      <c r="BH265" s="157">
        <f t="shared" si="17"/>
        <v>0</v>
      </c>
      <c r="BI265" s="157">
        <f t="shared" si="18"/>
        <v>0</v>
      </c>
      <c r="BJ265" s="18" t="s">
        <v>6</v>
      </c>
      <c r="BK265" s="157">
        <f t="shared" si="19"/>
        <v>0</v>
      </c>
      <c r="BL265" s="18" t="s">
        <v>151</v>
      </c>
      <c r="BM265" s="156" t="s">
        <v>387</v>
      </c>
    </row>
    <row r="266" spans="1:65" s="2" customFormat="1" ht="21.75" customHeight="1">
      <c r="A266" s="33"/>
      <c r="B266" s="144"/>
      <c r="C266" s="183" t="s">
        <v>388</v>
      </c>
      <c r="D266" s="183" t="s">
        <v>306</v>
      </c>
      <c r="E266" s="184" t="s">
        <v>389</v>
      </c>
      <c r="F266" s="185" t="s">
        <v>390</v>
      </c>
      <c r="G266" s="186" t="s">
        <v>303</v>
      </c>
      <c r="H266" s="187">
        <v>1</v>
      </c>
      <c r="I266" s="188"/>
      <c r="J266" s="189">
        <f t="shared" si="10"/>
        <v>0</v>
      </c>
      <c r="K266" s="185" t="s">
        <v>1</v>
      </c>
      <c r="L266" s="190"/>
      <c r="M266" s="191" t="s">
        <v>1</v>
      </c>
      <c r="N266" s="192" t="s">
        <v>41</v>
      </c>
      <c r="O266" s="59"/>
      <c r="P266" s="154">
        <f t="shared" si="11"/>
        <v>0</v>
      </c>
      <c r="Q266" s="154">
        <v>0.1</v>
      </c>
      <c r="R266" s="154">
        <f t="shared" si="12"/>
        <v>0.1</v>
      </c>
      <c r="S266" s="154">
        <v>0</v>
      </c>
      <c r="T266" s="155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185</v>
      </c>
      <c r="AT266" s="156" t="s">
        <v>306</v>
      </c>
      <c r="AU266" s="156" t="s">
        <v>85</v>
      </c>
      <c r="AY266" s="18" t="s">
        <v>144</v>
      </c>
      <c r="BE266" s="157">
        <f t="shared" si="14"/>
        <v>0</v>
      </c>
      <c r="BF266" s="157">
        <f t="shared" si="15"/>
        <v>0</v>
      </c>
      <c r="BG266" s="157">
        <f t="shared" si="16"/>
        <v>0</v>
      </c>
      <c r="BH266" s="157">
        <f t="shared" si="17"/>
        <v>0</v>
      </c>
      <c r="BI266" s="157">
        <f t="shared" si="18"/>
        <v>0</v>
      </c>
      <c r="BJ266" s="18" t="s">
        <v>6</v>
      </c>
      <c r="BK266" s="157">
        <f t="shared" si="19"/>
        <v>0</v>
      </c>
      <c r="BL266" s="18" t="s">
        <v>151</v>
      </c>
      <c r="BM266" s="156" t="s">
        <v>391</v>
      </c>
    </row>
    <row r="267" spans="1:65" s="2" customFormat="1" ht="21.75" customHeight="1">
      <c r="A267" s="33"/>
      <c r="B267" s="144"/>
      <c r="C267" s="183" t="s">
        <v>392</v>
      </c>
      <c r="D267" s="183" t="s">
        <v>306</v>
      </c>
      <c r="E267" s="184" t="s">
        <v>393</v>
      </c>
      <c r="F267" s="185" t="s">
        <v>394</v>
      </c>
      <c r="G267" s="186" t="s">
        <v>303</v>
      </c>
      <c r="H267" s="187">
        <v>1</v>
      </c>
      <c r="I267" s="188"/>
      <c r="J267" s="189">
        <f t="shared" si="10"/>
        <v>0</v>
      </c>
      <c r="K267" s="185" t="s">
        <v>1</v>
      </c>
      <c r="L267" s="190"/>
      <c r="M267" s="191" t="s">
        <v>1</v>
      </c>
      <c r="N267" s="192" t="s">
        <v>41</v>
      </c>
      <c r="O267" s="59"/>
      <c r="P267" s="154">
        <f t="shared" si="11"/>
        <v>0</v>
      </c>
      <c r="Q267" s="154">
        <v>0.1</v>
      </c>
      <c r="R267" s="154">
        <f t="shared" si="12"/>
        <v>0.1</v>
      </c>
      <c r="S267" s="154">
        <v>0</v>
      </c>
      <c r="T267" s="155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185</v>
      </c>
      <c r="AT267" s="156" t="s">
        <v>306</v>
      </c>
      <c r="AU267" s="156" t="s">
        <v>85</v>
      </c>
      <c r="AY267" s="18" t="s">
        <v>144</v>
      </c>
      <c r="BE267" s="157">
        <f t="shared" si="14"/>
        <v>0</v>
      </c>
      <c r="BF267" s="157">
        <f t="shared" si="15"/>
        <v>0</v>
      </c>
      <c r="BG267" s="157">
        <f t="shared" si="16"/>
        <v>0</v>
      </c>
      <c r="BH267" s="157">
        <f t="shared" si="17"/>
        <v>0</v>
      </c>
      <c r="BI267" s="157">
        <f t="shared" si="18"/>
        <v>0</v>
      </c>
      <c r="BJ267" s="18" t="s">
        <v>6</v>
      </c>
      <c r="BK267" s="157">
        <f t="shared" si="19"/>
        <v>0</v>
      </c>
      <c r="BL267" s="18" t="s">
        <v>151</v>
      </c>
      <c r="BM267" s="156" t="s">
        <v>395</v>
      </c>
    </row>
    <row r="268" spans="1:65" s="2" customFormat="1" ht="21.75" customHeight="1">
      <c r="A268" s="33"/>
      <c r="B268" s="144"/>
      <c r="C268" s="183" t="s">
        <v>396</v>
      </c>
      <c r="D268" s="183" t="s">
        <v>306</v>
      </c>
      <c r="E268" s="184" t="s">
        <v>397</v>
      </c>
      <c r="F268" s="185" t="s">
        <v>398</v>
      </c>
      <c r="G268" s="186" t="s">
        <v>303</v>
      </c>
      <c r="H268" s="187">
        <v>1</v>
      </c>
      <c r="I268" s="188"/>
      <c r="J268" s="189">
        <f t="shared" si="10"/>
        <v>0</v>
      </c>
      <c r="K268" s="185" t="s">
        <v>1</v>
      </c>
      <c r="L268" s="190"/>
      <c r="M268" s="191" t="s">
        <v>1</v>
      </c>
      <c r="N268" s="192" t="s">
        <v>41</v>
      </c>
      <c r="O268" s="59"/>
      <c r="P268" s="154">
        <f t="shared" si="11"/>
        <v>0</v>
      </c>
      <c r="Q268" s="154">
        <v>0.1</v>
      </c>
      <c r="R268" s="154">
        <f t="shared" si="12"/>
        <v>0.1</v>
      </c>
      <c r="S268" s="154">
        <v>0</v>
      </c>
      <c r="T268" s="155">
        <f t="shared" si="1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185</v>
      </c>
      <c r="AT268" s="156" t="s">
        <v>306</v>
      </c>
      <c r="AU268" s="156" t="s">
        <v>85</v>
      </c>
      <c r="AY268" s="18" t="s">
        <v>144</v>
      </c>
      <c r="BE268" s="157">
        <f t="shared" si="14"/>
        <v>0</v>
      </c>
      <c r="BF268" s="157">
        <f t="shared" si="15"/>
        <v>0</v>
      </c>
      <c r="BG268" s="157">
        <f t="shared" si="16"/>
        <v>0</v>
      </c>
      <c r="BH268" s="157">
        <f t="shared" si="17"/>
        <v>0</v>
      </c>
      <c r="BI268" s="157">
        <f t="shared" si="18"/>
        <v>0</v>
      </c>
      <c r="BJ268" s="18" t="s">
        <v>6</v>
      </c>
      <c r="BK268" s="157">
        <f t="shared" si="19"/>
        <v>0</v>
      </c>
      <c r="BL268" s="18" t="s">
        <v>151</v>
      </c>
      <c r="BM268" s="156" t="s">
        <v>399</v>
      </c>
    </row>
    <row r="269" spans="1:65" s="2" customFormat="1" ht="21.75" customHeight="1">
      <c r="A269" s="33"/>
      <c r="B269" s="144"/>
      <c r="C269" s="183" t="s">
        <v>400</v>
      </c>
      <c r="D269" s="183" t="s">
        <v>306</v>
      </c>
      <c r="E269" s="184" t="s">
        <v>401</v>
      </c>
      <c r="F269" s="185" t="s">
        <v>402</v>
      </c>
      <c r="G269" s="186" t="s">
        <v>303</v>
      </c>
      <c r="H269" s="187">
        <v>1</v>
      </c>
      <c r="I269" s="188"/>
      <c r="J269" s="189">
        <f t="shared" si="10"/>
        <v>0</v>
      </c>
      <c r="K269" s="185" t="s">
        <v>1</v>
      </c>
      <c r="L269" s="190"/>
      <c r="M269" s="191" t="s">
        <v>1</v>
      </c>
      <c r="N269" s="192" t="s">
        <v>41</v>
      </c>
      <c r="O269" s="59"/>
      <c r="P269" s="154">
        <f t="shared" si="11"/>
        <v>0</v>
      </c>
      <c r="Q269" s="154">
        <v>0.1</v>
      </c>
      <c r="R269" s="154">
        <f t="shared" si="12"/>
        <v>0.1</v>
      </c>
      <c r="S269" s="154">
        <v>0</v>
      </c>
      <c r="T269" s="155">
        <f t="shared" si="1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185</v>
      </c>
      <c r="AT269" s="156" t="s">
        <v>306</v>
      </c>
      <c r="AU269" s="156" t="s">
        <v>85</v>
      </c>
      <c r="AY269" s="18" t="s">
        <v>144</v>
      </c>
      <c r="BE269" s="157">
        <f t="shared" si="14"/>
        <v>0</v>
      </c>
      <c r="BF269" s="157">
        <f t="shared" si="15"/>
        <v>0</v>
      </c>
      <c r="BG269" s="157">
        <f t="shared" si="16"/>
        <v>0</v>
      </c>
      <c r="BH269" s="157">
        <f t="shared" si="17"/>
        <v>0</v>
      </c>
      <c r="BI269" s="157">
        <f t="shared" si="18"/>
        <v>0</v>
      </c>
      <c r="BJ269" s="18" t="s">
        <v>6</v>
      </c>
      <c r="BK269" s="157">
        <f t="shared" si="19"/>
        <v>0</v>
      </c>
      <c r="BL269" s="18" t="s">
        <v>151</v>
      </c>
      <c r="BM269" s="156" t="s">
        <v>403</v>
      </c>
    </row>
    <row r="270" spans="1:65" s="2" customFormat="1" ht="16.5" customHeight="1">
      <c r="A270" s="33"/>
      <c r="B270" s="144"/>
      <c r="C270" s="183" t="s">
        <v>404</v>
      </c>
      <c r="D270" s="183" t="s">
        <v>306</v>
      </c>
      <c r="E270" s="184" t="s">
        <v>405</v>
      </c>
      <c r="F270" s="185" t="s">
        <v>406</v>
      </c>
      <c r="G270" s="186" t="s">
        <v>303</v>
      </c>
      <c r="H270" s="187">
        <v>1</v>
      </c>
      <c r="I270" s="188"/>
      <c r="J270" s="189">
        <f t="shared" si="10"/>
        <v>0</v>
      </c>
      <c r="K270" s="185" t="s">
        <v>1</v>
      </c>
      <c r="L270" s="190"/>
      <c r="M270" s="191" t="s">
        <v>1</v>
      </c>
      <c r="N270" s="192" t="s">
        <v>41</v>
      </c>
      <c r="O270" s="59"/>
      <c r="P270" s="154">
        <f t="shared" si="11"/>
        <v>0</v>
      </c>
      <c r="Q270" s="154">
        <v>0.1</v>
      </c>
      <c r="R270" s="154">
        <f t="shared" si="12"/>
        <v>0.1</v>
      </c>
      <c r="S270" s="154">
        <v>0</v>
      </c>
      <c r="T270" s="155">
        <f t="shared" si="1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185</v>
      </c>
      <c r="AT270" s="156" t="s">
        <v>306</v>
      </c>
      <c r="AU270" s="156" t="s">
        <v>85</v>
      </c>
      <c r="AY270" s="18" t="s">
        <v>144</v>
      </c>
      <c r="BE270" s="157">
        <f t="shared" si="14"/>
        <v>0</v>
      </c>
      <c r="BF270" s="157">
        <f t="shared" si="15"/>
        <v>0</v>
      </c>
      <c r="BG270" s="157">
        <f t="shared" si="16"/>
        <v>0</v>
      </c>
      <c r="BH270" s="157">
        <f t="shared" si="17"/>
        <v>0</v>
      </c>
      <c r="BI270" s="157">
        <f t="shared" si="18"/>
        <v>0</v>
      </c>
      <c r="BJ270" s="18" t="s">
        <v>6</v>
      </c>
      <c r="BK270" s="157">
        <f t="shared" si="19"/>
        <v>0</v>
      </c>
      <c r="BL270" s="18" t="s">
        <v>151</v>
      </c>
      <c r="BM270" s="156" t="s">
        <v>407</v>
      </c>
    </row>
    <row r="271" spans="1:65" s="2" customFormat="1" ht="16.5" customHeight="1">
      <c r="A271" s="33"/>
      <c r="B271" s="144"/>
      <c r="C271" s="145" t="s">
        <v>408</v>
      </c>
      <c r="D271" s="145" t="s">
        <v>146</v>
      </c>
      <c r="E271" s="146" t="s">
        <v>409</v>
      </c>
      <c r="F271" s="147" t="s">
        <v>410</v>
      </c>
      <c r="G271" s="148" t="s">
        <v>149</v>
      </c>
      <c r="H271" s="149">
        <v>1.2749999999999999</v>
      </c>
      <c r="I271" s="150"/>
      <c r="J271" s="151">
        <f t="shared" si="10"/>
        <v>0</v>
      </c>
      <c r="K271" s="147" t="s">
        <v>150</v>
      </c>
      <c r="L271" s="34"/>
      <c r="M271" s="152" t="s">
        <v>1</v>
      </c>
      <c r="N271" s="153" t="s">
        <v>41</v>
      </c>
      <c r="O271" s="59"/>
      <c r="P271" s="154">
        <f t="shared" si="11"/>
        <v>0</v>
      </c>
      <c r="Q271" s="154">
        <v>2.4533700000000001</v>
      </c>
      <c r="R271" s="154">
        <f t="shared" si="12"/>
        <v>3.1280467499999998</v>
      </c>
      <c r="S271" s="154">
        <v>0</v>
      </c>
      <c r="T271" s="155">
        <f t="shared" si="1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151</v>
      </c>
      <c r="AT271" s="156" t="s">
        <v>146</v>
      </c>
      <c r="AU271" s="156" t="s">
        <v>85</v>
      </c>
      <c r="AY271" s="18" t="s">
        <v>144</v>
      </c>
      <c r="BE271" s="157">
        <f t="shared" si="14"/>
        <v>0</v>
      </c>
      <c r="BF271" s="157">
        <f t="shared" si="15"/>
        <v>0</v>
      </c>
      <c r="BG271" s="157">
        <f t="shared" si="16"/>
        <v>0</v>
      </c>
      <c r="BH271" s="157">
        <f t="shared" si="17"/>
        <v>0</v>
      </c>
      <c r="BI271" s="157">
        <f t="shared" si="18"/>
        <v>0</v>
      </c>
      <c r="BJ271" s="18" t="s">
        <v>6</v>
      </c>
      <c r="BK271" s="157">
        <f t="shared" si="19"/>
        <v>0</v>
      </c>
      <c r="BL271" s="18" t="s">
        <v>151</v>
      </c>
      <c r="BM271" s="156" t="s">
        <v>411</v>
      </c>
    </row>
    <row r="272" spans="1:65" s="13" customFormat="1" ht="10">
      <c r="B272" s="158"/>
      <c r="D272" s="159" t="s">
        <v>153</v>
      </c>
      <c r="E272" s="160" t="s">
        <v>1</v>
      </c>
      <c r="F272" s="161" t="s">
        <v>412</v>
      </c>
      <c r="H272" s="162">
        <v>0.3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153</v>
      </c>
      <c r="AU272" s="160" t="s">
        <v>85</v>
      </c>
      <c r="AV272" s="13" t="s">
        <v>85</v>
      </c>
      <c r="AW272" s="13" t="s">
        <v>32</v>
      </c>
      <c r="AX272" s="13" t="s">
        <v>76</v>
      </c>
      <c r="AY272" s="160" t="s">
        <v>144</v>
      </c>
    </row>
    <row r="273" spans="1:65" s="13" customFormat="1" ht="10">
      <c r="B273" s="158"/>
      <c r="D273" s="159" t="s">
        <v>153</v>
      </c>
      <c r="E273" s="160" t="s">
        <v>1</v>
      </c>
      <c r="F273" s="161" t="s">
        <v>413</v>
      </c>
      <c r="H273" s="162">
        <v>0.97499999999999998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153</v>
      </c>
      <c r="AU273" s="160" t="s">
        <v>85</v>
      </c>
      <c r="AV273" s="13" t="s">
        <v>85</v>
      </c>
      <c r="AW273" s="13" t="s">
        <v>32</v>
      </c>
      <c r="AX273" s="13" t="s">
        <v>76</v>
      </c>
      <c r="AY273" s="160" t="s">
        <v>144</v>
      </c>
    </row>
    <row r="274" spans="1:65" s="14" customFormat="1" ht="10">
      <c r="B274" s="167"/>
      <c r="D274" s="159" t="s">
        <v>153</v>
      </c>
      <c r="E274" s="168" t="s">
        <v>1</v>
      </c>
      <c r="F274" s="169" t="s">
        <v>179</v>
      </c>
      <c r="H274" s="170">
        <v>1.2749999999999999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153</v>
      </c>
      <c r="AU274" s="168" t="s">
        <v>85</v>
      </c>
      <c r="AV274" s="14" t="s">
        <v>151</v>
      </c>
      <c r="AW274" s="14" t="s">
        <v>32</v>
      </c>
      <c r="AX274" s="14" t="s">
        <v>6</v>
      </c>
      <c r="AY274" s="168" t="s">
        <v>144</v>
      </c>
    </row>
    <row r="275" spans="1:65" s="2" customFormat="1" ht="23">
      <c r="A275" s="33"/>
      <c r="B275" s="144"/>
      <c r="C275" s="145" t="s">
        <v>414</v>
      </c>
      <c r="D275" s="145" t="s">
        <v>146</v>
      </c>
      <c r="E275" s="146" t="s">
        <v>415</v>
      </c>
      <c r="F275" s="147" t="s">
        <v>416</v>
      </c>
      <c r="G275" s="148" t="s">
        <v>199</v>
      </c>
      <c r="H275" s="149">
        <v>12.75</v>
      </c>
      <c r="I275" s="150"/>
      <c r="J275" s="151">
        <f>ROUND(I275*H275,2)</f>
        <v>0</v>
      </c>
      <c r="K275" s="147" t="s">
        <v>150</v>
      </c>
      <c r="L275" s="34"/>
      <c r="M275" s="152" t="s">
        <v>1</v>
      </c>
      <c r="N275" s="153" t="s">
        <v>41</v>
      </c>
      <c r="O275" s="59"/>
      <c r="P275" s="154">
        <f>O275*H275</f>
        <v>0</v>
      </c>
      <c r="Q275" s="154">
        <v>1.282E-2</v>
      </c>
      <c r="R275" s="154">
        <f>Q275*H275</f>
        <v>0.16345499999999999</v>
      </c>
      <c r="S275" s="154">
        <v>0</v>
      </c>
      <c r="T275" s="15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6" t="s">
        <v>151</v>
      </c>
      <c r="AT275" s="156" t="s">
        <v>146</v>
      </c>
      <c r="AU275" s="156" t="s">
        <v>85</v>
      </c>
      <c r="AY275" s="18" t="s">
        <v>144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8" t="s">
        <v>6</v>
      </c>
      <c r="BK275" s="157">
        <f>ROUND(I275*H275,2)</f>
        <v>0</v>
      </c>
      <c r="BL275" s="18" t="s">
        <v>151</v>
      </c>
      <c r="BM275" s="156" t="s">
        <v>417</v>
      </c>
    </row>
    <row r="276" spans="1:65" s="13" customFormat="1" ht="10">
      <c r="B276" s="158"/>
      <c r="D276" s="159" t="s">
        <v>153</v>
      </c>
      <c r="E276" s="160" t="s">
        <v>1</v>
      </c>
      <c r="F276" s="161" t="s">
        <v>418</v>
      </c>
      <c r="H276" s="162">
        <v>3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153</v>
      </c>
      <c r="AU276" s="160" t="s">
        <v>85</v>
      </c>
      <c r="AV276" s="13" t="s">
        <v>85</v>
      </c>
      <c r="AW276" s="13" t="s">
        <v>32</v>
      </c>
      <c r="AX276" s="13" t="s">
        <v>76</v>
      </c>
      <c r="AY276" s="160" t="s">
        <v>144</v>
      </c>
    </row>
    <row r="277" spans="1:65" s="13" customFormat="1" ht="10">
      <c r="B277" s="158"/>
      <c r="D277" s="159" t="s">
        <v>153</v>
      </c>
      <c r="E277" s="160" t="s">
        <v>1</v>
      </c>
      <c r="F277" s="161" t="s">
        <v>419</v>
      </c>
      <c r="H277" s="162">
        <v>9.75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153</v>
      </c>
      <c r="AU277" s="160" t="s">
        <v>85</v>
      </c>
      <c r="AV277" s="13" t="s">
        <v>85</v>
      </c>
      <c r="AW277" s="13" t="s">
        <v>32</v>
      </c>
      <c r="AX277" s="13" t="s">
        <v>76</v>
      </c>
      <c r="AY277" s="160" t="s">
        <v>144</v>
      </c>
    </row>
    <row r="278" spans="1:65" s="14" customFormat="1" ht="10">
      <c r="B278" s="167"/>
      <c r="D278" s="159" t="s">
        <v>153</v>
      </c>
      <c r="E278" s="168" t="s">
        <v>1</v>
      </c>
      <c r="F278" s="169" t="s">
        <v>179</v>
      </c>
      <c r="H278" s="170">
        <v>12.75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153</v>
      </c>
      <c r="AU278" s="168" t="s">
        <v>85</v>
      </c>
      <c r="AV278" s="14" t="s">
        <v>151</v>
      </c>
      <c r="AW278" s="14" t="s">
        <v>32</v>
      </c>
      <c r="AX278" s="14" t="s">
        <v>6</v>
      </c>
      <c r="AY278" s="168" t="s">
        <v>144</v>
      </c>
    </row>
    <row r="279" spans="1:65" s="2" customFormat="1" ht="23">
      <c r="A279" s="33"/>
      <c r="B279" s="144"/>
      <c r="C279" s="145" t="s">
        <v>420</v>
      </c>
      <c r="D279" s="145" t="s">
        <v>146</v>
      </c>
      <c r="E279" s="146" t="s">
        <v>421</v>
      </c>
      <c r="F279" s="147" t="s">
        <v>422</v>
      </c>
      <c r="G279" s="148" t="s">
        <v>199</v>
      </c>
      <c r="H279" s="149">
        <v>12.75</v>
      </c>
      <c r="I279" s="150"/>
      <c r="J279" s="151">
        <f>ROUND(I279*H279,2)</f>
        <v>0</v>
      </c>
      <c r="K279" s="147" t="s">
        <v>150</v>
      </c>
      <c r="L279" s="34"/>
      <c r="M279" s="152" t="s">
        <v>1</v>
      </c>
      <c r="N279" s="153" t="s">
        <v>41</v>
      </c>
      <c r="O279" s="59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6" t="s">
        <v>151</v>
      </c>
      <c r="AT279" s="156" t="s">
        <v>146</v>
      </c>
      <c r="AU279" s="156" t="s">
        <v>85</v>
      </c>
      <c r="AY279" s="18" t="s">
        <v>144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6</v>
      </c>
      <c r="BK279" s="157">
        <f>ROUND(I279*H279,2)</f>
        <v>0</v>
      </c>
      <c r="BL279" s="18" t="s">
        <v>151</v>
      </c>
      <c r="BM279" s="156" t="s">
        <v>423</v>
      </c>
    </row>
    <row r="280" spans="1:65" s="2" customFormat="1" ht="16.5" customHeight="1">
      <c r="A280" s="33"/>
      <c r="B280" s="144"/>
      <c r="C280" s="145" t="s">
        <v>424</v>
      </c>
      <c r="D280" s="145" t="s">
        <v>146</v>
      </c>
      <c r="E280" s="146" t="s">
        <v>425</v>
      </c>
      <c r="F280" s="147" t="s">
        <v>426</v>
      </c>
      <c r="G280" s="148" t="s">
        <v>427</v>
      </c>
      <c r="H280" s="149">
        <v>48</v>
      </c>
      <c r="I280" s="150"/>
      <c r="J280" s="151">
        <f>ROUND(I280*H280,2)</f>
        <v>0</v>
      </c>
      <c r="K280" s="147" t="s">
        <v>150</v>
      </c>
      <c r="L280" s="34"/>
      <c r="M280" s="152" t="s">
        <v>1</v>
      </c>
      <c r="N280" s="153" t="s">
        <v>41</v>
      </c>
      <c r="O280" s="59"/>
      <c r="P280" s="154">
        <f>O280*H280</f>
        <v>0</v>
      </c>
      <c r="Q280" s="154">
        <v>3.465E-2</v>
      </c>
      <c r="R280" s="154">
        <f>Q280*H280</f>
        <v>1.6632</v>
      </c>
      <c r="S280" s="154">
        <v>0</v>
      </c>
      <c r="T280" s="15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6" t="s">
        <v>151</v>
      </c>
      <c r="AT280" s="156" t="s">
        <v>146</v>
      </c>
      <c r="AU280" s="156" t="s">
        <v>85</v>
      </c>
      <c r="AY280" s="18" t="s">
        <v>144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8" t="s">
        <v>6</v>
      </c>
      <c r="BK280" s="157">
        <f>ROUND(I280*H280,2)</f>
        <v>0</v>
      </c>
      <c r="BL280" s="18" t="s">
        <v>151</v>
      </c>
      <c r="BM280" s="156" t="s">
        <v>428</v>
      </c>
    </row>
    <row r="281" spans="1:65" s="13" customFormat="1" ht="10">
      <c r="B281" s="158"/>
      <c r="D281" s="159" t="s">
        <v>153</v>
      </c>
      <c r="E281" s="160" t="s">
        <v>1</v>
      </c>
      <c r="F281" s="161" t="s">
        <v>429</v>
      </c>
      <c r="H281" s="162">
        <v>48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153</v>
      </c>
      <c r="AU281" s="160" t="s">
        <v>85</v>
      </c>
      <c r="AV281" s="13" t="s">
        <v>85</v>
      </c>
      <c r="AW281" s="13" t="s">
        <v>32</v>
      </c>
      <c r="AX281" s="13" t="s">
        <v>6</v>
      </c>
      <c r="AY281" s="160" t="s">
        <v>144</v>
      </c>
    </row>
    <row r="282" spans="1:65" s="2" customFormat="1" ht="21.75" customHeight="1">
      <c r="A282" s="33"/>
      <c r="B282" s="144"/>
      <c r="C282" s="183" t="s">
        <v>430</v>
      </c>
      <c r="D282" s="183" t="s">
        <v>306</v>
      </c>
      <c r="E282" s="184" t="s">
        <v>431</v>
      </c>
      <c r="F282" s="185" t="s">
        <v>432</v>
      </c>
      <c r="G282" s="186" t="s">
        <v>303</v>
      </c>
      <c r="H282" s="187">
        <v>32</v>
      </c>
      <c r="I282" s="188"/>
      <c r="J282" s="189">
        <f>ROUND(I282*H282,2)</f>
        <v>0</v>
      </c>
      <c r="K282" s="185" t="s">
        <v>1</v>
      </c>
      <c r="L282" s="190"/>
      <c r="M282" s="191" t="s">
        <v>1</v>
      </c>
      <c r="N282" s="192" t="s">
        <v>41</v>
      </c>
      <c r="O282" s="59"/>
      <c r="P282" s="154">
        <f>O282*H282</f>
        <v>0</v>
      </c>
      <c r="Q282" s="154">
        <v>0.1</v>
      </c>
      <c r="R282" s="154">
        <f>Q282*H282</f>
        <v>3.2</v>
      </c>
      <c r="S282" s="154">
        <v>0</v>
      </c>
      <c r="T282" s="15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185</v>
      </c>
      <c r="AT282" s="156" t="s">
        <v>306</v>
      </c>
      <c r="AU282" s="156" t="s">
        <v>85</v>
      </c>
      <c r="AY282" s="18" t="s">
        <v>144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8" t="s">
        <v>6</v>
      </c>
      <c r="BK282" s="157">
        <f>ROUND(I282*H282,2)</f>
        <v>0</v>
      </c>
      <c r="BL282" s="18" t="s">
        <v>151</v>
      </c>
      <c r="BM282" s="156" t="s">
        <v>433</v>
      </c>
    </row>
    <row r="283" spans="1:65" s="12" customFormat="1" ht="22.75" customHeight="1">
      <c r="B283" s="131"/>
      <c r="D283" s="132" t="s">
        <v>75</v>
      </c>
      <c r="E283" s="142" t="s">
        <v>168</v>
      </c>
      <c r="F283" s="142" t="s">
        <v>434</v>
      </c>
      <c r="I283" s="134"/>
      <c r="J283" s="143">
        <f>BK283</f>
        <v>0</v>
      </c>
      <c r="L283" s="131"/>
      <c r="M283" s="136"/>
      <c r="N283" s="137"/>
      <c r="O283" s="137"/>
      <c r="P283" s="138">
        <f>SUM(P284:P290)</f>
        <v>0</v>
      </c>
      <c r="Q283" s="137"/>
      <c r="R283" s="138">
        <f>SUM(R284:R290)</f>
        <v>40.903948500000006</v>
      </c>
      <c r="S283" s="137"/>
      <c r="T283" s="139">
        <f>SUM(T284:T290)</f>
        <v>0</v>
      </c>
      <c r="AR283" s="132" t="s">
        <v>6</v>
      </c>
      <c r="AT283" s="140" t="s">
        <v>75</v>
      </c>
      <c r="AU283" s="140" t="s">
        <v>6</v>
      </c>
      <c r="AY283" s="132" t="s">
        <v>144</v>
      </c>
      <c r="BK283" s="141">
        <f>SUM(BK284:BK290)</f>
        <v>0</v>
      </c>
    </row>
    <row r="284" spans="1:65" s="2" customFormat="1" ht="16.5" customHeight="1">
      <c r="A284" s="33"/>
      <c r="B284" s="144"/>
      <c r="C284" s="145" t="s">
        <v>435</v>
      </c>
      <c r="D284" s="145" t="s">
        <v>146</v>
      </c>
      <c r="E284" s="146" t="s">
        <v>436</v>
      </c>
      <c r="F284" s="147" t="s">
        <v>437</v>
      </c>
      <c r="G284" s="148" t="s">
        <v>199</v>
      </c>
      <c r="H284" s="149">
        <v>59.994</v>
      </c>
      <c r="I284" s="150"/>
      <c r="J284" s="151">
        <f>ROUND(I284*H284,2)</f>
        <v>0</v>
      </c>
      <c r="K284" s="147" t="s">
        <v>150</v>
      </c>
      <c r="L284" s="34"/>
      <c r="M284" s="152" t="s">
        <v>1</v>
      </c>
      <c r="N284" s="153" t="s">
        <v>41</v>
      </c>
      <c r="O284" s="59"/>
      <c r="P284" s="154">
        <f>O284*H284</f>
        <v>0</v>
      </c>
      <c r="Q284" s="154">
        <v>0.46</v>
      </c>
      <c r="R284" s="154">
        <f>Q284*H284</f>
        <v>27.597239999999999</v>
      </c>
      <c r="S284" s="154">
        <v>0</v>
      </c>
      <c r="T284" s="15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151</v>
      </c>
      <c r="AT284" s="156" t="s">
        <v>146</v>
      </c>
      <c r="AU284" s="156" t="s">
        <v>85</v>
      </c>
      <c r="AY284" s="18" t="s">
        <v>144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8" t="s">
        <v>6</v>
      </c>
      <c r="BK284" s="157">
        <f>ROUND(I284*H284,2)</f>
        <v>0</v>
      </c>
      <c r="BL284" s="18" t="s">
        <v>151</v>
      </c>
      <c r="BM284" s="156" t="s">
        <v>438</v>
      </c>
    </row>
    <row r="285" spans="1:65" s="13" customFormat="1" ht="20">
      <c r="B285" s="158"/>
      <c r="D285" s="159" t="s">
        <v>153</v>
      </c>
      <c r="E285" s="160" t="s">
        <v>1</v>
      </c>
      <c r="F285" s="161" t="s">
        <v>439</v>
      </c>
      <c r="H285" s="162">
        <v>55.704000000000001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153</v>
      </c>
      <c r="AU285" s="160" t="s">
        <v>85</v>
      </c>
      <c r="AV285" s="13" t="s">
        <v>85</v>
      </c>
      <c r="AW285" s="13" t="s">
        <v>32</v>
      </c>
      <c r="AX285" s="13" t="s">
        <v>76</v>
      </c>
      <c r="AY285" s="160" t="s">
        <v>144</v>
      </c>
    </row>
    <row r="286" spans="1:65" s="13" customFormat="1" ht="10">
      <c r="B286" s="158"/>
      <c r="D286" s="159" t="s">
        <v>153</v>
      </c>
      <c r="E286" s="160" t="s">
        <v>1</v>
      </c>
      <c r="F286" s="161" t="s">
        <v>440</v>
      </c>
      <c r="H286" s="162">
        <v>4.29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153</v>
      </c>
      <c r="AU286" s="160" t="s">
        <v>85</v>
      </c>
      <c r="AV286" s="13" t="s">
        <v>85</v>
      </c>
      <c r="AW286" s="13" t="s">
        <v>32</v>
      </c>
      <c r="AX286" s="13" t="s">
        <v>76</v>
      </c>
      <c r="AY286" s="160" t="s">
        <v>144</v>
      </c>
    </row>
    <row r="287" spans="1:65" s="14" customFormat="1" ht="10">
      <c r="B287" s="167"/>
      <c r="D287" s="159" t="s">
        <v>153</v>
      </c>
      <c r="E287" s="168" t="s">
        <v>1</v>
      </c>
      <c r="F287" s="169" t="s">
        <v>179</v>
      </c>
      <c r="H287" s="170">
        <v>59.994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153</v>
      </c>
      <c r="AU287" s="168" t="s">
        <v>85</v>
      </c>
      <c r="AV287" s="14" t="s">
        <v>151</v>
      </c>
      <c r="AW287" s="14" t="s">
        <v>32</v>
      </c>
      <c r="AX287" s="14" t="s">
        <v>6</v>
      </c>
      <c r="AY287" s="168" t="s">
        <v>144</v>
      </c>
    </row>
    <row r="288" spans="1:65" s="2" customFormat="1" ht="34.5">
      <c r="A288" s="33"/>
      <c r="B288" s="144"/>
      <c r="C288" s="145" t="s">
        <v>441</v>
      </c>
      <c r="D288" s="145" t="s">
        <v>146</v>
      </c>
      <c r="E288" s="146" t="s">
        <v>442</v>
      </c>
      <c r="F288" s="147" t="s">
        <v>443</v>
      </c>
      <c r="G288" s="148" t="s">
        <v>199</v>
      </c>
      <c r="H288" s="149">
        <v>59.994</v>
      </c>
      <c r="I288" s="150"/>
      <c r="J288" s="151">
        <f>ROUND(I288*H288,2)</f>
        <v>0</v>
      </c>
      <c r="K288" s="147" t="s">
        <v>150</v>
      </c>
      <c r="L288" s="34"/>
      <c r="M288" s="152" t="s">
        <v>1</v>
      </c>
      <c r="N288" s="153" t="s">
        <v>41</v>
      </c>
      <c r="O288" s="59"/>
      <c r="P288" s="154">
        <f>O288*H288</f>
        <v>0</v>
      </c>
      <c r="Q288" s="154">
        <v>8.4250000000000005E-2</v>
      </c>
      <c r="R288" s="154">
        <f>Q288*H288</f>
        <v>5.0544945000000006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151</v>
      </c>
      <c r="AT288" s="156" t="s">
        <v>146</v>
      </c>
      <c r="AU288" s="156" t="s">
        <v>85</v>
      </c>
      <c r="AY288" s="18" t="s">
        <v>144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6</v>
      </c>
      <c r="BK288" s="157">
        <f>ROUND(I288*H288,2)</f>
        <v>0</v>
      </c>
      <c r="BL288" s="18" t="s">
        <v>151</v>
      </c>
      <c r="BM288" s="156" t="s">
        <v>444</v>
      </c>
    </row>
    <row r="289" spans="1:65" s="2" customFormat="1" ht="16.5" customHeight="1">
      <c r="A289" s="33"/>
      <c r="B289" s="144"/>
      <c r="C289" s="183" t="s">
        <v>445</v>
      </c>
      <c r="D289" s="183" t="s">
        <v>306</v>
      </c>
      <c r="E289" s="184" t="s">
        <v>446</v>
      </c>
      <c r="F289" s="185" t="s">
        <v>447</v>
      </c>
      <c r="G289" s="186" t="s">
        <v>199</v>
      </c>
      <c r="H289" s="187">
        <v>62.994</v>
      </c>
      <c r="I289" s="188"/>
      <c r="J289" s="189">
        <f>ROUND(I289*H289,2)</f>
        <v>0</v>
      </c>
      <c r="K289" s="185" t="s">
        <v>150</v>
      </c>
      <c r="L289" s="190"/>
      <c r="M289" s="191" t="s">
        <v>1</v>
      </c>
      <c r="N289" s="192" t="s">
        <v>41</v>
      </c>
      <c r="O289" s="59"/>
      <c r="P289" s="154">
        <f>O289*H289</f>
        <v>0</v>
      </c>
      <c r="Q289" s="154">
        <v>0.13100000000000001</v>
      </c>
      <c r="R289" s="154">
        <f>Q289*H289</f>
        <v>8.2522140000000004</v>
      </c>
      <c r="S289" s="154">
        <v>0</v>
      </c>
      <c r="T289" s="15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185</v>
      </c>
      <c r="AT289" s="156" t="s">
        <v>306</v>
      </c>
      <c r="AU289" s="156" t="s">
        <v>85</v>
      </c>
      <c r="AY289" s="18" t="s">
        <v>144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8" t="s">
        <v>6</v>
      </c>
      <c r="BK289" s="157">
        <f>ROUND(I289*H289,2)</f>
        <v>0</v>
      </c>
      <c r="BL289" s="18" t="s">
        <v>151</v>
      </c>
      <c r="BM289" s="156" t="s">
        <v>448</v>
      </c>
    </row>
    <row r="290" spans="1:65" s="13" customFormat="1" ht="10">
      <c r="B290" s="158"/>
      <c r="D290" s="159" t="s">
        <v>153</v>
      </c>
      <c r="F290" s="161" t="s">
        <v>449</v>
      </c>
      <c r="H290" s="162">
        <v>62.994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153</v>
      </c>
      <c r="AU290" s="160" t="s">
        <v>85</v>
      </c>
      <c r="AV290" s="13" t="s">
        <v>85</v>
      </c>
      <c r="AW290" s="13" t="s">
        <v>3</v>
      </c>
      <c r="AX290" s="13" t="s">
        <v>6</v>
      </c>
      <c r="AY290" s="160" t="s">
        <v>144</v>
      </c>
    </row>
    <row r="291" spans="1:65" s="12" customFormat="1" ht="22.75" customHeight="1">
      <c r="B291" s="131"/>
      <c r="D291" s="132" t="s">
        <v>75</v>
      </c>
      <c r="E291" s="142" t="s">
        <v>173</v>
      </c>
      <c r="F291" s="142" t="s">
        <v>450</v>
      </c>
      <c r="I291" s="134"/>
      <c r="J291" s="143">
        <f>BK291</f>
        <v>0</v>
      </c>
      <c r="L291" s="131"/>
      <c r="M291" s="136"/>
      <c r="N291" s="137"/>
      <c r="O291" s="137"/>
      <c r="P291" s="138">
        <f>SUM(P292:P366)</f>
        <v>0</v>
      </c>
      <c r="Q291" s="137"/>
      <c r="R291" s="138">
        <f>SUM(R292:R366)</f>
        <v>29.760501269999995</v>
      </c>
      <c r="S291" s="137"/>
      <c r="T291" s="139">
        <f>SUM(T292:T366)</f>
        <v>0</v>
      </c>
      <c r="AR291" s="132" t="s">
        <v>6</v>
      </c>
      <c r="AT291" s="140" t="s">
        <v>75</v>
      </c>
      <c r="AU291" s="140" t="s">
        <v>6</v>
      </c>
      <c r="AY291" s="132" t="s">
        <v>144</v>
      </c>
      <c r="BK291" s="141">
        <f>SUM(BK292:BK366)</f>
        <v>0</v>
      </c>
    </row>
    <row r="292" spans="1:65" s="2" customFormat="1" ht="16.5" customHeight="1">
      <c r="A292" s="33"/>
      <c r="B292" s="144"/>
      <c r="C292" s="145" t="s">
        <v>451</v>
      </c>
      <c r="D292" s="145" t="s">
        <v>146</v>
      </c>
      <c r="E292" s="146" t="s">
        <v>452</v>
      </c>
      <c r="F292" s="147" t="s">
        <v>453</v>
      </c>
      <c r="G292" s="148" t="s">
        <v>199</v>
      </c>
      <c r="H292" s="149">
        <v>6.5</v>
      </c>
      <c r="I292" s="150"/>
      <c r="J292" s="151">
        <f>ROUND(I292*H292,2)</f>
        <v>0</v>
      </c>
      <c r="K292" s="147" t="s">
        <v>150</v>
      </c>
      <c r="L292" s="34"/>
      <c r="M292" s="152" t="s">
        <v>1</v>
      </c>
      <c r="N292" s="153" t="s">
        <v>41</v>
      </c>
      <c r="O292" s="59"/>
      <c r="P292" s="154">
        <f>O292*H292</f>
        <v>0</v>
      </c>
      <c r="Q292" s="154">
        <v>0.04</v>
      </c>
      <c r="R292" s="154">
        <f>Q292*H292</f>
        <v>0.26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151</v>
      </c>
      <c r="AT292" s="156" t="s">
        <v>146</v>
      </c>
      <c r="AU292" s="156" t="s">
        <v>85</v>
      </c>
      <c r="AY292" s="18" t="s">
        <v>144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6</v>
      </c>
      <c r="BK292" s="157">
        <f>ROUND(I292*H292,2)</f>
        <v>0</v>
      </c>
      <c r="BL292" s="18" t="s">
        <v>151</v>
      </c>
      <c r="BM292" s="156" t="s">
        <v>454</v>
      </c>
    </row>
    <row r="293" spans="1:65" s="13" customFormat="1" ht="10">
      <c r="B293" s="158"/>
      <c r="D293" s="159" t="s">
        <v>153</v>
      </c>
      <c r="E293" s="160" t="s">
        <v>1</v>
      </c>
      <c r="F293" s="161" t="s">
        <v>455</v>
      </c>
      <c r="H293" s="162">
        <v>6.5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153</v>
      </c>
      <c r="AU293" s="160" t="s">
        <v>85</v>
      </c>
      <c r="AV293" s="13" t="s">
        <v>85</v>
      </c>
      <c r="AW293" s="13" t="s">
        <v>32</v>
      </c>
      <c r="AX293" s="13" t="s">
        <v>6</v>
      </c>
      <c r="AY293" s="160" t="s">
        <v>144</v>
      </c>
    </row>
    <row r="294" spans="1:65" s="2" customFormat="1" ht="16.5" customHeight="1">
      <c r="A294" s="33"/>
      <c r="B294" s="144"/>
      <c r="C294" s="145" t="s">
        <v>456</v>
      </c>
      <c r="D294" s="145" t="s">
        <v>146</v>
      </c>
      <c r="E294" s="146" t="s">
        <v>457</v>
      </c>
      <c r="F294" s="147" t="s">
        <v>458</v>
      </c>
      <c r="G294" s="148" t="s">
        <v>199</v>
      </c>
      <c r="H294" s="149">
        <v>13.52</v>
      </c>
      <c r="I294" s="150"/>
      <c r="J294" s="151">
        <f>ROUND(I294*H294,2)</f>
        <v>0</v>
      </c>
      <c r="K294" s="147" t="s">
        <v>150</v>
      </c>
      <c r="L294" s="34"/>
      <c r="M294" s="152" t="s">
        <v>1</v>
      </c>
      <c r="N294" s="153" t="s">
        <v>41</v>
      </c>
      <c r="O294" s="59"/>
      <c r="P294" s="154">
        <f>O294*H294</f>
        <v>0</v>
      </c>
      <c r="Q294" s="154">
        <v>4.7399999999999998E-2</v>
      </c>
      <c r="R294" s="154">
        <f>Q294*H294</f>
        <v>0.64084799999999997</v>
      </c>
      <c r="S294" s="154">
        <v>0</v>
      </c>
      <c r="T294" s="15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151</v>
      </c>
      <c r="AT294" s="156" t="s">
        <v>146</v>
      </c>
      <c r="AU294" s="156" t="s">
        <v>85</v>
      </c>
      <c r="AY294" s="18" t="s">
        <v>144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8" t="s">
        <v>6</v>
      </c>
      <c r="BK294" s="157">
        <f>ROUND(I294*H294,2)</f>
        <v>0</v>
      </c>
      <c r="BL294" s="18" t="s">
        <v>151</v>
      </c>
      <c r="BM294" s="156" t="s">
        <v>459</v>
      </c>
    </row>
    <row r="295" spans="1:65" s="13" customFormat="1" ht="10">
      <c r="B295" s="158"/>
      <c r="D295" s="159" t="s">
        <v>153</v>
      </c>
      <c r="E295" s="160" t="s">
        <v>1</v>
      </c>
      <c r="F295" s="161" t="s">
        <v>460</v>
      </c>
      <c r="H295" s="162">
        <v>5.76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153</v>
      </c>
      <c r="AU295" s="160" t="s">
        <v>85</v>
      </c>
      <c r="AV295" s="13" t="s">
        <v>85</v>
      </c>
      <c r="AW295" s="13" t="s">
        <v>32</v>
      </c>
      <c r="AX295" s="13" t="s">
        <v>76</v>
      </c>
      <c r="AY295" s="160" t="s">
        <v>144</v>
      </c>
    </row>
    <row r="296" spans="1:65" s="13" customFormat="1" ht="10">
      <c r="B296" s="158"/>
      <c r="D296" s="159" t="s">
        <v>153</v>
      </c>
      <c r="E296" s="160" t="s">
        <v>1</v>
      </c>
      <c r="F296" s="161" t="s">
        <v>461</v>
      </c>
      <c r="H296" s="162">
        <v>6.5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153</v>
      </c>
      <c r="AU296" s="160" t="s">
        <v>85</v>
      </c>
      <c r="AV296" s="13" t="s">
        <v>85</v>
      </c>
      <c r="AW296" s="13" t="s">
        <v>32</v>
      </c>
      <c r="AX296" s="13" t="s">
        <v>76</v>
      </c>
      <c r="AY296" s="160" t="s">
        <v>144</v>
      </c>
    </row>
    <row r="297" spans="1:65" s="13" customFormat="1" ht="10">
      <c r="B297" s="158"/>
      <c r="D297" s="159" t="s">
        <v>153</v>
      </c>
      <c r="E297" s="160" t="s">
        <v>1</v>
      </c>
      <c r="F297" s="161" t="s">
        <v>299</v>
      </c>
      <c r="H297" s="162">
        <v>1.26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153</v>
      </c>
      <c r="AU297" s="160" t="s">
        <v>85</v>
      </c>
      <c r="AV297" s="13" t="s">
        <v>85</v>
      </c>
      <c r="AW297" s="13" t="s">
        <v>32</v>
      </c>
      <c r="AX297" s="13" t="s">
        <v>76</v>
      </c>
      <c r="AY297" s="160" t="s">
        <v>144</v>
      </c>
    </row>
    <row r="298" spans="1:65" s="14" customFormat="1" ht="10">
      <c r="B298" s="167"/>
      <c r="D298" s="159" t="s">
        <v>153</v>
      </c>
      <c r="E298" s="168" t="s">
        <v>1</v>
      </c>
      <c r="F298" s="169" t="s">
        <v>179</v>
      </c>
      <c r="H298" s="170">
        <v>13.52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153</v>
      </c>
      <c r="AU298" s="168" t="s">
        <v>85</v>
      </c>
      <c r="AV298" s="14" t="s">
        <v>151</v>
      </c>
      <c r="AW298" s="14" t="s">
        <v>32</v>
      </c>
      <c r="AX298" s="14" t="s">
        <v>6</v>
      </c>
      <c r="AY298" s="168" t="s">
        <v>144</v>
      </c>
    </row>
    <row r="299" spans="1:65" s="2" customFormat="1" ht="21.75" customHeight="1">
      <c r="A299" s="33"/>
      <c r="B299" s="144"/>
      <c r="C299" s="145" t="s">
        <v>462</v>
      </c>
      <c r="D299" s="145" t="s">
        <v>146</v>
      </c>
      <c r="E299" s="146" t="s">
        <v>463</v>
      </c>
      <c r="F299" s="147" t="s">
        <v>464</v>
      </c>
      <c r="G299" s="148" t="s">
        <v>199</v>
      </c>
      <c r="H299" s="149">
        <v>9.2750000000000004</v>
      </c>
      <c r="I299" s="150"/>
      <c r="J299" s="151">
        <f>ROUND(I299*H299,2)</f>
        <v>0</v>
      </c>
      <c r="K299" s="147" t="s">
        <v>1</v>
      </c>
      <c r="L299" s="34"/>
      <c r="M299" s="152" t="s">
        <v>1</v>
      </c>
      <c r="N299" s="153" t="s">
        <v>41</v>
      </c>
      <c r="O299" s="59"/>
      <c r="P299" s="154">
        <f>O299*H299</f>
        <v>0</v>
      </c>
      <c r="Q299" s="154">
        <v>0.03</v>
      </c>
      <c r="R299" s="154">
        <f>Q299*H299</f>
        <v>0.27825</v>
      </c>
      <c r="S299" s="154">
        <v>0</v>
      </c>
      <c r="T299" s="15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151</v>
      </c>
      <c r="AT299" s="156" t="s">
        <v>146</v>
      </c>
      <c r="AU299" s="156" t="s">
        <v>85</v>
      </c>
      <c r="AY299" s="18" t="s">
        <v>144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8" t="s">
        <v>6</v>
      </c>
      <c r="BK299" s="157">
        <f>ROUND(I299*H299,2)</f>
        <v>0</v>
      </c>
      <c r="BL299" s="18" t="s">
        <v>151</v>
      </c>
      <c r="BM299" s="156" t="s">
        <v>465</v>
      </c>
    </row>
    <row r="300" spans="1:65" s="13" customFormat="1" ht="10">
      <c r="B300" s="158"/>
      <c r="D300" s="159" t="s">
        <v>153</v>
      </c>
      <c r="E300" s="160" t="s">
        <v>1</v>
      </c>
      <c r="F300" s="161" t="s">
        <v>466</v>
      </c>
      <c r="H300" s="162">
        <v>9.2750000000000004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153</v>
      </c>
      <c r="AU300" s="160" t="s">
        <v>85</v>
      </c>
      <c r="AV300" s="13" t="s">
        <v>85</v>
      </c>
      <c r="AW300" s="13" t="s">
        <v>32</v>
      </c>
      <c r="AX300" s="13" t="s">
        <v>6</v>
      </c>
      <c r="AY300" s="160" t="s">
        <v>144</v>
      </c>
    </row>
    <row r="301" spans="1:65" s="2" customFormat="1" ht="23">
      <c r="A301" s="33"/>
      <c r="B301" s="144"/>
      <c r="C301" s="145" t="s">
        <v>467</v>
      </c>
      <c r="D301" s="145" t="s">
        <v>146</v>
      </c>
      <c r="E301" s="146" t="s">
        <v>468</v>
      </c>
      <c r="F301" s="147" t="s">
        <v>469</v>
      </c>
      <c r="G301" s="148" t="s">
        <v>199</v>
      </c>
      <c r="H301" s="149">
        <v>11.76</v>
      </c>
      <c r="I301" s="150"/>
      <c r="J301" s="151">
        <f>ROUND(I301*H301,2)</f>
        <v>0</v>
      </c>
      <c r="K301" s="147" t="s">
        <v>1</v>
      </c>
      <c r="L301" s="34"/>
      <c r="M301" s="152" t="s">
        <v>1</v>
      </c>
      <c r="N301" s="153" t="s">
        <v>41</v>
      </c>
      <c r="O301" s="59"/>
      <c r="P301" s="154">
        <f>O301*H301</f>
        <v>0</v>
      </c>
      <c r="Q301" s="154">
        <v>3.4500000000000003E-2</v>
      </c>
      <c r="R301" s="154">
        <f>Q301*H301</f>
        <v>0.40572000000000003</v>
      </c>
      <c r="S301" s="154">
        <v>0</v>
      </c>
      <c r="T301" s="15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151</v>
      </c>
      <c r="AT301" s="156" t="s">
        <v>146</v>
      </c>
      <c r="AU301" s="156" t="s">
        <v>85</v>
      </c>
      <c r="AY301" s="18" t="s">
        <v>144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6</v>
      </c>
      <c r="BK301" s="157">
        <f>ROUND(I301*H301,2)</f>
        <v>0</v>
      </c>
      <c r="BL301" s="18" t="s">
        <v>151</v>
      </c>
      <c r="BM301" s="156" t="s">
        <v>470</v>
      </c>
    </row>
    <row r="302" spans="1:65" s="13" customFormat="1" ht="10">
      <c r="B302" s="158"/>
      <c r="D302" s="159" t="s">
        <v>153</v>
      </c>
      <c r="E302" s="160" t="s">
        <v>1</v>
      </c>
      <c r="F302" s="161" t="s">
        <v>471</v>
      </c>
      <c r="H302" s="162">
        <v>11.76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153</v>
      </c>
      <c r="AU302" s="160" t="s">
        <v>85</v>
      </c>
      <c r="AV302" s="13" t="s">
        <v>85</v>
      </c>
      <c r="AW302" s="13" t="s">
        <v>32</v>
      </c>
      <c r="AX302" s="13" t="s">
        <v>6</v>
      </c>
      <c r="AY302" s="160" t="s">
        <v>144</v>
      </c>
    </row>
    <row r="303" spans="1:65" s="2" customFormat="1" ht="23">
      <c r="A303" s="33"/>
      <c r="B303" s="144"/>
      <c r="C303" s="145" t="s">
        <v>472</v>
      </c>
      <c r="D303" s="145" t="s">
        <v>146</v>
      </c>
      <c r="E303" s="146" t="s">
        <v>473</v>
      </c>
      <c r="F303" s="147" t="s">
        <v>474</v>
      </c>
      <c r="G303" s="148" t="s">
        <v>199</v>
      </c>
      <c r="H303" s="149">
        <v>21.035</v>
      </c>
      <c r="I303" s="150"/>
      <c r="J303" s="151">
        <f>ROUND(I303*H303,2)</f>
        <v>0</v>
      </c>
      <c r="K303" s="147" t="s">
        <v>1</v>
      </c>
      <c r="L303" s="34"/>
      <c r="M303" s="152" t="s">
        <v>1</v>
      </c>
      <c r="N303" s="153" t="s">
        <v>41</v>
      </c>
      <c r="O303" s="59"/>
      <c r="P303" s="154">
        <f>O303*H303</f>
        <v>0</v>
      </c>
      <c r="Q303" s="154">
        <v>0.03</v>
      </c>
      <c r="R303" s="154">
        <f>Q303*H303</f>
        <v>0.63105</v>
      </c>
      <c r="S303" s="154">
        <v>0</v>
      </c>
      <c r="T303" s="15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151</v>
      </c>
      <c r="AT303" s="156" t="s">
        <v>146</v>
      </c>
      <c r="AU303" s="156" t="s">
        <v>85</v>
      </c>
      <c r="AY303" s="18" t="s">
        <v>144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8" t="s">
        <v>6</v>
      </c>
      <c r="BK303" s="157">
        <f>ROUND(I303*H303,2)</f>
        <v>0</v>
      </c>
      <c r="BL303" s="18" t="s">
        <v>151</v>
      </c>
      <c r="BM303" s="156" t="s">
        <v>475</v>
      </c>
    </row>
    <row r="304" spans="1:65" s="13" customFormat="1" ht="10">
      <c r="B304" s="158"/>
      <c r="D304" s="159" t="s">
        <v>153</v>
      </c>
      <c r="E304" s="160" t="s">
        <v>1</v>
      </c>
      <c r="F304" s="161" t="s">
        <v>476</v>
      </c>
      <c r="H304" s="162">
        <v>21.035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153</v>
      </c>
      <c r="AU304" s="160" t="s">
        <v>85</v>
      </c>
      <c r="AV304" s="13" t="s">
        <v>85</v>
      </c>
      <c r="AW304" s="13" t="s">
        <v>32</v>
      </c>
      <c r="AX304" s="13" t="s">
        <v>6</v>
      </c>
      <c r="AY304" s="160" t="s">
        <v>144</v>
      </c>
    </row>
    <row r="305" spans="1:65" s="2" customFormat="1" ht="16.5" customHeight="1">
      <c r="A305" s="33"/>
      <c r="B305" s="144"/>
      <c r="C305" s="145" t="s">
        <v>477</v>
      </c>
      <c r="D305" s="145" t="s">
        <v>146</v>
      </c>
      <c r="E305" s="146" t="s">
        <v>478</v>
      </c>
      <c r="F305" s="147" t="s">
        <v>479</v>
      </c>
      <c r="G305" s="148" t="s">
        <v>199</v>
      </c>
      <c r="H305" s="149">
        <v>11.76</v>
      </c>
      <c r="I305" s="150"/>
      <c r="J305" s="151">
        <f>ROUND(I305*H305,2)</f>
        <v>0</v>
      </c>
      <c r="K305" s="147" t="s">
        <v>1</v>
      </c>
      <c r="L305" s="34"/>
      <c r="M305" s="152" t="s">
        <v>1</v>
      </c>
      <c r="N305" s="153" t="s">
        <v>41</v>
      </c>
      <c r="O305" s="59"/>
      <c r="P305" s="154">
        <f>O305*H305</f>
        <v>0</v>
      </c>
      <c r="Q305" s="154">
        <v>1.6E-2</v>
      </c>
      <c r="R305" s="154">
        <f>Q305*H305</f>
        <v>0.18815999999999999</v>
      </c>
      <c r="S305" s="154">
        <v>0</v>
      </c>
      <c r="T305" s="15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151</v>
      </c>
      <c r="AT305" s="156" t="s">
        <v>146</v>
      </c>
      <c r="AU305" s="156" t="s">
        <v>85</v>
      </c>
      <c r="AY305" s="18" t="s">
        <v>144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8" t="s">
        <v>6</v>
      </c>
      <c r="BK305" s="157">
        <f>ROUND(I305*H305,2)</f>
        <v>0</v>
      </c>
      <c r="BL305" s="18" t="s">
        <v>151</v>
      </c>
      <c r="BM305" s="156" t="s">
        <v>480</v>
      </c>
    </row>
    <row r="306" spans="1:65" s="13" customFormat="1" ht="10">
      <c r="B306" s="158"/>
      <c r="D306" s="159" t="s">
        <v>153</v>
      </c>
      <c r="E306" s="160" t="s">
        <v>1</v>
      </c>
      <c r="F306" s="161" t="s">
        <v>471</v>
      </c>
      <c r="H306" s="162">
        <v>11.76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153</v>
      </c>
      <c r="AU306" s="160" t="s">
        <v>85</v>
      </c>
      <c r="AV306" s="13" t="s">
        <v>85</v>
      </c>
      <c r="AW306" s="13" t="s">
        <v>32</v>
      </c>
      <c r="AX306" s="13" t="s">
        <v>6</v>
      </c>
      <c r="AY306" s="160" t="s">
        <v>144</v>
      </c>
    </row>
    <row r="307" spans="1:65" s="2" customFormat="1" ht="16.5" customHeight="1">
      <c r="A307" s="33"/>
      <c r="B307" s="144"/>
      <c r="C307" s="145" t="s">
        <v>481</v>
      </c>
      <c r="D307" s="145" t="s">
        <v>146</v>
      </c>
      <c r="E307" s="146" t="s">
        <v>482</v>
      </c>
      <c r="F307" s="147" t="s">
        <v>483</v>
      </c>
      <c r="G307" s="148" t="s">
        <v>199</v>
      </c>
      <c r="H307" s="149">
        <v>13.52</v>
      </c>
      <c r="I307" s="150"/>
      <c r="J307" s="151">
        <f>ROUND(I307*H307,2)</f>
        <v>0</v>
      </c>
      <c r="K307" s="147" t="s">
        <v>150</v>
      </c>
      <c r="L307" s="34"/>
      <c r="M307" s="152" t="s">
        <v>1</v>
      </c>
      <c r="N307" s="153" t="s">
        <v>41</v>
      </c>
      <c r="O307" s="59"/>
      <c r="P307" s="154">
        <f>O307*H307</f>
        <v>0</v>
      </c>
      <c r="Q307" s="154">
        <v>7.3499999999999998E-3</v>
      </c>
      <c r="R307" s="154">
        <f>Q307*H307</f>
        <v>9.9371999999999988E-2</v>
      </c>
      <c r="S307" s="154">
        <v>0</v>
      </c>
      <c r="T307" s="15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151</v>
      </c>
      <c r="AT307" s="156" t="s">
        <v>146</v>
      </c>
      <c r="AU307" s="156" t="s">
        <v>85</v>
      </c>
      <c r="AY307" s="18" t="s">
        <v>144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8" t="s">
        <v>6</v>
      </c>
      <c r="BK307" s="157">
        <f>ROUND(I307*H307,2)</f>
        <v>0</v>
      </c>
      <c r="BL307" s="18" t="s">
        <v>151</v>
      </c>
      <c r="BM307" s="156" t="s">
        <v>484</v>
      </c>
    </row>
    <row r="308" spans="1:65" s="13" customFormat="1" ht="10">
      <c r="B308" s="158"/>
      <c r="D308" s="159" t="s">
        <v>153</v>
      </c>
      <c r="E308" s="160" t="s">
        <v>1</v>
      </c>
      <c r="F308" s="161" t="s">
        <v>460</v>
      </c>
      <c r="H308" s="162">
        <v>5.76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153</v>
      </c>
      <c r="AU308" s="160" t="s">
        <v>85</v>
      </c>
      <c r="AV308" s="13" t="s">
        <v>85</v>
      </c>
      <c r="AW308" s="13" t="s">
        <v>32</v>
      </c>
      <c r="AX308" s="13" t="s">
        <v>76</v>
      </c>
      <c r="AY308" s="160" t="s">
        <v>144</v>
      </c>
    </row>
    <row r="309" spans="1:65" s="13" customFormat="1" ht="10">
      <c r="B309" s="158"/>
      <c r="D309" s="159" t="s">
        <v>153</v>
      </c>
      <c r="E309" s="160" t="s">
        <v>1</v>
      </c>
      <c r="F309" s="161" t="s">
        <v>461</v>
      </c>
      <c r="H309" s="162">
        <v>6.5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153</v>
      </c>
      <c r="AU309" s="160" t="s">
        <v>85</v>
      </c>
      <c r="AV309" s="13" t="s">
        <v>85</v>
      </c>
      <c r="AW309" s="13" t="s">
        <v>32</v>
      </c>
      <c r="AX309" s="13" t="s">
        <v>76</v>
      </c>
      <c r="AY309" s="160" t="s">
        <v>144</v>
      </c>
    </row>
    <row r="310" spans="1:65" s="13" customFormat="1" ht="10">
      <c r="B310" s="158"/>
      <c r="D310" s="159" t="s">
        <v>153</v>
      </c>
      <c r="E310" s="160" t="s">
        <v>1</v>
      </c>
      <c r="F310" s="161" t="s">
        <v>299</v>
      </c>
      <c r="H310" s="162">
        <v>1.26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153</v>
      </c>
      <c r="AU310" s="160" t="s">
        <v>85</v>
      </c>
      <c r="AV310" s="13" t="s">
        <v>85</v>
      </c>
      <c r="AW310" s="13" t="s">
        <v>32</v>
      </c>
      <c r="AX310" s="13" t="s">
        <v>76</v>
      </c>
      <c r="AY310" s="160" t="s">
        <v>144</v>
      </c>
    </row>
    <row r="311" spans="1:65" s="14" customFormat="1" ht="10">
      <c r="B311" s="167"/>
      <c r="D311" s="159" t="s">
        <v>153</v>
      </c>
      <c r="E311" s="168" t="s">
        <v>1</v>
      </c>
      <c r="F311" s="169" t="s">
        <v>179</v>
      </c>
      <c r="H311" s="170">
        <v>13.52</v>
      </c>
      <c r="I311" s="171"/>
      <c r="L311" s="167"/>
      <c r="M311" s="172"/>
      <c r="N311" s="173"/>
      <c r="O311" s="173"/>
      <c r="P311" s="173"/>
      <c r="Q311" s="173"/>
      <c r="R311" s="173"/>
      <c r="S311" s="173"/>
      <c r="T311" s="174"/>
      <c r="AT311" s="168" t="s">
        <v>153</v>
      </c>
      <c r="AU311" s="168" t="s">
        <v>85</v>
      </c>
      <c r="AV311" s="14" t="s">
        <v>151</v>
      </c>
      <c r="AW311" s="14" t="s">
        <v>32</v>
      </c>
      <c r="AX311" s="14" t="s">
        <v>6</v>
      </c>
      <c r="AY311" s="168" t="s">
        <v>144</v>
      </c>
    </row>
    <row r="312" spans="1:65" s="2" customFormat="1" ht="16.5" customHeight="1">
      <c r="A312" s="33"/>
      <c r="B312" s="144"/>
      <c r="C312" s="145" t="s">
        <v>485</v>
      </c>
      <c r="D312" s="145" t="s">
        <v>146</v>
      </c>
      <c r="E312" s="146" t="s">
        <v>486</v>
      </c>
      <c r="F312" s="147" t="s">
        <v>487</v>
      </c>
      <c r="G312" s="148" t="s">
        <v>199</v>
      </c>
      <c r="H312" s="149">
        <v>10.45</v>
      </c>
      <c r="I312" s="150"/>
      <c r="J312" s="151">
        <f>ROUND(I312*H312,2)</f>
        <v>0</v>
      </c>
      <c r="K312" s="147" t="s">
        <v>150</v>
      </c>
      <c r="L312" s="34"/>
      <c r="M312" s="152" t="s">
        <v>1</v>
      </c>
      <c r="N312" s="153" t="s">
        <v>41</v>
      </c>
      <c r="O312" s="59"/>
      <c r="P312" s="154">
        <f>O312*H312</f>
        <v>0</v>
      </c>
      <c r="Q312" s="154">
        <v>4.3800000000000002E-3</v>
      </c>
      <c r="R312" s="154">
        <f>Q312*H312</f>
        <v>4.5770999999999999E-2</v>
      </c>
      <c r="S312" s="154">
        <v>0</v>
      </c>
      <c r="T312" s="15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6" t="s">
        <v>151</v>
      </c>
      <c r="AT312" s="156" t="s">
        <v>146</v>
      </c>
      <c r="AU312" s="156" t="s">
        <v>85</v>
      </c>
      <c r="AY312" s="18" t="s">
        <v>144</v>
      </c>
      <c r="BE312" s="157">
        <f>IF(N312="základní",J312,0)</f>
        <v>0</v>
      </c>
      <c r="BF312" s="157">
        <f>IF(N312="snížená",J312,0)</f>
        <v>0</v>
      </c>
      <c r="BG312" s="157">
        <f>IF(N312="zákl. přenesená",J312,0)</f>
        <v>0</v>
      </c>
      <c r="BH312" s="157">
        <f>IF(N312="sníž. přenesená",J312,0)</f>
        <v>0</v>
      </c>
      <c r="BI312" s="157">
        <f>IF(N312="nulová",J312,0)</f>
        <v>0</v>
      </c>
      <c r="BJ312" s="18" t="s">
        <v>6</v>
      </c>
      <c r="BK312" s="157">
        <f>ROUND(I312*H312,2)</f>
        <v>0</v>
      </c>
      <c r="BL312" s="18" t="s">
        <v>151</v>
      </c>
      <c r="BM312" s="156" t="s">
        <v>488</v>
      </c>
    </row>
    <row r="313" spans="1:65" s="13" customFormat="1" ht="10">
      <c r="B313" s="158"/>
      <c r="D313" s="159" t="s">
        <v>153</v>
      </c>
      <c r="E313" s="160" t="s">
        <v>1</v>
      </c>
      <c r="F313" s="161" t="s">
        <v>489</v>
      </c>
      <c r="H313" s="162">
        <v>10.45</v>
      </c>
      <c r="I313" s="163"/>
      <c r="L313" s="158"/>
      <c r="M313" s="164"/>
      <c r="N313" s="165"/>
      <c r="O313" s="165"/>
      <c r="P313" s="165"/>
      <c r="Q313" s="165"/>
      <c r="R313" s="165"/>
      <c r="S313" s="165"/>
      <c r="T313" s="166"/>
      <c r="AT313" s="160" t="s">
        <v>153</v>
      </c>
      <c r="AU313" s="160" t="s">
        <v>85</v>
      </c>
      <c r="AV313" s="13" t="s">
        <v>85</v>
      </c>
      <c r="AW313" s="13" t="s">
        <v>32</v>
      </c>
      <c r="AX313" s="13" t="s">
        <v>6</v>
      </c>
      <c r="AY313" s="160" t="s">
        <v>144</v>
      </c>
    </row>
    <row r="314" spans="1:65" s="2" customFormat="1" ht="21.75" customHeight="1">
      <c r="A314" s="33"/>
      <c r="B314" s="144"/>
      <c r="C314" s="145" t="s">
        <v>490</v>
      </c>
      <c r="D314" s="145" t="s">
        <v>146</v>
      </c>
      <c r="E314" s="146" t="s">
        <v>491</v>
      </c>
      <c r="F314" s="147" t="s">
        <v>492</v>
      </c>
      <c r="G314" s="148" t="s">
        <v>199</v>
      </c>
      <c r="H314" s="149">
        <v>10.45</v>
      </c>
      <c r="I314" s="150"/>
      <c r="J314" s="151">
        <f>ROUND(I314*H314,2)</f>
        <v>0</v>
      </c>
      <c r="K314" s="147" t="s">
        <v>1</v>
      </c>
      <c r="L314" s="34"/>
      <c r="M314" s="152" t="s">
        <v>1</v>
      </c>
      <c r="N314" s="153" t="s">
        <v>41</v>
      </c>
      <c r="O314" s="59"/>
      <c r="P314" s="154">
        <f>O314*H314</f>
        <v>0</v>
      </c>
      <c r="Q314" s="154">
        <v>1.6800000000000001E-3</v>
      </c>
      <c r="R314" s="154">
        <f>Q314*H314</f>
        <v>1.7555999999999999E-2</v>
      </c>
      <c r="S314" s="154">
        <v>0</v>
      </c>
      <c r="T314" s="15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6" t="s">
        <v>151</v>
      </c>
      <c r="AT314" s="156" t="s">
        <v>146</v>
      </c>
      <c r="AU314" s="156" t="s">
        <v>85</v>
      </c>
      <c r="AY314" s="18" t="s">
        <v>144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8" t="s">
        <v>6</v>
      </c>
      <c r="BK314" s="157">
        <f>ROUND(I314*H314,2)</f>
        <v>0</v>
      </c>
      <c r="BL314" s="18" t="s">
        <v>151</v>
      </c>
      <c r="BM314" s="156" t="s">
        <v>493</v>
      </c>
    </row>
    <row r="315" spans="1:65" s="13" customFormat="1" ht="10">
      <c r="B315" s="158"/>
      <c r="D315" s="159" t="s">
        <v>153</v>
      </c>
      <c r="E315" s="160" t="s">
        <v>1</v>
      </c>
      <c r="F315" s="161" t="s">
        <v>489</v>
      </c>
      <c r="H315" s="162">
        <v>10.45</v>
      </c>
      <c r="I315" s="163"/>
      <c r="L315" s="158"/>
      <c r="M315" s="164"/>
      <c r="N315" s="165"/>
      <c r="O315" s="165"/>
      <c r="P315" s="165"/>
      <c r="Q315" s="165"/>
      <c r="R315" s="165"/>
      <c r="S315" s="165"/>
      <c r="T315" s="166"/>
      <c r="AT315" s="160" t="s">
        <v>153</v>
      </c>
      <c r="AU315" s="160" t="s">
        <v>85</v>
      </c>
      <c r="AV315" s="13" t="s">
        <v>85</v>
      </c>
      <c r="AW315" s="13" t="s">
        <v>32</v>
      </c>
      <c r="AX315" s="13" t="s">
        <v>6</v>
      </c>
      <c r="AY315" s="160" t="s">
        <v>144</v>
      </c>
    </row>
    <row r="316" spans="1:65" s="2" customFormat="1" ht="21.75" customHeight="1">
      <c r="A316" s="33"/>
      <c r="B316" s="144"/>
      <c r="C316" s="145" t="s">
        <v>494</v>
      </c>
      <c r="D316" s="145" t="s">
        <v>146</v>
      </c>
      <c r="E316" s="146" t="s">
        <v>495</v>
      </c>
      <c r="F316" s="147" t="s">
        <v>496</v>
      </c>
      <c r="G316" s="148" t="s">
        <v>199</v>
      </c>
      <c r="H316" s="149">
        <v>10.45</v>
      </c>
      <c r="I316" s="150"/>
      <c r="J316" s="151">
        <f>ROUND(I316*H316,2)</f>
        <v>0</v>
      </c>
      <c r="K316" s="147" t="s">
        <v>1</v>
      </c>
      <c r="L316" s="34"/>
      <c r="M316" s="152" t="s">
        <v>1</v>
      </c>
      <c r="N316" s="153" t="s">
        <v>41</v>
      </c>
      <c r="O316" s="59"/>
      <c r="P316" s="154">
        <f>O316*H316</f>
        <v>0</v>
      </c>
      <c r="Q316" s="154">
        <v>1.6800000000000001E-3</v>
      </c>
      <c r="R316" s="154">
        <f>Q316*H316</f>
        <v>1.7555999999999999E-2</v>
      </c>
      <c r="S316" s="154">
        <v>0</v>
      </c>
      <c r="T316" s="15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6" t="s">
        <v>151</v>
      </c>
      <c r="AT316" s="156" t="s">
        <v>146</v>
      </c>
      <c r="AU316" s="156" t="s">
        <v>85</v>
      </c>
      <c r="AY316" s="18" t="s">
        <v>144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8" t="s">
        <v>6</v>
      </c>
      <c r="BK316" s="157">
        <f>ROUND(I316*H316,2)</f>
        <v>0</v>
      </c>
      <c r="BL316" s="18" t="s">
        <v>151</v>
      </c>
      <c r="BM316" s="156" t="s">
        <v>497</v>
      </c>
    </row>
    <row r="317" spans="1:65" s="13" customFormat="1" ht="10">
      <c r="B317" s="158"/>
      <c r="D317" s="159" t="s">
        <v>153</v>
      </c>
      <c r="E317" s="160" t="s">
        <v>1</v>
      </c>
      <c r="F317" s="161" t="s">
        <v>489</v>
      </c>
      <c r="H317" s="162">
        <v>10.45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153</v>
      </c>
      <c r="AU317" s="160" t="s">
        <v>85</v>
      </c>
      <c r="AV317" s="13" t="s">
        <v>85</v>
      </c>
      <c r="AW317" s="13" t="s">
        <v>32</v>
      </c>
      <c r="AX317" s="13" t="s">
        <v>6</v>
      </c>
      <c r="AY317" s="160" t="s">
        <v>144</v>
      </c>
    </row>
    <row r="318" spans="1:65" s="2" customFormat="1" ht="16.5" customHeight="1">
      <c r="A318" s="33"/>
      <c r="B318" s="144"/>
      <c r="C318" s="145" t="s">
        <v>498</v>
      </c>
      <c r="D318" s="145" t="s">
        <v>146</v>
      </c>
      <c r="E318" s="146" t="s">
        <v>499</v>
      </c>
      <c r="F318" s="147" t="s">
        <v>500</v>
      </c>
      <c r="G318" s="148" t="s">
        <v>427</v>
      </c>
      <c r="H318" s="149">
        <v>202.5</v>
      </c>
      <c r="I318" s="150"/>
      <c r="J318" s="151">
        <f>ROUND(I318*H318,2)</f>
        <v>0</v>
      </c>
      <c r="K318" s="147" t="s">
        <v>150</v>
      </c>
      <c r="L318" s="34"/>
      <c r="M318" s="152" t="s">
        <v>1</v>
      </c>
      <c r="N318" s="153" t="s">
        <v>41</v>
      </c>
      <c r="O318" s="59"/>
      <c r="P318" s="154">
        <f>O318*H318</f>
        <v>0</v>
      </c>
      <c r="Q318" s="154">
        <v>2.9E-4</v>
      </c>
      <c r="R318" s="154">
        <f>Q318*H318</f>
        <v>5.8724999999999999E-2</v>
      </c>
      <c r="S318" s="154">
        <v>0</v>
      </c>
      <c r="T318" s="15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151</v>
      </c>
      <c r="AT318" s="156" t="s">
        <v>146</v>
      </c>
      <c r="AU318" s="156" t="s">
        <v>85</v>
      </c>
      <c r="AY318" s="18" t="s">
        <v>144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6</v>
      </c>
      <c r="BK318" s="157">
        <f>ROUND(I318*H318,2)</f>
        <v>0</v>
      </c>
      <c r="BL318" s="18" t="s">
        <v>151</v>
      </c>
      <c r="BM318" s="156" t="s">
        <v>501</v>
      </c>
    </row>
    <row r="319" spans="1:65" s="13" customFormat="1" ht="10">
      <c r="B319" s="158"/>
      <c r="D319" s="159" t="s">
        <v>153</v>
      </c>
      <c r="E319" s="160" t="s">
        <v>1</v>
      </c>
      <c r="F319" s="161" t="s">
        <v>502</v>
      </c>
      <c r="H319" s="162">
        <v>55.5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153</v>
      </c>
      <c r="AU319" s="160" t="s">
        <v>85</v>
      </c>
      <c r="AV319" s="13" t="s">
        <v>85</v>
      </c>
      <c r="AW319" s="13" t="s">
        <v>32</v>
      </c>
      <c r="AX319" s="13" t="s">
        <v>76</v>
      </c>
      <c r="AY319" s="160" t="s">
        <v>144</v>
      </c>
    </row>
    <row r="320" spans="1:65" s="13" customFormat="1" ht="10">
      <c r="B320" s="158"/>
      <c r="D320" s="159" t="s">
        <v>153</v>
      </c>
      <c r="E320" s="160" t="s">
        <v>1</v>
      </c>
      <c r="F320" s="161" t="s">
        <v>503</v>
      </c>
      <c r="H320" s="162">
        <v>147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153</v>
      </c>
      <c r="AU320" s="160" t="s">
        <v>85</v>
      </c>
      <c r="AV320" s="13" t="s">
        <v>85</v>
      </c>
      <c r="AW320" s="13" t="s">
        <v>32</v>
      </c>
      <c r="AX320" s="13" t="s">
        <v>76</v>
      </c>
      <c r="AY320" s="160" t="s">
        <v>144</v>
      </c>
    </row>
    <row r="321" spans="1:65" s="14" customFormat="1" ht="10">
      <c r="B321" s="167"/>
      <c r="D321" s="159" t="s">
        <v>153</v>
      </c>
      <c r="E321" s="168" t="s">
        <v>1</v>
      </c>
      <c r="F321" s="169" t="s">
        <v>179</v>
      </c>
      <c r="H321" s="170">
        <v>202.5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153</v>
      </c>
      <c r="AU321" s="168" t="s">
        <v>85</v>
      </c>
      <c r="AV321" s="14" t="s">
        <v>151</v>
      </c>
      <c r="AW321" s="14" t="s">
        <v>32</v>
      </c>
      <c r="AX321" s="14" t="s">
        <v>6</v>
      </c>
      <c r="AY321" s="168" t="s">
        <v>144</v>
      </c>
    </row>
    <row r="322" spans="1:65" s="2" customFormat="1" ht="16.5" customHeight="1">
      <c r="A322" s="33"/>
      <c r="B322" s="144"/>
      <c r="C322" s="145" t="s">
        <v>504</v>
      </c>
      <c r="D322" s="145" t="s">
        <v>146</v>
      </c>
      <c r="E322" s="146" t="s">
        <v>505</v>
      </c>
      <c r="F322" s="147" t="s">
        <v>506</v>
      </c>
      <c r="G322" s="148" t="s">
        <v>427</v>
      </c>
      <c r="H322" s="149">
        <v>202.5</v>
      </c>
      <c r="I322" s="150"/>
      <c r="J322" s="151">
        <f>ROUND(I322*H322,2)</f>
        <v>0</v>
      </c>
      <c r="K322" s="147" t="s">
        <v>150</v>
      </c>
      <c r="L322" s="34"/>
      <c r="M322" s="152" t="s">
        <v>1</v>
      </c>
      <c r="N322" s="153" t="s">
        <v>41</v>
      </c>
      <c r="O322" s="59"/>
      <c r="P322" s="154">
        <f>O322*H322</f>
        <v>0</v>
      </c>
      <c r="Q322" s="154">
        <v>3.3E-4</v>
      </c>
      <c r="R322" s="154">
        <f>Q322*H322</f>
        <v>6.6824999999999996E-2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151</v>
      </c>
      <c r="AT322" s="156" t="s">
        <v>146</v>
      </c>
      <c r="AU322" s="156" t="s">
        <v>85</v>
      </c>
      <c r="AY322" s="18" t="s">
        <v>144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6</v>
      </c>
      <c r="BK322" s="157">
        <f>ROUND(I322*H322,2)</f>
        <v>0</v>
      </c>
      <c r="BL322" s="18" t="s">
        <v>151</v>
      </c>
      <c r="BM322" s="156" t="s">
        <v>507</v>
      </c>
    </row>
    <row r="323" spans="1:65" s="2" customFormat="1" ht="16.5" customHeight="1">
      <c r="A323" s="33"/>
      <c r="B323" s="144"/>
      <c r="C323" s="145" t="s">
        <v>508</v>
      </c>
      <c r="D323" s="145" t="s">
        <v>146</v>
      </c>
      <c r="E323" s="146" t="s">
        <v>509</v>
      </c>
      <c r="F323" s="147" t="s">
        <v>510</v>
      </c>
      <c r="G323" s="148" t="s">
        <v>199</v>
      </c>
      <c r="H323" s="149">
        <v>27</v>
      </c>
      <c r="I323" s="150"/>
      <c r="J323" s="151">
        <f>ROUND(I323*H323,2)</f>
        <v>0</v>
      </c>
      <c r="K323" s="147" t="s">
        <v>150</v>
      </c>
      <c r="L323" s="34"/>
      <c r="M323" s="152" t="s">
        <v>1</v>
      </c>
      <c r="N323" s="153" t="s">
        <v>41</v>
      </c>
      <c r="O323" s="59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151</v>
      </c>
      <c r="AT323" s="156" t="s">
        <v>146</v>
      </c>
      <c r="AU323" s="156" t="s">
        <v>85</v>
      </c>
      <c r="AY323" s="18" t="s">
        <v>144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6</v>
      </c>
      <c r="BK323" s="157">
        <f>ROUND(I323*H323,2)</f>
        <v>0</v>
      </c>
      <c r="BL323" s="18" t="s">
        <v>151</v>
      </c>
      <c r="BM323" s="156" t="s">
        <v>511</v>
      </c>
    </row>
    <row r="324" spans="1:65" s="13" customFormat="1" ht="10">
      <c r="B324" s="158"/>
      <c r="D324" s="159" t="s">
        <v>153</v>
      </c>
      <c r="E324" s="160" t="s">
        <v>1</v>
      </c>
      <c r="F324" s="161" t="s">
        <v>512</v>
      </c>
      <c r="H324" s="162">
        <v>27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153</v>
      </c>
      <c r="AU324" s="160" t="s">
        <v>85</v>
      </c>
      <c r="AV324" s="13" t="s">
        <v>85</v>
      </c>
      <c r="AW324" s="13" t="s">
        <v>32</v>
      </c>
      <c r="AX324" s="13" t="s">
        <v>6</v>
      </c>
      <c r="AY324" s="160" t="s">
        <v>144</v>
      </c>
    </row>
    <row r="325" spans="1:65" s="2" customFormat="1" ht="16.5" customHeight="1">
      <c r="A325" s="33"/>
      <c r="B325" s="144"/>
      <c r="C325" s="145" t="s">
        <v>513</v>
      </c>
      <c r="D325" s="145" t="s">
        <v>146</v>
      </c>
      <c r="E325" s="146" t="s">
        <v>514</v>
      </c>
      <c r="F325" s="147" t="s">
        <v>515</v>
      </c>
      <c r="G325" s="148" t="s">
        <v>199</v>
      </c>
      <c r="H325" s="149">
        <v>22.71</v>
      </c>
      <c r="I325" s="150"/>
      <c r="J325" s="151">
        <f>ROUND(I325*H325,2)</f>
        <v>0</v>
      </c>
      <c r="K325" s="147" t="s">
        <v>150</v>
      </c>
      <c r="L325" s="34"/>
      <c r="M325" s="152" t="s">
        <v>1</v>
      </c>
      <c r="N325" s="153" t="s">
        <v>41</v>
      </c>
      <c r="O325" s="59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151</v>
      </c>
      <c r="AT325" s="156" t="s">
        <v>146</v>
      </c>
      <c r="AU325" s="156" t="s">
        <v>85</v>
      </c>
      <c r="AY325" s="18" t="s">
        <v>144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6</v>
      </c>
      <c r="BK325" s="157">
        <f>ROUND(I325*H325,2)</f>
        <v>0</v>
      </c>
      <c r="BL325" s="18" t="s">
        <v>151</v>
      </c>
      <c r="BM325" s="156" t="s">
        <v>516</v>
      </c>
    </row>
    <row r="326" spans="1:65" s="13" customFormat="1" ht="10">
      <c r="B326" s="158"/>
      <c r="D326" s="159" t="s">
        <v>153</v>
      </c>
      <c r="E326" s="160" t="s">
        <v>1</v>
      </c>
      <c r="F326" s="161" t="s">
        <v>460</v>
      </c>
      <c r="H326" s="162">
        <v>5.76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153</v>
      </c>
      <c r="AU326" s="160" t="s">
        <v>85</v>
      </c>
      <c r="AV326" s="13" t="s">
        <v>85</v>
      </c>
      <c r="AW326" s="13" t="s">
        <v>32</v>
      </c>
      <c r="AX326" s="13" t="s">
        <v>76</v>
      </c>
      <c r="AY326" s="160" t="s">
        <v>144</v>
      </c>
    </row>
    <row r="327" spans="1:65" s="13" customFormat="1" ht="10">
      <c r="B327" s="158"/>
      <c r="D327" s="159" t="s">
        <v>153</v>
      </c>
      <c r="E327" s="160" t="s">
        <v>1</v>
      </c>
      <c r="F327" s="161" t="s">
        <v>461</v>
      </c>
      <c r="H327" s="162">
        <v>6.5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153</v>
      </c>
      <c r="AU327" s="160" t="s">
        <v>85</v>
      </c>
      <c r="AV327" s="13" t="s">
        <v>85</v>
      </c>
      <c r="AW327" s="13" t="s">
        <v>32</v>
      </c>
      <c r="AX327" s="13" t="s">
        <v>76</v>
      </c>
      <c r="AY327" s="160" t="s">
        <v>144</v>
      </c>
    </row>
    <row r="328" spans="1:65" s="13" customFormat="1" ht="10">
      <c r="B328" s="158"/>
      <c r="D328" s="159" t="s">
        <v>153</v>
      </c>
      <c r="E328" s="160" t="s">
        <v>1</v>
      </c>
      <c r="F328" s="161" t="s">
        <v>489</v>
      </c>
      <c r="H328" s="162">
        <v>10.45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153</v>
      </c>
      <c r="AU328" s="160" t="s">
        <v>85</v>
      </c>
      <c r="AV328" s="13" t="s">
        <v>85</v>
      </c>
      <c r="AW328" s="13" t="s">
        <v>32</v>
      </c>
      <c r="AX328" s="13" t="s">
        <v>76</v>
      </c>
      <c r="AY328" s="160" t="s">
        <v>144</v>
      </c>
    </row>
    <row r="329" spans="1:65" s="14" customFormat="1" ht="10">
      <c r="B329" s="167"/>
      <c r="D329" s="159" t="s">
        <v>153</v>
      </c>
      <c r="E329" s="168" t="s">
        <v>1</v>
      </c>
      <c r="F329" s="169" t="s">
        <v>179</v>
      </c>
      <c r="H329" s="170">
        <v>22.71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153</v>
      </c>
      <c r="AU329" s="168" t="s">
        <v>85</v>
      </c>
      <c r="AV329" s="14" t="s">
        <v>151</v>
      </c>
      <c r="AW329" s="14" t="s">
        <v>32</v>
      </c>
      <c r="AX329" s="14" t="s">
        <v>6</v>
      </c>
      <c r="AY329" s="168" t="s">
        <v>144</v>
      </c>
    </row>
    <row r="330" spans="1:65" s="2" customFormat="1" ht="16.5" customHeight="1">
      <c r="A330" s="33"/>
      <c r="B330" s="144"/>
      <c r="C330" s="145" t="s">
        <v>517</v>
      </c>
      <c r="D330" s="145" t="s">
        <v>146</v>
      </c>
      <c r="E330" s="146" t="s">
        <v>518</v>
      </c>
      <c r="F330" s="147" t="s">
        <v>519</v>
      </c>
      <c r="G330" s="148" t="s">
        <v>149</v>
      </c>
      <c r="H330" s="149">
        <v>0.96</v>
      </c>
      <c r="I330" s="150"/>
      <c r="J330" s="151">
        <f>ROUND(I330*H330,2)</f>
        <v>0</v>
      </c>
      <c r="K330" s="147" t="s">
        <v>150</v>
      </c>
      <c r="L330" s="34"/>
      <c r="M330" s="152" t="s">
        <v>1</v>
      </c>
      <c r="N330" s="153" t="s">
        <v>41</v>
      </c>
      <c r="O330" s="59"/>
      <c r="P330" s="154">
        <f>O330*H330</f>
        <v>0</v>
      </c>
      <c r="Q330" s="154">
        <v>2.2563399999999998</v>
      </c>
      <c r="R330" s="154">
        <f>Q330*H330</f>
        <v>2.1660863999999997</v>
      </c>
      <c r="S330" s="154">
        <v>0</v>
      </c>
      <c r="T330" s="15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151</v>
      </c>
      <c r="AT330" s="156" t="s">
        <v>146</v>
      </c>
      <c r="AU330" s="156" t="s">
        <v>85</v>
      </c>
      <c r="AY330" s="18" t="s">
        <v>144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8" t="s">
        <v>6</v>
      </c>
      <c r="BK330" s="157">
        <f>ROUND(I330*H330,2)</f>
        <v>0</v>
      </c>
      <c r="BL330" s="18" t="s">
        <v>151</v>
      </c>
      <c r="BM330" s="156" t="s">
        <v>520</v>
      </c>
    </row>
    <row r="331" spans="1:65" s="13" customFormat="1" ht="10">
      <c r="B331" s="158"/>
      <c r="D331" s="159" t="s">
        <v>153</v>
      </c>
      <c r="E331" s="160" t="s">
        <v>1</v>
      </c>
      <c r="F331" s="161" t="s">
        <v>521</v>
      </c>
      <c r="H331" s="162">
        <v>0.96</v>
      </c>
      <c r="I331" s="163"/>
      <c r="L331" s="158"/>
      <c r="M331" s="164"/>
      <c r="N331" s="165"/>
      <c r="O331" s="165"/>
      <c r="P331" s="165"/>
      <c r="Q331" s="165"/>
      <c r="R331" s="165"/>
      <c r="S331" s="165"/>
      <c r="T331" s="166"/>
      <c r="AT331" s="160" t="s">
        <v>153</v>
      </c>
      <c r="AU331" s="160" t="s">
        <v>85</v>
      </c>
      <c r="AV331" s="13" t="s">
        <v>85</v>
      </c>
      <c r="AW331" s="13" t="s">
        <v>32</v>
      </c>
      <c r="AX331" s="13" t="s">
        <v>6</v>
      </c>
      <c r="AY331" s="160" t="s">
        <v>144</v>
      </c>
    </row>
    <row r="332" spans="1:65" s="2" customFormat="1" ht="16.5" customHeight="1">
      <c r="A332" s="33"/>
      <c r="B332" s="144"/>
      <c r="C332" s="145" t="s">
        <v>522</v>
      </c>
      <c r="D332" s="145" t="s">
        <v>146</v>
      </c>
      <c r="E332" s="146" t="s">
        <v>523</v>
      </c>
      <c r="F332" s="147" t="s">
        <v>524</v>
      </c>
      <c r="G332" s="148" t="s">
        <v>149</v>
      </c>
      <c r="H332" s="149">
        <v>3.2839999999999998</v>
      </c>
      <c r="I332" s="150"/>
      <c r="J332" s="151">
        <f>ROUND(I332*H332,2)</f>
        <v>0</v>
      </c>
      <c r="K332" s="147" t="s">
        <v>150</v>
      </c>
      <c r="L332" s="34"/>
      <c r="M332" s="152" t="s">
        <v>1</v>
      </c>
      <c r="N332" s="153" t="s">
        <v>41</v>
      </c>
      <c r="O332" s="59"/>
      <c r="P332" s="154">
        <f>O332*H332</f>
        <v>0</v>
      </c>
      <c r="Q332" s="154">
        <v>0</v>
      </c>
      <c r="R332" s="154">
        <f>Q332*H332</f>
        <v>0</v>
      </c>
      <c r="S332" s="154">
        <v>0</v>
      </c>
      <c r="T332" s="15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151</v>
      </c>
      <c r="AT332" s="156" t="s">
        <v>146</v>
      </c>
      <c r="AU332" s="156" t="s">
        <v>85</v>
      </c>
      <c r="AY332" s="18" t="s">
        <v>144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8" t="s">
        <v>6</v>
      </c>
      <c r="BK332" s="157">
        <f>ROUND(I332*H332,2)</f>
        <v>0</v>
      </c>
      <c r="BL332" s="18" t="s">
        <v>151</v>
      </c>
      <c r="BM332" s="156" t="s">
        <v>525</v>
      </c>
    </row>
    <row r="333" spans="1:65" s="13" customFormat="1" ht="10">
      <c r="B333" s="158"/>
      <c r="D333" s="159" t="s">
        <v>153</v>
      </c>
      <c r="E333" s="160" t="s">
        <v>1</v>
      </c>
      <c r="F333" s="161" t="s">
        <v>526</v>
      </c>
      <c r="H333" s="162">
        <v>2.6179999999999999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153</v>
      </c>
      <c r="AU333" s="160" t="s">
        <v>85</v>
      </c>
      <c r="AV333" s="13" t="s">
        <v>85</v>
      </c>
      <c r="AW333" s="13" t="s">
        <v>32</v>
      </c>
      <c r="AX333" s="13" t="s">
        <v>76</v>
      </c>
      <c r="AY333" s="160" t="s">
        <v>144</v>
      </c>
    </row>
    <row r="334" spans="1:65" s="13" customFormat="1" ht="10">
      <c r="B334" s="158"/>
      <c r="D334" s="159" t="s">
        <v>153</v>
      </c>
      <c r="E334" s="160" t="s">
        <v>1</v>
      </c>
      <c r="F334" s="161" t="s">
        <v>527</v>
      </c>
      <c r="H334" s="162">
        <v>0.66600000000000004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153</v>
      </c>
      <c r="AU334" s="160" t="s">
        <v>85</v>
      </c>
      <c r="AV334" s="13" t="s">
        <v>85</v>
      </c>
      <c r="AW334" s="13" t="s">
        <v>32</v>
      </c>
      <c r="AX334" s="13" t="s">
        <v>76</v>
      </c>
      <c r="AY334" s="160" t="s">
        <v>144</v>
      </c>
    </row>
    <row r="335" spans="1:65" s="14" customFormat="1" ht="10">
      <c r="B335" s="167"/>
      <c r="D335" s="159" t="s">
        <v>153</v>
      </c>
      <c r="E335" s="168" t="s">
        <v>1</v>
      </c>
      <c r="F335" s="169" t="s">
        <v>528</v>
      </c>
      <c r="H335" s="170">
        <v>3.2839999999999998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153</v>
      </c>
      <c r="AU335" s="168" t="s">
        <v>85</v>
      </c>
      <c r="AV335" s="14" t="s">
        <v>151</v>
      </c>
      <c r="AW335" s="14" t="s">
        <v>32</v>
      </c>
      <c r="AX335" s="14" t="s">
        <v>6</v>
      </c>
      <c r="AY335" s="168" t="s">
        <v>144</v>
      </c>
    </row>
    <row r="336" spans="1:65" s="2" customFormat="1" ht="16.5" customHeight="1">
      <c r="A336" s="33"/>
      <c r="B336" s="144"/>
      <c r="C336" s="145" t="s">
        <v>529</v>
      </c>
      <c r="D336" s="145" t="s">
        <v>146</v>
      </c>
      <c r="E336" s="146" t="s">
        <v>530</v>
      </c>
      <c r="F336" s="147" t="s">
        <v>531</v>
      </c>
      <c r="G336" s="148" t="s">
        <v>149</v>
      </c>
      <c r="H336" s="149">
        <v>1.282</v>
      </c>
      <c r="I336" s="150"/>
      <c r="J336" s="151">
        <f>ROUND(I336*H336,2)</f>
        <v>0</v>
      </c>
      <c r="K336" s="147" t="s">
        <v>150</v>
      </c>
      <c r="L336" s="34"/>
      <c r="M336" s="152" t="s">
        <v>1</v>
      </c>
      <c r="N336" s="153" t="s">
        <v>41</v>
      </c>
      <c r="O336" s="59"/>
      <c r="P336" s="154">
        <f>O336*H336</f>
        <v>0</v>
      </c>
      <c r="Q336" s="154">
        <v>1.6160000000000001</v>
      </c>
      <c r="R336" s="154">
        <f>Q336*H336</f>
        <v>2.0717120000000002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151</v>
      </c>
      <c r="AT336" s="156" t="s">
        <v>146</v>
      </c>
      <c r="AU336" s="156" t="s">
        <v>85</v>
      </c>
      <c r="AY336" s="18" t="s">
        <v>144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6</v>
      </c>
      <c r="BK336" s="157">
        <f>ROUND(I336*H336,2)</f>
        <v>0</v>
      </c>
      <c r="BL336" s="18" t="s">
        <v>151</v>
      </c>
      <c r="BM336" s="156" t="s">
        <v>532</v>
      </c>
    </row>
    <row r="337" spans="1:65" s="13" customFormat="1" ht="10">
      <c r="B337" s="158"/>
      <c r="D337" s="159" t="s">
        <v>153</v>
      </c>
      <c r="E337" s="160" t="s">
        <v>1</v>
      </c>
      <c r="F337" s="161" t="s">
        <v>533</v>
      </c>
      <c r="H337" s="162">
        <v>0.95199999999999996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153</v>
      </c>
      <c r="AU337" s="160" t="s">
        <v>85</v>
      </c>
      <c r="AV337" s="13" t="s">
        <v>85</v>
      </c>
      <c r="AW337" s="13" t="s">
        <v>32</v>
      </c>
      <c r="AX337" s="13" t="s">
        <v>76</v>
      </c>
      <c r="AY337" s="160" t="s">
        <v>144</v>
      </c>
    </row>
    <row r="338" spans="1:65" s="13" customFormat="1" ht="10">
      <c r="B338" s="158"/>
      <c r="D338" s="159" t="s">
        <v>153</v>
      </c>
      <c r="E338" s="160" t="s">
        <v>1</v>
      </c>
      <c r="F338" s="161" t="s">
        <v>534</v>
      </c>
      <c r="H338" s="162">
        <v>0.33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153</v>
      </c>
      <c r="AU338" s="160" t="s">
        <v>85</v>
      </c>
      <c r="AV338" s="13" t="s">
        <v>85</v>
      </c>
      <c r="AW338" s="13" t="s">
        <v>32</v>
      </c>
      <c r="AX338" s="13" t="s">
        <v>76</v>
      </c>
      <c r="AY338" s="160" t="s">
        <v>144</v>
      </c>
    </row>
    <row r="339" spans="1:65" s="14" customFormat="1" ht="10">
      <c r="B339" s="167"/>
      <c r="D339" s="159" t="s">
        <v>153</v>
      </c>
      <c r="E339" s="168" t="s">
        <v>1</v>
      </c>
      <c r="F339" s="169" t="s">
        <v>179</v>
      </c>
      <c r="H339" s="170">
        <v>1.282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153</v>
      </c>
      <c r="AU339" s="168" t="s">
        <v>85</v>
      </c>
      <c r="AV339" s="14" t="s">
        <v>151</v>
      </c>
      <c r="AW339" s="14" t="s">
        <v>32</v>
      </c>
      <c r="AX339" s="14" t="s">
        <v>6</v>
      </c>
      <c r="AY339" s="168" t="s">
        <v>144</v>
      </c>
    </row>
    <row r="340" spans="1:65" s="2" customFormat="1" ht="16.5" customHeight="1">
      <c r="A340" s="33"/>
      <c r="B340" s="144"/>
      <c r="C340" s="145" t="s">
        <v>535</v>
      </c>
      <c r="D340" s="145" t="s">
        <v>146</v>
      </c>
      <c r="E340" s="146" t="s">
        <v>536</v>
      </c>
      <c r="F340" s="147" t="s">
        <v>537</v>
      </c>
      <c r="G340" s="148" t="s">
        <v>199</v>
      </c>
      <c r="H340" s="149">
        <v>0.70399999999999996</v>
      </c>
      <c r="I340" s="150"/>
      <c r="J340" s="151">
        <f>ROUND(I340*H340,2)</f>
        <v>0</v>
      </c>
      <c r="K340" s="147" t="s">
        <v>150</v>
      </c>
      <c r="L340" s="34"/>
      <c r="M340" s="152" t="s">
        <v>1</v>
      </c>
      <c r="N340" s="153" t="s">
        <v>41</v>
      </c>
      <c r="O340" s="59"/>
      <c r="P340" s="154">
        <f>O340*H340</f>
        <v>0</v>
      </c>
      <c r="Q340" s="154">
        <v>1.3520000000000001E-2</v>
      </c>
      <c r="R340" s="154">
        <f>Q340*H340</f>
        <v>9.5180799999999999E-3</v>
      </c>
      <c r="S340" s="154">
        <v>0</v>
      </c>
      <c r="T340" s="15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151</v>
      </c>
      <c r="AT340" s="156" t="s">
        <v>146</v>
      </c>
      <c r="AU340" s="156" t="s">
        <v>85</v>
      </c>
      <c r="AY340" s="18" t="s">
        <v>144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6</v>
      </c>
      <c r="BK340" s="157">
        <f>ROUND(I340*H340,2)</f>
        <v>0</v>
      </c>
      <c r="BL340" s="18" t="s">
        <v>151</v>
      </c>
      <c r="BM340" s="156" t="s">
        <v>538</v>
      </c>
    </row>
    <row r="341" spans="1:65" s="13" customFormat="1" ht="10">
      <c r="B341" s="158"/>
      <c r="D341" s="159" t="s">
        <v>153</v>
      </c>
      <c r="E341" s="160" t="s">
        <v>1</v>
      </c>
      <c r="F341" s="161" t="s">
        <v>539</v>
      </c>
      <c r="H341" s="162">
        <v>0.70399999999999996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153</v>
      </c>
      <c r="AU341" s="160" t="s">
        <v>85</v>
      </c>
      <c r="AV341" s="13" t="s">
        <v>85</v>
      </c>
      <c r="AW341" s="13" t="s">
        <v>32</v>
      </c>
      <c r="AX341" s="13" t="s">
        <v>6</v>
      </c>
      <c r="AY341" s="160" t="s">
        <v>144</v>
      </c>
    </row>
    <row r="342" spans="1:65" s="2" customFormat="1" ht="16.5" customHeight="1">
      <c r="A342" s="33"/>
      <c r="B342" s="144"/>
      <c r="C342" s="145" t="s">
        <v>540</v>
      </c>
      <c r="D342" s="145" t="s">
        <v>146</v>
      </c>
      <c r="E342" s="146" t="s">
        <v>541</v>
      </c>
      <c r="F342" s="147" t="s">
        <v>542</v>
      </c>
      <c r="G342" s="148" t="s">
        <v>199</v>
      </c>
      <c r="H342" s="149">
        <v>0.70399999999999996</v>
      </c>
      <c r="I342" s="150"/>
      <c r="J342" s="151">
        <f>ROUND(I342*H342,2)</f>
        <v>0</v>
      </c>
      <c r="K342" s="147" t="s">
        <v>150</v>
      </c>
      <c r="L342" s="34"/>
      <c r="M342" s="152" t="s">
        <v>1</v>
      </c>
      <c r="N342" s="153" t="s">
        <v>41</v>
      </c>
      <c r="O342" s="59"/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151</v>
      </c>
      <c r="AT342" s="156" t="s">
        <v>146</v>
      </c>
      <c r="AU342" s="156" t="s">
        <v>85</v>
      </c>
      <c r="AY342" s="18" t="s">
        <v>144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8" t="s">
        <v>6</v>
      </c>
      <c r="BK342" s="157">
        <f>ROUND(I342*H342,2)</f>
        <v>0</v>
      </c>
      <c r="BL342" s="18" t="s">
        <v>151</v>
      </c>
      <c r="BM342" s="156" t="s">
        <v>543</v>
      </c>
    </row>
    <row r="343" spans="1:65" s="2" customFormat="1" ht="16.5" customHeight="1">
      <c r="A343" s="33"/>
      <c r="B343" s="144"/>
      <c r="C343" s="145" t="s">
        <v>544</v>
      </c>
      <c r="D343" s="145" t="s">
        <v>146</v>
      </c>
      <c r="E343" s="146" t="s">
        <v>545</v>
      </c>
      <c r="F343" s="147" t="s">
        <v>546</v>
      </c>
      <c r="G343" s="148" t="s">
        <v>233</v>
      </c>
      <c r="H343" s="149">
        <v>0.10299999999999999</v>
      </c>
      <c r="I343" s="150"/>
      <c r="J343" s="151">
        <f>ROUND(I343*H343,2)</f>
        <v>0</v>
      </c>
      <c r="K343" s="147" t="s">
        <v>150</v>
      </c>
      <c r="L343" s="34"/>
      <c r="M343" s="152" t="s">
        <v>1</v>
      </c>
      <c r="N343" s="153" t="s">
        <v>41</v>
      </c>
      <c r="O343" s="59"/>
      <c r="P343" s="154">
        <f>O343*H343</f>
        <v>0</v>
      </c>
      <c r="Q343" s="154">
        <v>1.06277</v>
      </c>
      <c r="R343" s="154">
        <f>Q343*H343</f>
        <v>0.10946531</v>
      </c>
      <c r="S343" s="154">
        <v>0</v>
      </c>
      <c r="T343" s="15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151</v>
      </c>
      <c r="AT343" s="156" t="s">
        <v>146</v>
      </c>
      <c r="AU343" s="156" t="s">
        <v>85</v>
      </c>
      <c r="AY343" s="18" t="s">
        <v>144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6</v>
      </c>
      <c r="BK343" s="157">
        <f>ROUND(I343*H343,2)</f>
        <v>0</v>
      </c>
      <c r="BL343" s="18" t="s">
        <v>151</v>
      </c>
      <c r="BM343" s="156" t="s">
        <v>547</v>
      </c>
    </row>
    <row r="344" spans="1:65" s="13" customFormat="1" ht="10">
      <c r="B344" s="158"/>
      <c r="D344" s="159" t="s">
        <v>153</v>
      </c>
      <c r="E344" s="160" t="s">
        <v>1</v>
      </c>
      <c r="F344" s="161" t="s">
        <v>548</v>
      </c>
      <c r="H344" s="162">
        <v>7.6999999999999999E-2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153</v>
      </c>
      <c r="AU344" s="160" t="s">
        <v>85</v>
      </c>
      <c r="AV344" s="13" t="s">
        <v>85</v>
      </c>
      <c r="AW344" s="13" t="s">
        <v>32</v>
      </c>
      <c r="AX344" s="13" t="s">
        <v>76</v>
      </c>
      <c r="AY344" s="160" t="s">
        <v>144</v>
      </c>
    </row>
    <row r="345" spans="1:65" s="13" customFormat="1" ht="10">
      <c r="B345" s="158"/>
      <c r="D345" s="159" t="s">
        <v>153</v>
      </c>
      <c r="E345" s="160" t="s">
        <v>1</v>
      </c>
      <c r="F345" s="161" t="s">
        <v>549</v>
      </c>
      <c r="H345" s="162">
        <v>2.5999999999999999E-2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153</v>
      </c>
      <c r="AU345" s="160" t="s">
        <v>85</v>
      </c>
      <c r="AV345" s="13" t="s">
        <v>85</v>
      </c>
      <c r="AW345" s="13" t="s">
        <v>32</v>
      </c>
      <c r="AX345" s="13" t="s">
        <v>76</v>
      </c>
      <c r="AY345" s="160" t="s">
        <v>144</v>
      </c>
    </row>
    <row r="346" spans="1:65" s="14" customFormat="1" ht="10">
      <c r="B346" s="167"/>
      <c r="D346" s="159" t="s">
        <v>153</v>
      </c>
      <c r="E346" s="168" t="s">
        <v>1</v>
      </c>
      <c r="F346" s="169" t="s">
        <v>528</v>
      </c>
      <c r="H346" s="170">
        <v>0.10299999999999999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153</v>
      </c>
      <c r="AU346" s="168" t="s">
        <v>85</v>
      </c>
      <c r="AV346" s="14" t="s">
        <v>151</v>
      </c>
      <c r="AW346" s="14" t="s">
        <v>32</v>
      </c>
      <c r="AX346" s="14" t="s">
        <v>6</v>
      </c>
      <c r="AY346" s="168" t="s">
        <v>144</v>
      </c>
    </row>
    <row r="347" spans="1:65" s="2" customFormat="1" ht="16.5" customHeight="1">
      <c r="A347" s="33"/>
      <c r="B347" s="144"/>
      <c r="C347" s="145" t="s">
        <v>550</v>
      </c>
      <c r="D347" s="145" t="s">
        <v>146</v>
      </c>
      <c r="E347" s="146" t="s">
        <v>551</v>
      </c>
      <c r="F347" s="147" t="s">
        <v>552</v>
      </c>
      <c r="G347" s="148" t="s">
        <v>199</v>
      </c>
      <c r="H347" s="149">
        <v>1.282</v>
      </c>
      <c r="I347" s="150"/>
      <c r="J347" s="151">
        <f>ROUND(I347*H347,2)</f>
        <v>0</v>
      </c>
      <c r="K347" s="147" t="s">
        <v>150</v>
      </c>
      <c r="L347" s="34"/>
      <c r="M347" s="152" t="s">
        <v>1</v>
      </c>
      <c r="N347" s="153" t="s">
        <v>41</v>
      </c>
      <c r="O347" s="59"/>
      <c r="P347" s="154">
        <f>O347*H347</f>
        <v>0</v>
      </c>
      <c r="Q347" s="154">
        <v>4.2000000000000003E-2</v>
      </c>
      <c r="R347" s="154">
        <f>Q347*H347</f>
        <v>5.3844000000000003E-2</v>
      </c>
      <c r="S347" s="154">
        <v>0</v>
      </c>
      <c r="T347" s="15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151</v>
      </c>
      <c r="AT347" s="156" t="s">
        <v>146</v>
      </c>
      <c r="AU347" s="156" t="s">
        <v>85</v>
      </c>
      <c r="AY347" s="18" t="s">
        <v>144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6</v>
      </c>
      <c r="BK347" s="157">
        <f>ROUND(I347*H347,2)</f>
        <v>0</v>
      </c>
      <c r="BL347" s="18" t="s">
        <v>151</v>
      </c>
      <c r="BM347" s="156" t="s">
        <v>553</v>
      </c>
    </row>
    <row r="348" spans="1:65" s="2" customFormat="1" ht="21.75" customHeight="1">
      <c r="A348" s="33"/>
      <c r="B348" s="144"/>
      <c r="C348" s="145" t="s">
        <v>554</v>
      </c>
      <c r="D348" s="145" t="s">
        <v>146</v>
      </c>
      <c r="E348" s="146" t="s">
        <v>555</v>
      </c>
      <c r="F348" s="147" t="s">
        <v>556</v>
      </c>
      <c r="G348" s="148" t="s">
        <v>199</v>
      </c>
      <c r="H348" s="149">
        <v>9.516</v>
      </c>
      <c r="I348" s="150"/>
      <c r="J348" s="151">
        <f>ROUND(I348*H348,2)</f>
        <v>0</v>
      </c>
      <c r="K348" s="147" t="s">
        <v>150</v>
      </c>
      <c r="L348" s="34"/>
      <c r="M348" s="152" t="s">
        <v>1</v>
      </c>
      <c r="N348" s="153" t="s">
        <v>41</v>
      </c>
      <c r="O348" s="59"/>
      <c r="P348" s="154">
        <f>O348*H348</f>
        <v>0</v>
      </c>
      <c r="Q348" s="154">
        <v>8.4000000000000005E-2</v>
      </c>
      <c r="R348" s="154">
        <f>Q348*H348</f>
        <v>0.79934400000000005</v>
      </c>
      <c r="S348" s="154">
        <v>0</v>
      </c>
      <c r="T348" s="15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151</v>
      </c>
      <c r="AT348" s="156" t="s">
        <v>146</v>
      </c>
      <c r="AU348" s="156" t="s">
        <v>85</v>
      </c>
      <c r="AY348" s="18" t="s">
        <v>144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8" t="s">
        <v>6</v>
      </c>
      <c r="BK348" s="157">
        <f>ROUND(I348*H348,2)</f>
        <v>0</v>
      </c>
      <c r="BL348" s="18" t="s">
        <v>151</v>
      </c>
      <c r="BM348" s="156" t="s">
        <v>557</v>
      </c>
    </row>
    <row r="349" spans="1:65" s="13" customFormat="1" ht="10">
      <c r="B349" s="158"/>
      <c r="D349" s="159" t="s">
        <v>153</v>
      </c>
      <c r="E349" s="160" t="s">
        <v>1</v>
      </c>
      <c r="F349" s="161" t="s">
        <v>558</v>
      </c>
      <c r="H349" s="162">
        <v>9.516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153</v>
      </c>
      <c r="AU349" s="160" t="s">
        <v>85</v>
      </c>
      <c r="AV349" s="13" t="s">
        <v>85</v>
      </c>
      <c r="AW349" s="13" t="s">
        <v>32</v>
      </c>
      <c r="AX349" s="13" t="s">
        <v>6</v>
      </c>
      <c r="AY349" s="160" t="s">
        <v>144</v>
      </c>
    </row>
    <row r="350" spans="1:65" s="2" customFormat="1" ht="21.75" customHeight="1">
      <c r="A350" s="33"/>
      <c r="B350" s="144"/>
      <c r="C350" s="145" t="s">
        <v>559</v>
      </c>
      <c r="D350" s="145" t="s">
        <v>146</v>
      </c>
      <c r="E350" s="146" t="s">
        <v>560</v>
      </c>
      <c r="F350" s="147" t="s">
        <v>561</v>
      </c>
      <c r="G350" s="148" t="s">
        <v>199</v>
      </c>
      <c r="H350" s="149">
        <v>46.936999999999998</v>
      </c>
      <c r="I350" s="150"/>
      <c r="J350" s="151">
        <f>ROUND(I350*H350,2)</f>
        <v>0</v>
      </c>
      <c r="K350" s="147" t="s">
        <v>150</v>
      </c>
      <c r="L350" s="34"/>
      <c r="M350" s="152" t="s">
        <v>1</v>
      </c>
      <c r="N350" s="153" t="s">
        <v>41</v>
      </c>
      <c r="O350" s="59"/>
      <c r="P350" s="154">
        <f>O350*H350</f>
        <v>0</v>
      </c>
      <c r="Q350" s="154">
        <v>0.105</v>
      </c>
      <c r="R350" s="154">
        <f>Q350*H350</f>
        <v>4.9283849999999996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151</v>
      </c>
      <c r="AT350" s="156" t="s">
        <v>146</v>
      </c>
      <c r="AU350" s="156" t="s">
        <v>85</v>
      </c>
      <c r="AY350" s="18" t="s">
        <v>144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6</v>
      </c>
      <c r="BK350" s="157">
        <f>ROUND(I350*H350,2)</f>
        <v>0</v>
      </c>
      <c r="BL350" s="18" t="s">
        <v>151</v>
      </c>
      <c r="BM350" s="156" t="s">
        <v>562</v>
      </c>
    </row>
    <row r="351" spans="1:65" s="13" customFormat="1" ht="10">
      <c r="B351" s="158"/>
      <c r="D351" s="159" t="s">
        <v>153</v>
      </c>
      <c r="E351" s="160" t="s">
        <v>1</v>
      </c>
      <c r="F351" s="161" t="s">
        <v>563</v>
      </c>
      <c r="H351" s="162">
        <v>46.936999999999998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153</v>
      </c>
      <c r="AU351" s="160" t="s">
        <v>85</v>
      </c>
      <c r="AV351" s="13" t="s">
        <v>85</v>
      </c>
      <c r="AW351" s="13" t="s">
        <v>32</v>
      </c>
      <c r="AX351" s="13" t="s">
        <v>76</v>
      </c>
      <c r="AY351" s="160" t="s">
        <v>144</v>
      </c>
    </row>
    <row r="352" spans="1:65" s="14" customFormat="1" ht="10">
      <c r="B352" s="167"/>
      <c r="D352" s="159" t="s">
        <v>153</v>
      </c>
      <c r="E352" s="168" t="s">
        <v>1</v>
      </c>
      <c r="F352" s="169" t="s">
        <v>179</v>
      </c>
      <c r="H352" s="170">
        <v>46.936999999999998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153</v>
      </c>
      <c r="AU352" s="168" t="s">
        <v>85</v>
      </c>
      <c r="AV352" s="14" t="s">
        <v>151</v>
      </c>
      <c r="AW352" s="14" t="s">
        <v>32</v>
      </c>
      <c r="AX352" s="14" t="s">
        <v>6</v>
      </c>
      <c r="AY352" s="168" t="s">
        <v>144</v>
      </c>
    </row>
    <row r="353" spans="1:65" s="2" customFormat="1" ht="21.75" customHeight="1">
      <c r="A353" s="33"/>
      <c r="B353" s="144"/>
      <c r="C353" s="145" t="s">
        <v>564</v>
      </c>
      <c r="D353" s="145" t="s">
        <v>146</v>
      </c>
      <c r="E353" s="146" t="s">
        <v>565</v>
      </c>
      <c r="F353" s="147" t="s">
        <v>566</v>
      </c>
      <c r="G353" s="148" t="s">
        <v>199</v>
      </c>
      <c r="H353" s="149">
        <v>53.152999999999999</v>
      </c>
      <c r="I353" s="150"/>
      <c r="J353" s="151">
        <f>ROUND(I353*H353,2)</f>
        <v>0</v>
      </c>
      <c r="K353" s="147" t="s">
        <v>1</v>
      </c>
      <c r="L353" s="34"/>
      <c r="M353" s="152" t="s">
        <v>1</v>
      </c>
      <c r="N353" s="153" t="s">
        <v>41</v>
      </c>
      <c r="O353" s="59"/>
      <c r="P353" s="154">
        <f>O353*H353</f>
        <v>0</v>
      </c>
      <c r="Q353" s="154">
        <v>0.105</v>
      </c>
      <c r="R353" s="154">
        <f>Q353*H353</f>
        <v>5.5810649999999997</v>
      </c>
      <c r="S353" s="154">
        <v>0</v>
      </c>
      <c r="T353" s="15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151</v>
      </c>
      <c r="AT353" s="156" t="s">
        <v>146</v>
      </c>
      <c r="AU353" s="156" t="s">
        <v>85</v>
      </c>
      <c r="AY353" s="18" t="s">
        <v>144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6</v>
      </c>
      <c r="BK353" s="157">
        <f>ROUND(I353*H353,2)</f>
        <v>0</v>
      </c>
      <c r="BL353" s="18" t="s">
        <v>151</v>
      </c>
      <c r="BM353" s="156" t="s">
        <v>567</v>
      </c>
    </row>
    <row r="354" spans="1:65" s="13" customFormat="1" ht="10">
      <c r="B354" s="158"/>
      <c r="D354" s="159" t="s">
        <v>153</v>
      </c>
      <c r="E354" s="160" t="s">
        <v>1</v>
      </c>
      <c r="F354" s="161" t="s">
        <v>568</v>
      </c>
      <c r="H354" s="162">
        <v>43.637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153</v>
      </c>
      <c r="AU354" s="160" t="s">
        <v>85</v>
      </c>
      <c r="AV354" s="13" t="s">
        <v>85</v>
      </c>
      <c r="AW354" s="13" t="s">
        <v>32</v>
      </c>
      <c r="AX354" s="13" t="s">
        <v>76</v>
      </c>
      <c r="AY354" s="160" t="s">
        <v>144</v>
      </c>
    </row>
    <row r="355" spans="1:65" s="13" customFormat="1" ht="10">
      <c r="B355" s="158"/>
      <c r="D355" s="159" t="s">
        <v>153</v>
      </c>
      <c r="E355" s="160" t="s">
        <v>1</v>
      </c>
      <c r="F355" s="161" t="s">
        <v>569</v>
      </c>
      <c r="H355" s="162">
        <v>9.516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153</v>
      </c>
      <c r="AU355" s="160" t="s">
        <v>85</v>
      </c>
      <c r="AV355" s="13" t="s">
        <v>85</v>
      </c>
      <c r="AW355" s="13" t="s">
        <v>32</v>
      </c>
      <c r="AX355" s="13" t="s">
        <v>76</v>
      </c>
      <c r="AY355" s="160" t="s">
        <v>144</v>
      </c>
    </row>
    <row r="356" spans="1:65" s="14" customFormat="1" ht="10">
      <c r="B356" s="167"/>
      <c r="D356" s="159" t="s">
        <v>153</v>
      </c>
      <c r="E356" s="168" t="s">
        <v>1</v>
      </c>
      <c r="F356" s="169" t="s">
        <v>179</v>
      </c>
      <c r="H356" s="170">
        <v>53.152999999999999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8" t="s">
        <v>153</v>
      </c>
      <c r="AU356" s="168" t="s">
        <v>85</v>
      </c>
      <c r="AV356" s="14" t="s">
        <v>151</v>
      </c>
      <c r="AW356" s="14" t="s">
        <v>32</v>
      </c>
      <c r="AX356" s="14" t="s">
        <v>6</v>
      </c>
      <c r="AY356" s="168" t="s">
        <v>144</v>
      </c>
    </row>
    <row r="357" spans="1:65" s="2" customFormat="1" ht="16.5" customHeight="1">
      <c r="A357" s="33"/>
      <c r="B357" s="144"/>
      <c r="C357" s="145" t="s">
        <v>570</v>
      </c>
      <c r="D357" s="145" t="s">
        <v>146</v>
      </c>
      <c r="E357" s="146" t="s">
        <v>571</v>
      </c>
      <c r="F357" s="147" t="s">
        <v>572</v>
      </c>
      <c r="G357" s="148" t="s">
        <v>199</v>
      </c>
      <c r="H357" s="149">
        <v>12.816000000000001</v>
      </c>
      <c r="I357" s="150"/>
      <c r="J357" s="151">
        <f>ROUND(I357*H357,2)</f>
        <v>0</v>
      </c>
      <c r="K357" s="147" t="s">
        <v>150</v>
      </c>
      <c r="L357" s="34"/>
      <c r="M357" s="152" t="s">
        <v>1</v>
      </c>
      <c r="N357" s="153" t="s">
        <v>41</v>
      </c>
      <c r="O357" s="59"/>
      <c r="P357" s="154">
        <f>O357*H357</f>
        <v>0</v>
      </c>
      <c r="Q357" s="154">
        <v>2.7779999999999999E-2</v>
      </c>
      <c r="R357" s="154">
        <f>Q357*H357</f>
        <v>0.35602848000000004</v>
      </c>
      <c r="S357" s="154">
        <v>0</v>
      </c>
      <c r="T357" s="15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6" t="s">
        <v>151</v>
      </c>
      <c r="AT357" s="156" t="s">
        <v>146</v>
      </c>
      <c r="AU357" s="156" t="s">
        <v>85</v>
      </c>
      <c r="AY357" s="18" t="s">
        <v>144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6</v>
      </c>
      <c r="BK357" s="157">
        <f>ROUND(I357*H357,2)</f>
        <v>0</v>
      </c>
      <c r="BL357" s="18" t="s">
        <v>151</v>
      </c>
      <c r="BM357" s="156" t="s">
        <v>573</v>
      </c>
    </row>
    <row r="358" spans="1:65" s="13" customFormat="1" ht="10">
      <c r="B358" s="158"/>
      <c r="D358" s="159" t="s">
        <v>153</v>
      </c>
      <c r="E358" s="160" t="s">
        <v>1</v>
      </c>
      <c r="F358" s="161" t="s">
        <v>574</v>
      </c>
      <c r="H358" s="162">
        <v>9.516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153</v>
      </c>
      <c r="AU358" s="160" t="s">
        <v>85</v>
      </c>
      <c r="AV358" s="13" t="s">
        <v>85</v>
      </c>
      <c r="AW358" s="13" t="s">
        <v>32</v>
      </c>
      <c r="AX358" s="13" t="s">
        <v>76</v>
      </c>
      <c r="AY358" s="160" t="s">
        <v>144</v>
      </c>
    </row>
    <row r="359" spans="1:65" s="13" customFormat="1" ht="10">
      <c r="B359" s="158"/>
      <c r="D359" s="159" t="s">
        <v>153</v>
      </c>
      <c r="E359" s="160" t="s">
        <v>1</v>
      </c>
      <c r="F359" s="161" t="s">
        <v>575</v>
      </c>
      <c r="H359" s="162">
        <v>3.3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153</v>
      </c>
      <c r="AU359" s="160" t="s">
        <v>85</v>
      </c>
      <c r="AV359" s="13" t="s">
        <v>85</v>
      </c>
      <c r="AW359" s="13" t="s">
        <v>32</v>
      </c>
      <c r="AX359" s="13" t="s">
        <v>76</v>
      </c>
      <c r="AY359" s="160" t="s">
        <v>144</v>
      </c>
    </row>
    <row r="360" spans="1:65" s="14" customFormat="1" ht="10">
      <c r="B360" s="167"/>
      <c r="D360" s="159" t="s">
        <v>153</v>
      </c>
      <c r="E360" s="168" t="s">
        <v>1</v>
      </c>
      <c r="F360" s="169" t="s">
        <v>179</v>
      </c>
      <c r="H360" s="170">
        <v>12.816000000000001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8" t="s">
        <v>153</v>
      </c>
      <c r="AU360" s="168" t="s">
        <v>85</v>
      </c>
      <c r="AV360" s="14" t="s">
        <v>151</v>
      </c>
      <c r="AW360" s="14" t="s">
        <v>32</v>
      </c>
      <c r="AX360" s="14" t="s">
        <v>6</v>
      </c>
      <c r="AY360" s="168" t="s">
        <v>144</v>
      </c>
    </row>
    <row r="361" spans="1:65" s="2" customFormat="1" ht="21.75" customHeight="1">
      <c r="A361" s="33"/>
      <c r="B361" s="144"/>
      <c r="C361" s="145" t="s">
        <v>576</v>
      </c>
      <c r="D361" s="145" t="s">
        <v>146</v>
      </c>
      <c r="E361" s="146" t="s">
        <v>577</v>
      </c>
      <c r="F361" s="147" t="s">
        <v>578</v>
      </c>
      <c r="G361" s="148" t="s">
        <v>427</v>
      </c>
      <c r="H361" s="149">
        <v>37</v>
      </c>
      <c r="I361" s="150"/>
      <c r="J361" s="151">
        <f>ROUND(I361*H361,2)</f>
        <v>0</v>
      </c>
      <c r="K361" s="147" t="s">
        <v>150</v>
      </c>
      <c r="L361" s="34"/>
      <c r="M361" s="152" t="s">
        <v>1</v>
      </c>
      <c r="N361" s="153" t="s">
        <v>41</v>
      </c>
      <c r="O361" s="59"/>
      <c r="P361" s="154">
        <f>O361*H361</f>
        <v>0</v>
      </c>
      <c r="Q361" s="154">
        <v>2.0000000000000002E-5</v>
      </c>
      <c r="R361" s="154">
        <f>Q361*H361</f>
        <v>7.400000000000001E-4</v>
      </c>
      <c r="S361" s="154">
        <v>0</v>
      </c>
      <c r="T361" s="155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6" t="s">
        <v>151</v>
      </c>
      <c r="AT361" s="156" t="s">
        <v>146</v>
      </c>
      <c r="AU361" s="156" t="s">
        <v>85</v>
      </c>
      <c r="AY361" s="18" t="s">
        <v>144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8" t="s">
        <v>6</v>
      </c>
      <c r="BK361" s="157">
        <f>ROUND(I361*H361,2)</f>
        <v>0</v>
      </c>
      <c r="BL361" s="18" t="s">
        <v>151</v>
      </c>
      <c r="BM361" s="156" t="s">
        <v>579</v>
      </c>
    </row>
    <row r="362" spans="1:65" s="13" customFormat="1" ht="10">
      <c r="B362" s="158"/>
      <c r="D362" s="159" t="s">
        <v>153</v>
      </c>
      <c r="E362" s="160" t="s">
        <v>1</v>
      </c>
      <c r="F362" s="161" t="s">
        <v>358</v>
      </c>
      <c r="H362" s="162">
        <v>37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153</v>
      </c>
      <c r="AU362" s="160" t="s">
        <v>85</v>
      </c>
      <c r="AV362" s="13" t="s">
        <v>85</v>
      </c>
      <c r="AW362" s="13" t="s">
        <v>32</v>
      </c>
      <c r="AX362" s="13" t="s">
        <v>6</v>
      </c>
      <c r="AY362" s="160" t="s">
        <v>144</v>
      </c>
    </row>
    <row r="363" spans="1:65" s="2" customFormat="1" ht="21.75" customHeight="1">
      <c r="A363" s="33"/>
      <c r="B363" s="144"/>
      <c r="C363" s="145" t="s">
        <v>580</v>
      </c>
      <c r="D363" s="145" t="s">
        <v>146</v>
      </c>
      <c r="E363" s="146" t="s">
        <v>581</v>
      </c>
      <c r="F363" s="147" t="s">
        <v>582</v>
      </c>
      <c r="G363" s="148" t="s">
        <v>427</v>
      </c>
      <c r="H363" s="149">
        <v>7</v>
      </c>
      <c r="I363" s="150"/>
      <c r="J363" s="151">
        <f>ROUND(I363*H363,2)</f>
        <v>0</v>
      </c>
      <c r="K363" s="147" t="s">
        <v>150</v>
      </c>
      <c r="L363" s="34"/>
      <c r="M363" s="152" t="s">
        <v>1</v>
      </c>
      <c r="N363" s="153" t="s">
        <v>41</v>
      </c>
      <c r="O363" s="59"/>
      <c r="P363" s="154">
        <f>O363*H363</f>
        <v>0</v>
      </c>
      <c r="Q363" s="154">
        <v>2.0000000000000002E-5</v>
      </c>
      <c r="R363" s="154">
        <f>Q363*H363</f>
        <v>1.4000000000000001E-4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151</v>
      </c>
      <c r="AT363" s="156" t="s">
        <v>146</v>
      </c>
      <c r="AU363" s="156" t="s">
        <v>85</v>
      </c>
      <c r="AY363" s="18" t="s">
        <v>144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6</v>
      </c>
      <c r="BK363" s="157">
        <f>ROUND(I363*H363,2)</f>
        <v>0</v>
      </c>
      <c r="BL363" s="18" t="s">
        <v>151</v>
      </c>
      <c r="BM363" s="156" t="s">
        <v>583</v>
      </c>
    </row>
    <row r="364" spans="1:65" s="2" customFormat="1" ht="21.75" customHeight="1">
      <c r="A364" s="33"/>
      <c r="B364" s="144"/>
      <c r="C364" s="145" t="s">
        <v>584</v>
      </c>
      <c r="D364" s="145" t="s">
        <v>146</v>
      </c>
      <c r="E364" s="146" t="s">
        <v>585</v>
      </c>
      <c r="F364" s="147" t="s">
        <v>586</v>
      </c>
      <c r="G364" s="148" t="s">
        <v>427</v>
      </c>
      <c r="H364" s="149">
        <v>8</v>
      </c>
      <c r="I364" s="150"/>
      <c r="J364" s="151">
        <f>ROUND(I364*H364,2)</f>
        <v>0</v>
      </c>
      <c r="K364" s="147" t="s">
        <v>150</v>
      </c>
      <c r="L364" s="34"/>
      <c r="M364" s="152" t="s">
        <v>1</v>
      </c>
      <c r="N364" s="153" t="s">
        <v>41</v>
      </c>
      <c r="O364" s="59"/>
      <c r="P364" s="154">
        <f>O364*H364</f>
        <v>0</v>
      </c>
      <c r="Q364" s="154">
        <v>2.0000000000000002E-5</v>
      </c>
      <c r="R364" s="154">
        <f>Q364*H364</f>
        <v>1.6000000000000001E-4</v>
      </c>
      <c r="S364" s="154">
        <v>0</v>
      </c>
      <c r="T364" s="15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6" t="s">
        <v>151</v>
      </c>
      <c r="AT364" s="156" t="s">
        <v>146</v>
      </c>
      <c r="AU364" s="156" t="s">
        <v>85</v>
      </c>
      <c r="AY364" s="18" t="s">
        <v>144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8" t="s">
        <v>6</v>
      </c>
      <c r="BK364" s="157">
        <f>ROUND(I364*H364,2)</f>
        <v>0</v>
      </c>
      <c r="BL364" s="18" t="s">
        <v>151</v>
      </c>
      <c r="BM364" s="156" t="s">
        <v>587</v>
      </c>
    </row>
    <row r="365" spans="1:65" s="2" customFormat="1" ht="16.5" customHeight="1">
      <c r="A365" s="33"/>
      <c r="B365" s="144"/>
      <c r="C365" s="145" t="s">
        <v>588</v>
      </c>
      <c r="D365" s="145" t="s">
        <v>146</v>
      </c>
      <c r="E365" s="146" t="s">
        <v>589</v>
      </c>
      <c r="F365" s="147" t="s">
        <v>590</v>
      </c>
      <c r="G365" s="148" t="s">
        <v>149</v>
      </c>
      <c r="H365" s="149">
        <v>26.129000000000001</v>
      </c>
      <c r="I365" s="150"/>
      <c r="J365" s="151">
        <f>ROUND(I365*H365,2)</f>
        <v>0</v>
      </c>
      <c r="K365" s="147" t="s">
        <v>1</v>
      </c>
      <c r="L365" s="34"/>
      <c r="M365" s="152" t="s">
        <v>1</v>
      </c>
      <c r="N365" s="153" t="s">
        <v>41</v>
      </c>
      <c r="O365" s="59"/>
      <c r="P365" s="154">
        <f>O365*H365</f>
        <v>0</v>
      </c>
      <c r="Q365" s="154">
        <v>0.42</v>
      </c>
      <c r="R365" s="154">
        <f>Q365*H365</f>
        <v>10.97418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151</v>
      </c>
      <c r="AT365" s="156" t="s">
        <v>146</v>
      </c>
      <c r="AU365" s="156" t="s">
        <v>85</v>
      </c>
      <c r="AY365" s="18" t="s">
        <v>144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6</v>
      </c>
      <c r="BK365" s="157">
        <f>ROUND(I365*H365,2)</f>
        <v>0</v>
      </c>
      <c r="BL365" s="18" t="s">
        <v>151</v>
      </c>
      <c r="BM365" s="156" t="s">
        <v>591</v>
      </c>
    </row>
    <row r="366" spans="1:65" s="13" customFormat="1" ht="10">
      <c r="B366" s="158"/>
      <c r="D366" s="159" t="s">
        <v>153</v>
      </c>
      <c r="E366" s="160" t="s">
        <v>1</v>
      </c>
      <c r="F366" s="161" t="s">
        <v>592</v>
      </c>
      <c r="H366" s="162">
        <v>26.129000000000001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153</v>
      </c>
      <c r="AU366" s="160" t="s">
        <v>85</v>
      </c>
      <c r="AV366" s="13" t="s">
        <v>85</v>
      </c>
      <c r="AW366" s="13" t="s">
        <v>32</v>
      </c>
      <c r="AX366" s="13" t="s">
        <v>6</v>
      </c>
      <c r="AY366" s="160" t="s">
        <v>144</v>
      </c>
    </row>
    <row r="367" spans="1:65" s="12" customFormat="1" ht="22.75" customHeight="1">
      <c r="B367" s="131"/>
      <c r="D367" s="132" t="s">
        <v>75</v>
      </c>
      <c r="E367" s="142" t="s">
        <v>190</v>
      </c>
      <c r="F367" s="142" t="s">
        <v>593</v>
      </c>
      <c r="I367" s="134"/>
      <c r="J367" s="143">
        <f>BK367</f>
        <v>0</v>
      </c>
      <c r="L367" s="131"/>
      <c r="M367" s="136"/>
      <c r="N367" s="137"/>
      <c r="O367" s="137"/>
      <c r="P367" s="138">
        <f>SUM(P368:P429)</f>
        <v>0</v>
      </c>
      <c r="Q367" s="137"/>
      <c r="R367" s="138">
        <f>SUM(R368:R429)</f>
        <v>3.8656014900000004</v>
      </c>
      <c r="S367" s="137"/>
      <c r="T367" s="139">
        <f>SUM(T368:T429)</f>
        <v>248.47659150000001</v>
      </c>
      <c r="AR367" s="132" t="s">
        <v>6</v>
      </c>
      <c r="AT367" s="140" t="s">
        <v>75</v>
      </c>
      <c r="AU367" s="140" t="s">
        <v>6</v>
      </c>
      <c r="AY367" s="132" t="s">
        <v>144</v>
      </c>
      <c r="BK367" s="141">
        <f>SUM(BK368:BK429)</f>
        <v>0</v>
      </c>
    </row>
    <row r="368" spans="1:65" s="2" customFormat="1" ht="16.5" customHeight="1">
      <c r="A368" s="33"/>
      <c r="B368" s="144"/>
      <c r="C368" s="145" t="s">
        <v>594</v>
      </c>
      <c r="D368" s="145" t="s">
        <v>146</v>
      </c>
      <c r="E368" s="146" t="s">
        <v>595</v>
      </c>
      <c r="F368" s="147" t="s">
        <v>596</v>
      </c>
      <c r="G368" s="148" t="s">
        <v>427</v>
      </c>
      <c r="H368" s="149">
        <v>10.199999999999999</v>
      </c>
      <c r="I368" s="150"/>
      <c r="J368" s="151">
        <f>ROUND(I368*H368,2)</f>
        <v>0</v>
      </c>
      <c r="K368" s="147" t="s">
        <v>150</v>
      </c>
      <c r="L368" s="34"/>
      <c r="M368" s="152" t="s">
        <v>1</v>
      </c>
      <c r="N368" s="153" t="s">
        <v>41</v>
      </c>
      <c r="O368" s="59"/>
      <c r="P368" s="154">
        <f>O368*H368</f>
        <v>0</v>
      </c>
      <c r="Q368" s="154">
        <v>0.1295</v>
      </c>
      <c r="R368" s="154">
        <f>Q368*H368</f>
        <v>1.3209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151</v>
      </c>
      <c r="AT368" s="156" t="s">
        <v>146</v>
      </c>
      <c r="AU368" s="156" t="s">
        <v>85</v>
      </c>
      <c r="AY368" s="18" t="s">
        <v>144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6</v>
      </c>
      <c r="BK368" s="157">
        <f>ROUND(I368*H368,2)</f>
        <v>0</v>
      </c>
      <c r="BL368" s="18" t="s">
        <v>151</v>
      </c>
      <c r="BM368" s="156" t="s">
        <v>597</v>
      </c>
    </row>
    <row r="369" spans="1:65" s="13" customFormat="1" ht="10">
      <c r="B369" s="158"/>
      <c r="D369" s="159" t="s">
        <v>153</v>
      </c>
      <c r="E369" s="160" t="s">
        <v>1</v>
      </c>
      <c r="F369" s="161" t="s">
        <v>598</v>
      </c>
      <c r="H369" s="162">
        <v>10.199999999999999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153</v>
      </c>
      <c r="AU369" s="160" t="s">
        <v>85</v>
      </c>
      <c r="AV369" s="13" t="s">
        <v>85</v>
      </c>
      <c r="AW369" s="13" t="s">
        <v>32</v>
      </c>
      <c r="AX369" s="13" t="s">
        <v>6</v>
      </c>
      <c r="AY369" s="160" t="s">
        <v>144</v>
      </c>
    </row>
    <row r="370" spans="1:65" s="2" customFormat="1" ht="16.5" customHeight="1">
      <c r="A370" s="33"/>
      <c r="B370" s="144"/>
      <c r="C370" s="183" t="s">
        <v>599</v>
      </c>
      <c r="D370" s="183" t="s">
        <v>306</v>
      </c>
      <c r="E370" s="184" t="s">
        <v>600</v>
      </c>
      <c r="F370" s="185" t="s">
        <v>601</v>
      </c>
      <c r="G370" s="186" t="s">
        <v>427</v>
      </c>
      <c r="H370" s="187">
        <v>10.404</v>
      </c>
      <c r="I370" s="188"/>
      <c r="J370" s="189">
        <f>ROUND(I370*H370,2)</f>
        <v>0</v>
      </c>
      <c r="K370" s="185" t="s">
        <v>150</v>
      </c>
      <c r="L370" s="190"/>
      <c r="M370" s="191" t="s">
        <v>1</v>
      </c>
      <c r="N370" s="192" t="s">
        <v>41</v>
      </c>
      <c r="O370" s="59"/>
      <c r="P370" s="154">
        <f>O370*H370</f>
        <v>0</v>
      </c>
      <c r="Q370" s="154">
        <v>5.6120000000000003E-2</v>
      </c>
      <c r="R370" s="154">
        <f>Q370*H370</f>
        <v>0.58387248000000003</v>
      </c>
      <c r="S370" s="154">
        <v>0</v>
      </c>
      <c r="T370" s="155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56" t="s">
        <v>185</v>
      </c>
      <c r="AT370" s="156" t="s">
        <v>306</v>
      </c>
      <c r="AU370" s="156" t="s">
        <v>85</v>
      </c>
      <c r="AY370" s="18" t="s">
        <v>144</v>
      </c>
      <c r="BE370" s="157">
        <f>IF(N370="základní",J370,0)</f>
        <v>0</v>
      </c>
      <c r="BF370" s="157">
        <f>IF(N370="snížená",J370,0)</f>
        <v>0</v>
      </c>
      <c r="BG370" s="157">
        <f>IF(N370="zákl. přenesená",J370,0)</f>
        <v>0</v>
      </c>
      <c r="BH370" s="157">
        <f>IF(N370="sníž. přenesená",J370,0)</f>
        <v>0</v>
      </c>
      <c r="BI370" s="157">
        <f>IF(N370="nulová",J370,0)</f>
        <v>0</v>
      </c>
      <c r="BJ370" s="18" t="s">
        <v>6</v>
      </c>
      <c r="BK370" s="157">
        <f>ROUND(I370*H370,2)</f>
        <v>0</v>
      </c>
      <c r="BL370" s="18" t="s">
        <v>151</v>
      </c>
      <c r="BM370" s="156" t="s">
        <v>602</v>
      </c>
    </row>
    <row r="371" spans="1:65" s="13" customFormat="1" ht="10">
      <c r="B371" s="158"/>
      <c r="D371" s="159" t="s">
        <v>153</v>
      </c>
      <c r="F371" s="161" t="s">
        <v>603</v>
      </c>
      <c r="H371" s="162">
        <v>10.404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153</v>
      </c>
      <c r="AU371" s="160" t="s">
        <v>85</v>
      </c>
      <c r="AV371" s="13" t="s">
        <v>85</v>
      </c>
      <c r="AW371" s="13" t="s">
        <v>3</v>
      </c>
      <c r="AX371" s="13" t="s">
        <v>6</v>
      </c>
      <c r="AY371" s="160" t="s">
        <v>144</v>
      </c>
    </row>
    <row r="372" spans="1:65" s="2" customFormat="1" ht="21.75" customHeight="1">
      <c r="A372" s="33"/>
      <c r="B372" s="144"/>
      <c r="C372" s="145" t="s">
        <v>604</v>
      </c>
      <c r="D372" s="145" t="s">
        <v>146</v>
      </c>
      <c r="E372" s="146" t="s">
        <v>605</v>
      </c>
      <c r="F372" s="147" t="s">
        <v>606</v>
      </c>
      <c r="G372" s="148" t="s">
        <v>199</v>
      </c>
      <c r="H372" s="149">
        <v>57.284999999999997</v>
      </c>
      <c r="I372" s="150"/>
      <c r="J372" s="151">
        <f>ROUND(I372*H372,2)</f>
        <v>0</v>
      </c>
      <c r="K372" s="147" t="s">
        <v>150</v>
      </c>
      <c r="L372" s="34"/>
      <c r="M372" s="152" t="s">
        <v>1</v>
      </c>
      <c r="N372" s="153" t="s">
        <v>41</v>
      </c>
      <c r="O372" s="59"/>
      <c r="P372" s="154">
        <f>O372*H372</f>
        <v>0</v>
      </c>
      <c r="Q372" s="154">
        <v>1.2999999999999999E-4</v>
      </c>
      <c r="R372" s="154">
        <f>Q372*H372</f>
        <v>7.4470499999999993E-3</v>
      </c>
      <c r="S372" s="154">
        <v>0</v>
      </c>
      <c r="T372" s="155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6" t="s">
        <v>151</v>
      </c>
      <c r="AT372" s="156" t="s">
        <v>146</v>
      </c>
      <c r="AU372" s="156" t="s">
        <v>85</v>
      </c>
      <c r="AY372" s="18" t="s">
        <v>144</v>
      </c>
      <c r="BE372" s="157">
        <f>IF(N372="základní",J372,0)</f>
        <v>0</v>
      </c>
      <c r="BF372" s="157">
        <f>IF(N372="snížená",J372,0)</f>
        <v>0</v>
      </c>
      <c r="BG372" s="157">
        <f>IF(N372="zákl. přenesená",J372,0)</f>
        <v>0</v>
      </c>
      <c r="BH372" s="157">
        <f>IF(N372="sníž. přenesená",J372,0)</f>
        <v>0</v>
      </c>
      <c r="BI372" s="157">
        <f>IF(N372="nulová",J372,0)</f>
        <v>0</v>
      </c>
      <c r="BJ372" s="18" t="s">
        <v>6</v>
      </c>
      <c r="BK372" s="157">
        <f>ROUND(I372*H372,2)</f>
        <v>0</v>
      </c>
      <c r="BL372" s="18" t="s">
        <v>151</v>
      </c>
      <c r="BM372" s="156" t="s">
        <v>607</v>
      </c>
    </row>
    <row r="373" spans="1:65" s="13" customFormat="1" ht="10">
      <c r="B373" s="158"/>
      <c r="D373" s="159" t="s">
        <v>153</v>
      </c>
      <c r="E373" s="160" t="s">
        <v>1</v>
      </c>
      <c r="F373" s="161" t="s">
        <v>608</v>
      </c>
      <c r="H373" s="162">
        <v>57.284999999999997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153</v>
      </c>
      <c r="AU373" s="160" t="s">
        <v>85</v>
      </c>
      <c r="AV373" s="13" t="s">
        <v>85</v>
      </c>
      <c r="AW373" s="13" t="s">
        <v>32</v>
      </c>
      <c r="AX373" s="13" t="s">
        <v>6</v>
      </c>
      <c r="AY373" s="160" t="s">
        <v>144</v>
      </c>
    </row>
    <row r="374" spans="1:65" s="2" customFormat="1" ht="21.75" customHeight="1">
      <c r="A374" s="33"/>
      <c r="B374" s="144"/>
      <c r="C374" s="145" t="s">
        <v>609</v>
      </c>
      <c r="D374" s="145" t="s">
        <v>146</v>
      </c>
      <c r="E374" s="146" t="s">
        <v>610</v>
      </c>
      <c r="F374" s="147" t="s">
        <v>611</v>
      </c>
      <c r="G374" s="148" t="s">
        <v>199</v>
      </c>
      <c r="H374" s="149">
        <v>27.84</v>
      </c>
      <c r="I374" s="150"/>
      <c r="J374" s="151">
        <f>ROUND(I374*H374,2)</f>
        <v>0</v>
      </c>
      <c r="K374" s="147" t="s">
        <v>150</v>
      </c>
      <c r="L374" s="34"/>
      <c r="M374" s="152" t="s">
        <v>1</v>
      </c>
      <c r="N374" s="153" t="s">
        <v>41</v>
      </c>
      <c r="O374" s="59"/>
      <c r="P374" s="154">
        <f>O374*H374</f>
        <v>0</v>
      </c>
      <c r="Q374" s="154">
        <v>2.1000000000000001E-4</v>
      </c>
      <c r="R374" s="154">
        <f>Q374*H374</f>
        <v>5.8463999999999999E-3</v>
      </c>
      <c r="S374" s="154">
        <v>0</v>
      </c>
      <c r="T374" s="15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6" t="s">
        <v>151</v>
      </c>
      <c r="AT374" s="156" t="s">
        <v>146</v>
      </c>
      <c r="AU374" s="156" t="s">
        <v>85</v>
      </c>
      <c r="AY374" s="18" t="s">
        <v>144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8" t="s">
        <v>6</v>
      </c>
      <c r="BK374" s="157">
        <f>ROUND(I374*H374,2)</f>
        <v>0</v>
      </c>
      <c r="BL374" s="18" t="s">
        <v>151</v>
      </c>
      <c r="BM374" s="156" t="s">
        <v>612</v>
      </c>
    </row>
    <row r="375" spans="1:65" s="13" customFormat="1" ht="10">
      <c r="B375" s="158"/>
      <c r="D375" s="159" t="s">
        <v>153</v>
      </c>
      <c r="E375" s="160" t="s">
        <v>1</v>
      </c>
      <c r="F375" s="161" t="s">
        <v>613</v>
      </c>
      <c r="H375" s="162">
        <v>27.84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153</v>
      </c>
      <c r="AU375" s="160" t="s">
        <v>85</v>
      </c>
      <c r="AV375" s="13" t="s">
        <v>85</v>
      </c>
      <c r="AW375" s="13" t="s">
        <v>32</v>
      </c>
      <c r="AX375" s="13" t="s">
        <v>6</v>
      </c>
      <c r="AY375" s="160" t="s">
        <v>144</v>
      </c>
    </row>
    <row r="376" spans="1:65" s="2" customFormat="1" ht="16.5" customHeight="1">
      <c r="A376" s="33"/>
      <c r="B376" s="144"/>
      <c r="C376" s="145" t="s">
        <v>614</v>
      </c>
      <c r="D376" s="145" t="s">
        <v>146</v>
      </c>
      <c r="E376" s="146" t="s">
        <v>615</v>
      </c>
      <c r="F376" s="147" t="s">
        <v>616</v>
      </c>
      <c r="G376" s="148" t="s">
        <v>149</v>
      </c>
      <c r="H376" s="149">
        <v>37.19</v>
      </c>
      <c r="I376" s="150"/>
      <c r="J376" s="151">
        <f>ROUND(I376*H376,2)</f>
        <v>0</v>
      </c>
      <c r="K376" s="147" t="s">
        <v>150</v>
      </c>
      <c r="L376" s="34"/>
      <c r="M376" s="152" t="s">
        <v>1</v>
      </c>
      <c r="N376" s="153" t="s">
        <v>41</v>
      </c>
      <c r="O376" s="59"/>
      <c r="P376" s="154">
        <f>O376*H376</f>
        <v>0</v>
      </c>
      <c r="Q376" s="154">
        <v>0</v>
      </c>
      <c r="R376" s="154">
        <f>Q376*H376</f>
        <v>0</v>
      </c>
      <c r="S376" s="154">
        <v>2.2000000000000002</v>
      </c>
      <c r="T376" s="155">
        <f>S376*H376</f>
        <v>81.817999999999998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6" t="s">
        <v>151</v>
      </c>
      <c r="AT376" s="156" t="s">
        <v>146</v>
      </c>
      <c r="AU376" s="156" t="s">
        <v>85</v>
      </c>
      <c r="AY376" s="18" t="s">
        <v>144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6</v>
      </c>
      <c r="BK376" s="157">
        <f>ROUND(I376*H376,2)</f>
        <v>0</v>
      </c>
      <c r="BL376" s="18" t="s">
        <v>151</v>
      </c>
      <c r="BM376" s="156" t="s">
        <v>617</v>
      </c>
    </row>
    <row r="377" spans="1:65" s="13" customFormat="1" ht="10">
      <c r="B377" s="158"/>
      <c r="D377" s="159" t="s">
        <v>153</v>
      </c>
      <c r="E377" s="160" t="s">
        <v>1</v>
      </c>
      <c r="F377" s="161" t="s">
        <v>618</v>
      </c>
      <c r="H377" s="162">
        <v>4.577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153</v>
      </c>
      <c r="AU377" s="160" t="s">
        <v>85</v>
      </c>
      <c r="AV377" s="13" t="s">
        <v>85</v>
      </c>
      <c r="AW377" s="13" t="s">
        <v>32</v>
      </c>
      <c r="AX377" s="13" t="s">
        <v>76</v>
      </c>
      <c r="AY377" s="160" t="s">
        <v>144</v>
      </c>
    </row>
    <row r="378" spans="1:65" s="13" customFormat="1" ht="10">
      <c r="B378" s="158"/>
      <c r="D378" s="159" t="s">
        <v>153</v>
      </c>
      <c r="E378" s="160" t="s">
        <v>1</v>
      </c>
      <c r="F378" s="161" t="s">
        <v>619</v>
      </c>
      <c r="H378" s="162">
        <v>1.8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153</v>
      </c>
      <c r="AU378" s="160" t="s">
        <v>85</v>
      </c>
      <c r="AV378" s="13" t="s">
        <v>85</v>
      </c>
      <c r="AW378" s="13" t="s">
        <v>32</v>
      </c>
      <c r="AX378" s="13" t="s">
        <v>76</v>
      </c>
      <c r="AY378" s="160" t="s">
        <v>144</v>
      </c>
    </row>
    <row r="379" spans="1:65" s="13" customFormat="1" ht="10">
      <c r="B379" s="158"/>
      <c r="D379" s="159" t="s">
        <v>153</v>
      </c>
      <c r="E379" s="160" t="s">
        <v>1</v>
      </c>
      <c r="F379" s="161" t="s">
        <v>620</v>
      </c>
      <c r="H379" s="162">
        <v>5.1260000000000003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153</v>
      </c>
      <c r="AU379" s="160" t="s">
        <v>85</v>
      </c>
      <c r="AV379" s="13" t="s">
        <v>85</v>
      </c>
      <c r="AW379" s="13" t="s">
        <v>32</v>
      </c>
      <c r="AX379" s="13" t="s">
        <v>76</v>
      </c>
      <c r="AY379" s="160" t="s">
        <v>144</v>
      </c>
    </row>
    <row r="380" spans="1:65" s="13" customFormat="1" ht="10">
      <c r="B380" s="158"/>
      <c r="D380" s="159" t="s">
        <v>153</v>
      </c>
      <c r="E380" s="160" t="s">
        <v>1</v>
      </c>
      <c r="F380" s="161" t="s">
        <v>621</v>
      </c>
      <c r="H380" s="162">
        <v>3.8759999999999999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153</v>
      </c>
      <c r="AU380" s="160" t="s">
        <v>85</v>
      </c>
      <c r="AV380" s="13" t="s">
        <v>85</v>
      </c>
      <c r="AW380" s="13" t="s">
        <v>32</v>
      </c>
      <c r="AX380" s="13" t="s">
        <v>76</v>
      </c>
      <c r="AY380" s="160" t="s">
        <v>144</v>
      </c>
    </row>
    <row r="381" spans="1:65" s="13" customFormat="1" ht="10">
      <c r="B381" s="158"/>
      <c r="D381" s="159" t="s">
        <v>153</v>
      </c>
      <c r="E381" s="160" t="s">
        <v>1</v>
      </c>
      <c r="F381" s="161" t="s">
        <v>622</v>
      </c>
      <c r="H381" s="162">
        <v>3.6970000000000001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153</v>
      </c>
      <c r="AU381" s="160" t="s">
        <v>85</v>
      </c>
      <c r="AV381" s="13" t="s">
        <v>85</v>
      </c>
      <c r="AW381" s="13" t="s">
        <v>32</v>
      </c>
      <c r="AX381" s="13" t="s">
        <v>76</v>
      </c>
      <c r="AY381" s="160" t="s">
        <v>144</v>
      </c>
    </row>
    <row r="382" spans="1:65" s="13" customFormat="1" ht="10">
      <c r="B382" s="158"/>
      <c r="D382" s="159" t="s">
        <v>153</v>
      </c>
      <c r="E382" s="160" t="s">
        <v>1</v>
      </c>
      <c r="F382" s="161" t="s">
        <v>623</v>
      </c>
      <c r="H382" s="162">
        <v>3.1520000000000001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153</v>
      </c>
      <c r="AU382" s="160" t="s">
        <v>85</v>
      </c>
      <c r="AV382" s="13" t="s">
        <v>85</v>
      </c>
      <c r="AW382" s="13" t="s">
        <v>32</v>
      </c>
      <c r="AX382" s="13" t="s">
        <v>76</v>
      </c>
      <c r="AY382" s="160" t="s">
        <v>144</v>
      </c>
    </row>
    <row r="383" spans="1:65" s="13" customFormat="1" ht="10">
      <c r="B383" s="158"/>
      <c r="D383" s="159" t="s">
        <v>153</v>
      </c>
      <c r="E383" s="160" t="s">
        <v>1</v>
      </c>
      <c r="F383" s="161" t="s">
        <v>624</v>
      </c>
      <c r="H383" s="162">
        <v>6.3360000000000003</v>
      </c>
      <c r="I383" s="163"/>
      <c r="L383" s="158"/>
      <c r="M383" s="164"/>
      <c r="N383" s="165"/>
      <c r="O383" s="165"/>
      <c r="P383" s="165"/>
      <c r="Q383" s="165"/>
      <c r="R383" s="165"/>
      <c r="S383" s="165"/>
      <c r="T383" s="166"/>
      <c r="AT383" s="160" t="s">
        <v>153</v>
      </c>
      <c r="AU383" s="160" t="s">
        <v>85</v>
      </c>
      <c r="AV383" s="13" t="s">
        <v>85</v>
      </c>
      <c r="AW383" s="13" t="s">
        <v>32</v>
      </c>
      <c r="AX383" s="13" t="s">
        <v>76</v>
      </c>
      <c r="AY383" s="160" t="s">
        <v>144</v>
      </c>
    </row>
    <row r="384" spans="1:65" s="13" customFormat="1" ht="10">
      <c r="B384" s="158"/>
      <c r="D384" s="159" t="s">
        <v>153</v>
      </c>
      <c r="E384" s="160" t="s">
        <v>1</v>
      </c>
      <c r="F384" s="161" t="s">
        <v>625</v>
      </c>
      <c r="H384" s="162">
        <v>6.84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153</v>
      </c>
      <c r="AU384" s="160" t="s">
        <v>85</v>
      </c>
      <c r="AV384" s="13" t="s">
        <v>85</v>
      </c>
      <c r="AW384" s="13" t="s">
        <v>32</v>
      </c>
      <c r="AX384" s="13" t="s">
        <v>76</v>
      </c>
      <c r="AY384" s="160" t="s">
        <v>144</v>
      </c>
    </row>
    <row r="385" spans="1:65" s="13" customFormat="1" ht="10">
      <c r="B385" s="158"/>
      <c r="D385" s="159" t="s">
        <v>153</v>
      </c>
      <c r="E385" s="160" t="s">
        <v>1</v>
      </c>
      <c r="F385" s="161" t="s">
        <v>626</v>
      </c>
      <c r="H385" s="162">
        <v>1.786</v>
      </c>
      <c r="I385" s="163"/>
      <c r="L385" s="158"/>
      <c r="M385" s="164"/>
      <c r="N385" s="165"/>
      <c r="O385" s="165"/>
      <c r="P385" s="165"/>
      <c r="Q385" s="165"/>
      <c r="R385" s="165"/>
      <c r="S385" s="165"/>
      <c r="T385" s="166"/>
      <c r="AT385" s="160" t="s">
        <v>153</v>
      </c>
      <c r="AU385" s="160" t="s">
        <v>85</v>
      </c>
      <c r="AV385" s="13" t="s">
        <v>85</v>
      </c>
      <c r="AW385" s="13" t="s">
        <v>32</v>
      </c>
      <c r="AX385" s="13" t="s">
        <v>76</v>
      </c>
      <c r="AY385" s="160" t="s">
        <v>144</v>
      </c>
    </row>
    <row r="386" spans="1:65" s="14" customFormat="1" ht="10">
      <c r="B386" s="167"/>
      <c r="D386" s="159" t="s">
        <v>153</v>
      </c>
      <c r="E386" s="168" t="s">
        <v>1</v>
      </c>
      <c r="F386" s="169" t="s">
        <v>179</v>
      </c>
      <c r="H386" s="170">
        <v>37.19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153</v>
      </c>
      <c r="AU386" s="168" t="s">
        <v>85</v>
      </c>
      <c r="AV386" s="14" t="s">
        <v>151</v>
      </c>
      <c r="AW386" s="14" t="s">
        <v>32</v>
      </c>
      <c r="AX386" s="14" t="s">
        <v>6</v>
      </c>
      <c r="AY386" s="168" t="s">
        <v>144</v>
      </c>
    </row>
    <row r="387" spans="1:65" s="2" customFormat="1" ht="16.5" customHeight="1">
      <c r="A387" s="33"/>
      <c r="B387" s="144"/>
      <c r="C387" s="145" t="s">
        <v>627</v>
      </c>
      <c r="D387" s="145" t="s">
        <v>146</v>
      </c>
      <c r="E387" s="146" t="s">
        <v>628</v>
      </c>
      <c r="F387" s="147" t="s">
        <v>629</v>
      </c>
      <c r="G387" s="148" t="s">
        <v>149</v>
      </c>
      <c r="H387" s="149">
        <v>67.349000000000004</v>
      </c>
      <c r="I387" s="150"/>
      <c r="J387" s="151">
        <f>ROUND(I387*H387,2)</f>
        <v>0</v>
      </c>
      <c r="K387" s="147" t="s">
        <v>150</v>
      </c>
      <c r="L387" s="34"/>
      <c r="M387" s="152" t="s">
        <v>1</v>
      </c>
      <c r="N387" s="153" t="s">
        <v>41</v>
      </c>
      <c r="O387" s="59"/>
      <c r="P387" s="154">
        <f>O387*H387</f>
        <v>0</v>
      </c>
      <c r="Q387" s="154">
        <v>0</v>
      </c>
      <c r="R387" s="154">
        <f>Q387*H387</f>
        <v>0</v>
      </c>
      <c r="S387" s="154">
        <v>2.2000000000000002</v>
      </c>
      <c r="T387" s="155">
        <f>S387*H387</f>
        <v>148.16780000000003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151</v>
      </c>
      <c r="AT387" s="156" t="s">
        <v>146</v>
      </c>
      <c r="AU387" s="156" t="s">
        <v>85</v>
      </c>
      <c r="AY387" s="18" t="s">
        <v>144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6</v>
      </c>
      <c r="BK387" s="157">
        <f>ROUND(I387*H387,2)</f>
        <v>0</v>
      </c>
      <c r="BL387" s="18" t="s">
        <v>151</v>
      </c>
      <c r="BM387" s="156" t="s">
        <v>630</v>
      </c>
    </row>
    <row r="388" spans="1:65" s="13" customFormat="1" ht="10">
      <c r="B388" s="158"/>
      <c r="D388" s="159" t="s">
        <v>153</v>
      </c>
      <c r="E388" s="160" t="s">
        <v>1</v>
      </c>
      <c r="F388" s="161" t="s">
        <v>631</v>
      </c>
      <c r="H388" s="162">
        <v>6.391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153</v>
      </c>
      <c r="AU388" s="160" t="s">
        <v>85</v>
      </c>
      <c r="AV388" s="13" t="s">
        <v>85</v>
      </c>
      <c r="AW388" s="13" t="s">
        <v>32</v>
      </c>
      <c r="AX388" s="13" t="s">
        <v>76</v>
      </c>
      <c r="AY388" s="160" t="s">
        <v>144</v>
      </c>
    </row>
    <row r="389" spans="1:65" s="13" customFormat="1" ht="10">
      <c r="B389" s="158"/>
      <c r="D389" s="159" t="s">
        <v>153</v>
      </c>
      <c r="E389" s="160" t="s">
        <v>1</v>
      </c>
      <c r="F389" s="161" t="s">
        <v>632</v>
      </c>
      <c r="H389" s="162">
        <v>4.4000000000000004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153</v>
      </c>
      <c r="AU389" s="160" t="s">
        <v>85</v>
      </c>
      <c r="AV389" s="13" t="s">
        <v>85</v>
      </c>
      <c r="AW389" s="13" t="s">
        <v>32</v>
      </c>
      <c r="AX389" s="13" t="s">
        <v>76</v>
      </c>
      <c r="AY389" s="160" t="s">
        <v>144</v>
      </c>
    </row>
    <row r="390" spans="1:65" s="13" customFormat="1" ht="10">
      <c r="B390" s="158"/>
      <c r="D390" s="159" t="s">
        <v>153</v>
      </c>
      <c r="E390" s="160" t="s">
        <v>1</v>
      </c>
      <c r="F390" s="161" t="s">
        <v>633</v>
      </c>
      <c r="H390" s="162">
        <v>6.9340000000000002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153</v>
      </c>
      <c r="AU390" s="160" t="s">
        <v>85</v>
      </c>
      <c r="AV390" s="13" t="s">
        <v>85</v>
      </c>
      <c r="AW390" s="13" t="s">
        <v>32</v>
      </c>
      <c r="AX390" s="13" t="s">
        <v>76</v>
      </c>
      <c r="AY390" s="160" t="s">
        <v>144</v>
      </c>
    </row>
    <row r="391" spans="1:65" s="13" customFormat="1" ht="10">
      <c r="B391" s="158"/>
      <c r="D391" s="159" t="s">
        <v>153</v>
      </c>
      <c r="E391" s="160" t="s">
        <v>1</v>
      </c>
      <c r="F391" s="161" t="s">
        <v>634</v>
      </c>
      <c r="H391" s="162">
        <v>4.3620000000000001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153</v>
      </c>
      <c r="AU391" s="160" t="s">
        <v>85</v>
      </c>
      <c r="AV391" s="13" t="s">
        <v>85</v>
      </c>
      <c r="AW391" s="13" t="s">
        <v>32</v>
      </c>
      <c r="AX391" s="13" t="s">
        <v>76</v>
      </c>
      <c r="AY391" s="160" t="s">
        <v>144</v>
      </c>
    </row>
    <row r="392" spans="1:65" s="13" customFormat="1" ht="10">
      <c r="B392" s="158"/>
      <c r="D392" s="159" t="s">
        <v>153</v>
      </c>
      <c r="E392" s="160" t="s">
        <v>1</v>
      </c>
      <c r="F392" s="161" t="s">
        <v>635</v>
      </c>
      <c r="H392" s="162">
        <v>10.63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153</v>
      </c>
      <c r="AU392" s="160" t="s">
        <v>85</v>
      </c>
      <c r="AV392" s="13" t="s">
        <v>85</v>
      </c>
      <c r="AW392" s="13" t="s">
        <v>32</v>
      </c>
      <c r="AX392" s="13" t="s">
        <v>76</v>
      </c>
      <c r="AY392" s="160" t="s">
        <v>144</v>
      </c>
    </row>
    <row r="393" spans="1:65" s="13" customFormat="1" ht="10">
      <c r="B393" s="158"/>
      <c r="D393" s="159" t="s">
        <v>153</v>
      </c>
      <c r="E393" s="160" t="s">
        <v>1</v>
      </c>
      <c r="F393" s="161" t="s">
        <v>636</v>
      </c>
      <c r="H393" s="162">
        <v>7.4359999999999999</v>
      </c>
      <c r="I393" s="163"/>
      <c r="L393" s="158"/>
      <c r="M393" s="164"/>
      <c r="N393" s="165"/>
      <c r="O393" s="165"/>
      <c r="P393" s="165"/>
      <c r="Q393" s="165"/>
      <c r="R393" s="165"/>
      <c r="S393" s="165"/>
      <c r="T393" s="166"/>
      <c r="AT393" s="160" t="s">
        <v>153</v>
      </c>
      <c r="AU393" s="160" t="s">
        <v>85</v>
      </c>
      <c r="AV393" s="13" t="s">
        <v>85</v>
      </c>
      <c r="AW393" s="13" t="s">
        <v>32</v>
      </c>
      <c r="AX393" s="13" t="s">
        <v>76</v>
      </c>
      <c r="AY393" s="160" t="s">
        <v>144</v>
      </c>
    </row>
    <row r="394" spans="1:65" s="13" customFormat="1" ht="10">
      <c r="B394" s="158"/>
      <c r="D394" s="159" t="s">
        <v>153</v>
      </c>
      <c r="E394" s="160" t="s">
        <v>1</v>
      </c>
      <c r="F394" s="161" t="s">
        <v>637</v>
      </c>
      <c r="H394" s="162">
        <v>11.079000000000001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153</v>
      </c>
      <c r="AU394" s="160" t="s">
        <v>85</v>
      </c>
      <c r="AV394" s="13" t="s">
        <v>85</v>
      </c>
      <c r="AW394" s="13" t="s">
        <v>32</v>
      </c>
      <c r="AX394" s="13" t="s">
        <v>76</v>
      </c>
      <c r="AY394" s="160" t="s">
        <v>144</v>
      </c>
    </row>
    <row r="395" spans="1:65" s="13" customFormat="1" ht="10">
      <c r="B395" s="158"/>
      <c r="D395" s="159" t="s">
        <v>153</v>
      </c>
      <c r="E395" s="160" t="s">
        <v>1</v>
      </c>
      <c r="F395" s="161" t="s">
        <v>638</v>
      </c>
      <c r="H395" s="162">
        <v>11.244999999999999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153</v>
      </c>
      <c r="AU395" s="160" t="s">
        <v>85</v>
      </c>
      <c r="AV395" s="13" t="s">
        <v>85</v>
      </c>
      <c r="AW395" s="13" t="s">
        <v>32</v>
      </c>
      <c r="AX395" s="13" t="s">
        <v>76</v>
      </c>
      <c r="AY395" s="160" t="s">
        <v>144</v>
      </c>
    </row>
    <row r="396" spans="1:65" s="13" customFormat="1" ht="10">
      <c r="B396" s="158"/>
      <c r="D396" s="159" t="s">
        <v>153</v>
      </c>
      <c r="E396" s="160" t="s">
        <v>1</v>
      </c>
      <c r="F396" s="161" t="s">
        <v>639</v>
      </c>
      <c r="H396" s="162">
        <v>4.8719999999999999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153</v>
      </c>
      <c r="AU396" s="160" t="s">
        <v>85</v>
      </c>
      <c r="AV396" s="13" t="s">
        <v>85</v>
      </c>
      <c r="AW396" s="13" t="s">
        <v>32</v>
      </c>
      <c r="AX396" s="13" t="s">
        <v>76</v>
      </c>
      <c r="AY396" s="160" t="s">
        <v>144</v>
      </c>
    </row>
    <row r="397" spans="1:65" s="14" customFormat="1" ht="10">
      <c r="B397" s="167"/>
      <c r="D397" s="159" t="s">
        <v>153</v>
      </c>
      <c r="E397" s="168" t="s">
        <v>1</v>
      </c>
      <c r="F397" s="169" t="s">
        <v>179</v>
      </c>
      <c r="H397" s="170">
        <v>67.349000000000004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153</v>
      </c>
      <c r="AU397" s="168" t="s">
        <v>85</v>
      </c>
      <c r="AV397" s="14" t="s">
        <v>151</v>
      </c>
      <c r="AW397" s="14" t="s">
        <v>32</v>
      </c>
      <c r="AX397" s="14" t="s">
        <v>6</v>
      </c>
      <c r="AY397" s="168" t="s">
        <v>144</v>
      </c>
    </row>
    <row r="398" spans="1:65" s="2" customFormat="1" ht="16.5" customHeight="1">
      <c r="A398" s="33"/>
      <c r="B398" s="144"/>
      <c r="C398" s="145" t="s">
        <v>640</v>
      </c>
      <c r="D398" s="145" t="s">
        <v>146</v>
      </c>
      <c r="E398" s="146" t="s">
        <v>641</v>
      </c>
      <c r="F398" s="147" t="s">
        <v>642</v>
      </c>
      <c r="G398" s="148" t="s">
        <v>427</v>
      </c>
      <c r="H398" s="149">
        <v>31.5</v>
      </c>
      <c r="I398" s="150"/>
      <c r="J398" s="151">
        <f>ROUND(I398*H398,2)</f>
        <v>0</v>
      </c>
      <c r="K398" s="147" t="s">
        <v>150</v>
      </c>
      <c r="L398" s="34"/>
      <c r="M398" s="152" t="s">
        <v>1</v>
      </c>
      <c r="N398" s="153" t="s">
        <v>41</v>
      </c>
      <c r="O398" s="59"/>
      <c r="P398" s="154">
        <f>O398*H398</f>
        <v>0</v>
      </c>
      <c r="Q398" s="154">
        <v>0</v>
      </c>
      <c r="R398" s="154">
        <f>Q398*H398</f>
        <v>0</v>
      </c>
      <c r="S398" s="154">
        <v>0.37</v>
      </c>
      <c r="T398" s="155">
        <f>S398*H398</f>
        <v>11.654999999999999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6" t="s">
        <v>151</v>
      </c>
      <c r="AT398" s="156" t="s">
        <v>146</v>
      </c>
      <c r="AU398" s="156" t="s">
        <v>85</v>
      </c>
      <c r="AY398" s="18" t="s">
        <v>144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8" t="s">
        <v>6</v>
      </c>
      <c r="BK398" s="157">
        <f>ROUND(I398*H398,2)</f>
        <v>0</v>
      </c>
      <c r="BL398" s="18" t="s">
        <v>151</v>
      </c>
      <c r="BM398" s="156" t="s">
        <v>643</v>
      </c>
    </row>
    <row r="399" spans="1:65" s="13" customFormat="1" ht="10">
      <c r="B399" s="158"/>
      <c r="D399" s="159" t="s">
        <v>153</v>
      </c>
      <c r="E399" s="160" t="s">
        <v>1</v>
      </c>
      <c r="F399" s="161" t="s">
        <v>644</v>
      </c>
      <c r="H399" s="162">
        <v>31.5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153</v>
      </c>
      <c r="AU399" s="160" t="s">
        <v>85</v>
      </c>
      <c r="AV399" s="13" t="s">
        <v>85</v>
      </c>
      <c r="AW399" s="13" t="s">
        <v>32</v>
      </c>
      <c r="AX399" s="13" t="s">
        <v>6</v>
      </c>
      <c r="AY399" s="160" t="s">
        <v>144</v>
      </c>
    </row>
    <row r="400" spans="1:65" s="2" customFormat="1" ht="16.5" customHeight="1">
      <c r="A400" s="33"/>
      <c r="B400" s="144"/>
      <c r="C400" s="145" t="s">
        <v>645</v>
      </c>
      <c r="D400" s="145" t="s">
        <v>146</v>
      </c>
      <c r="E400" s="146" t="s">
        <v>646</v>
      </c>
      <c r="F400" s="147" t="s">
        <v>647</v>
      </c>
      <c r="G400" s="148" t="s">
        <v>199</v>
      </c>
      <c r="H400" s="149">
        <v>3.2</v>
      </c>
      <c r="I400" s="150"/>
      <c r="J400" s="151">
        <f>ROUND(I400*H400,2)</f>
        <v>0</v>
      </c>
      <c r="K400" s="147" t="s">
        <v>150</v>
      </c>
      <c r="L400" s="34"/>
      <c r="M400" s="152" t="s">
        <v>1</v>
      </c>
      <c r="N400" s="153" t="s">
        <v>41</v>
      </c>
      <c r="O400" s="59"/>
      <c r="P400" s="154">
        <f>O400*H400</f>
        <v>0</v>
      </c>
      <c r="Q400" s="154">
        <v>0</v>
      </c>
      <c r="R400" s="154">
        <f>Q400*H400</f>
        <v>0</v>
      </c>
      <c r="S400" s="154">
        <v>0.108</v>
      </c>
      <c r="T400" s="155">
        <f>S400*H400</f>
        <v>0.34560000000000002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151</v>
      </c>
      <c r="AT400" s="156" t="s">
        <v>146</v>
      </c>
      <c r="AU400" s="156" t="s">
        <v>85</v>
      </c>
      <c r="AY400" s="18" t="s">
        <v>144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6</v>
      </c>
      <c r="BK400" s="157">
        <f>ROUND(I400*H400,2)</f>
        <v>0</v>
      </c>
      <c r="BL400" s="18" t="s">
        <v>151</v>
      </c>
      <c r="BM400" s="156" t="s">
        <v>648</v>
      </c>
    </row>
    <row r="401" spans="1:65" s="13" customFormat="1" ht="10">
      <c r="B401" s="158"/>
      <c r="D401" s="159" t="s">
        <v>153</v>
      </c>
      <c r="E401" s="160" t="s">
        <v>1</v>
      </c>
      <c r="F401" s="161" t="s">
        <v>649</v>
      </c>
      <c r="H401" s="162">
        <v>3.2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153</v>
      </c>
      <c r="AU401" s="160" t="s">
        <v>85</v>
      </c>
      <c r="AV401" s="13" t="s">
        <v>85</v>
      </c>
      <c r="AW401" s="13" t="s">
        <v>32</v>
      </c>
      <c r="AX401" s="13" t="s">
        <v>6</v>
      </c>
      <c r="AY401" s="160" t="s">
        <v>144</v>
      </c>
    </row>
    <row r="402" spans="1:65" s="2" customFormat="1" ht="16.5" customHeight="1">
      <c r="A402" s="33"/>
      <c r="B402" s="144"/>
      <c r="C402" s="145" t="s">
        <v>650</v>
      </c>
      <c r="D402" s="145" t="s">
        <v>146</v>
      </c>
      <c r="E402" s="146" t="s">
        <v>651</v>
      </c>
      <c r="F402" s="147" t="s">
        <v>652</v>
      </c>
      <c r="G402" s="148" t="s">
        <v>199</v>
      </c>
      <c r="H402" s="149">
        <v>12.26</v>
      </c>
      <c r="I402" s="150"/>
      <c r="J402" s="151">
        <f>ROUND(I402*H402,2)</f>
        <v>0</v>
      </c>
      <c r="K402" s="147" t="s">
        <v>150</v>
      </c>
      <c r="L402" s="34"/>
      <c r="M402" s="152" t="s">
        <v>1</v>
      </c>
      <c r="N402" s="153" t="s">
        <v>41</v>
      </c>
      <c r="O402" s="59"/>
      <c r="P402" s="154">
        <f>O402*H402</f>
        <v>0</v>
      </c>
      <c r="Q402" s="154">
        <v>0</v>
      </c>
      <c r="R402" s="154">
        <f>Q402*H402</f>
        <v>0</v>
      </c>
      <c r="S402" s="154">
        <v>0.25</v>
      </c>
      <c r="T402" s="155">
        <f>S402*H402</f>
        <v>3.0649999999999999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6" t="s">
        <v>151</v>
      </c>
      <c r="AT402" s="156" t="s">
        <v>146</v>
      </c>
      <c r="AU402" s="156" t="s">
        <v>85</v>
      </c>
      <c r="AY402" s="18" t="s">
        <v>144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8" t="s">
        <v>6</v>
      </c>
      <c r="BK402" s="157">
        <f>ROUND(I402*H402,2)</f>
        <v>0</v>
      </c>
      <c r="BL402" s="18" t="s">
        <v>151</v>
      </c>
      <c r="BM402" s="156" t="s">
        <v>653</v>
      </c>
    </row>
    <row r="403" spans="1:65" s="13" customFormat="1" ht="10">
      <c r="B403" s="158"/>
      <c r="D403" s="159" t="s">
        <v>153</v>
      </c>
      <c r="E403" s="160" t="s">
        <v>1</v>
      </c>
      <c r="F403" s="161" t="s">
        <v>460</v>
      </c>
      <c r="H403" s="162">
        <v>5.76</v>
      </c>
      <c r="I403" s="163"/>
      <c r="L403" s="158"/>
      <c r="M403" s="164"/>
      <c r="N403" s="165"/>
      <c r="O403" s="165"/>
      <c r="P403" s="165"/>
      <c r="Q403" s="165"/>
      <c r="R403" s="165"/>
      <c r="S403" s="165"/>
      <c r="T403" s="166"/>
      <c r="AT403" s="160" t="s">
        <v>153</v>
      </c>
      <c r="AU403" s="160" t="s">
        <v>85</v>
      </c>
      <c r="AV403" s="13" t="s">
        <v>85</v>
      </c>
      <c r="AW403" s="13" t="s">
        <v>32</v>
      </c>
      <c r="AX403" s="13" t="s">
        <v>76</v>
      </c>
      <c r="AY403" s="160" t="s">
        <v>144</v>
      </c>
    </row>
    <row r="404" spans="1:65" s="13" customFormat="1" ht="10">
      <c r="B404" s="158"/>
      <c r="D404" s="159" t="s">
        <v>153</v>
      </c>
      <c r="E404" s="160" t="s">
        <v>1</v>
      </c>
      <c r="F404" s="161" t="s">
        <v>461</v>
      </c>
      <c r="H404" s="162">
        <v>6.5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153</v>
      </c>
      <c r="AU404" s="160" t="s">
        <v>85</v>
      </c>
      <c r="AV404" s="13" t="s">
        <v>85</v>
      </c>
      <c r="AW404" s="13" t="s">
        <v>32</v>
      </c>
      <c r="AX404" s="13" t="s">
        <v>76</v>
      </c>
      <c r="AY404" s="160" t="s">
        <v>144</v>
      </c>
    </row>
    <row r="405" spans="1:65" s="14" customFormat="1" ht="10">
      <c r="B405" s="167"/>
      <c r="D405" s="159" t="s">
        <v>153</v>
      </c>
      <c r="E405" s="168" t="s">
        <v>1</v>
      </c>
      <c r="F405" s="169" t="s">
        <v>179</v>
      </c>
      <c r="H405" s="170">
        <v>12.26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153</v>
      </c>
      <c r="AU405" s="168" t="s">
        <v>85</v>
      </c>
      <c r="AV405" s="14" t="s">
        <v>151</v>
      </c>
      <c r="AW405" s="14" t="s">
        <v>32</v>
      </c>
      <c r="AX405" s="14" t="s">
        <v>6</v>
      </c>
      <c r="AY405" s="168" t="s">
        <v>144</v>
      </c>
    </row>
    <row r="406" spans="1:65" s="2" customFormat="1" ht="16.5" customHeight="1">
      <c r="A406" s="33"/>
      <c r="B406" s="144"/>
      <c r="C406" s="145" t="s">
        <v>654</v>
      </c>
      <c r="D406" s="145" t="s">
        <v>146</v>
      </c>
      <c r="E406" s="146" t="s">
        <v>655</v>
      </c>
      <c r="F406" s="147" t="s">
        <v>656</v>
      </c>
      <c r="G406" s="148" t="s">
        <v>427</v>
      </c>
      <c r="H406" s="149">
        <v>3</v>
      </c>
      <c r="I406" s="150"/>
      <c r="J406" s="151">
        <f>ROUND(I406*H406,2)</f>
        <v>0</v>
      </c>
      <c r="K406" s="147" t="s">
        <v>150</v>
      </c>
      <c r="L406" s="34"/>
      <c r="M406" s="152" t="s">
        <v>1</v>
      </c>
      <c r="N406" s="153" t="s">
        <v>41</v>
      </c>
      <c r="O406" s="59"/>
      <c r="P406" s="154">
        <f>O406*H406</f>
        <v>0</v>
      </c>
      <c r="Q406" s="154">
        <v>0</v>
      </c>
      <c r="R406" s="154">
        <f>Q406*H406</f>
        <v>0</v>
      </c>
      <c r="S406" s="154">
        <v>5.3999999999999999E-2</v>
      </c>
      <c r="T406" s="155">
        <f>S406*H406</f>
        <v>0.16200000000000001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151</v>
      </c>
      <c r="AT406" s="156" t="s">
        <v>146</v>
      </c>
      <c r="AU406" s="156" t="s">
        <v>85</v>
      </c>
      <c r="AY406" s="18" t="s">
        <v>144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6</v>
      </c>
      <c r="BK406" s="157">
        <f>ROUND(I406*H406,2)</f>
        <v>0</v>
      </c>
      <c r="BL406" s="18" t="s">
        <v>151</v>
      </c>
      <c r="BM406" s="156" t="s">
        <v>657</v>
      </c>
    </row>
    <row r="407" spans="1:65" s="13" customFormat="1" ht="10">
      <c r="B407" s="158"/>
      <c r="D407" s="159" t="s">
        <v>153</v>
      </c>
      <c r="E407" s="160" t="s">
        <v>1</v>
      </c>
      <c r="F407" s="161" t="s">
        <v>658</v>
      </c>
      <c r="H407" s="162">
        <v>3</v>
      </c>
      <c r="I407" s="163"/>
      <c r="L407" s="158"/>
      <c r="M407" s="164"/>
      <c r="N407" s="165"/>
      <c r="O407" s="165"/>
      <c r="P407" s="165"/>
      <c r="Q407" s="165"/>
      <c r="R407" s="165"/>
      <c r="S407" s="165"/>
      <c r="T407" s="166"/>
      <c r="AT407" s="160" t="s">
        <v>153</v>
      </c>
      <c r="AU407" s="160" t="s">
        <v>85</v>
      </c>
      <c r="AV407" s="13" t="s">
        <v>85</v>
      </c>
      <c r="AW407" s="13" t="s">
        <v>32</v>
      </c>
      <c r="AX407" s="13" t="s">
        <v>6</v>
      </c>
      <c r="AY407" s="160" t="s">
        <v>144</v>
      </c>
    </row>
    <row r="408" spans="1:65" s="2" customFormat="1" ht="16.5" customHeight="1">
      <c r="A408" s="33"/>
      <c r="B408" s="144"/>
      <c r="C408" s="145" t="s">
        <v>659</v>
      </c>
      <c r="D408" s="145" t="s">
        <v>146</v>
      </c>
      <c r="E408" s="146" t="s">
        <v>660</v>
      </c>
      <c r="F408" s="147" t="s">
        <v>661</v>
      </c>
      <c r="G408" s="148" t="s">
        <v>427</v>
      </c>
      <c r="H408" s="149">
        <v>53.49</v>
      </c>
      <c r="I408" s="150"/>
      <c r="J408" s="151">
        <f>ROUND(I408*H408,2)</f>
        <v>0</v>
      </c>
      <c r="K408" s="147" t="s">
        <v>150</v>
      </c>
      <c r="L408" s="34"/>
      <c r="M408" s="152" t="s">
        <v>1</v>
      </c>
      <c r="N408" s="153" t="s">
        <v>41</v>
      </c>
      <c r="O408" s="59"/>
      <c r="P408" s="154">
        <f>O408*H408</f>
        <v>0</v>
      </c>
      <c r="Q408" s="154">
        <v>8.0000000000000007E-5</v>
      </c>
      <c r="R408" s="154">
        <f>Q408*H408</f>
        <v>4.2792000000000004E-3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151</v>
      </c>
      <c r="AT408" s="156" t="s">
        <v>146</v>
      </c>
      <c r="AU408" s="156" t="s">
        <v>85</v>
      </c>
      <c r="AY408" s="18" t="s">
        <v>144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6</v>
      </c>
      <c r="BK408" s="157">
        <f>ROUND(I408*H408,2)</f>
        <v>0</v>
      </c>
      <c r="BL408" s="18" t="s">
        <v>151</v>
      </c>
      <c r="BM408" s="156" t="s">
        <v>662</v>
      </c>
    </row>
    <row r="409" spans="1:65" s="13" customFormat="1" ht="10">
      <c r="B409" s="158"/>
      <c r="D409" s="159" t="s">
        <v>153</v>
      </c>
      <c r="E409" s="160" t="s">
        <v>1</v>
      </c>
      <c r="F409" s="161" t="s">
        <v>663</v>
      </c>
      <c r="H409" s="162">
        <v>53.49</v>
      </c>
      <c r="I409" s="163"/>
      <c r="L409" s="158"/>
      <c r="M409" s="164"/>
      <c r="N409" s="165"/>
      <c r="O409" s="165"/>
      <c r="P409" s="165"/>
      <c r="Q409" s="165"/>
      <c r="R409" s="165"/>
      <c r="S409" s="165"/>
      <c r="T409" s="166"/>
      <c r="AT409" s="160" t="s">
        <v>153</v>
      </c>
      <c r="AU409" s="160" t="s">
        <v>85</v>
      </c>
      <c r="AV409" s="13" t="s">
        <v>85</v>
      </c>
      <c r="AW409" s="13" t="s">
        <v>32</v>
      </c>
      <c r="AX409" s="13" t="s">
        <v>6</v>
      </c>
      <c r="AY409" s="160" t="s">
        <v>144</v>
      </c>
    </row>
    <row r="410" spans="1:65" s="2" customFormat="1" ht="21.75" customHeight="1">
      <c r="A410" s="33"/>
      <c r="B410" s="144"/>
      <c r="C410" s="145" t="s">
        <v>664</v>
      </c>
      <c r="D410" s="145" t="s">
        <v>146</v>
      </c>
      <c r="E410" s="146" t="s">
        <v>665</v>
      </c>
      <c r="F410" s="147" t="s">
        <v>666</v>
      </c>
      <c r="G410" s="148" t="s">
        <v>199</v>
      </c>
      <c r="H410" s="149">
        <v>27.535</v>
      </c>
      <c r="I410" s="150"/>
      <c r="J410" s="151">
        <f>ROUND(I410*H410,2)</f>
        <v>0</v>
      </c>
      <c r="K410" s="147" t="s">
        <v>150</v>
      </c>
      <c r="L410" s="34"/>
      <c r="M410" s="152" t="s">
        <v>1</v>
      </c>
      <c r="N410" s="153" t="s">
        <v>41</v>
      </c>
      <c r="O410" s="59"/>
      <c r="P410" s="154">
        <f>O410*H410</f>
        <v>0</v>
      </c>
      <c r="Q410" s="154">
        <v>0</v>
      </c>
      <c r="R410" s="154">
        <f>Q410*H410</f>
        <v>0</v>
      </c>
      <c r="S410" s="154">
        <v>5.8999999999999997E-2</v>
      </c>
      <c r="T410" s="155">
        <f>S410*H410</f>
        <v>1.6245649999999998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6" t="s">
        <v>151</v>
      </c>
      <c r="AT410" s="156" t="s">
        <v>146</v>
      </c>
      <c r="AU410" s="156" t="s">
        <v>85</v>
      </c>
      <c r="AY410" s="18" t="s">
        <v>144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8" t="s">
        <v>6</v>
      </c>
      <c r="BK410" s="157">
        <f>ROUND(I410*H410,2)</f>
        <v>0</v>
      </c>
      <c r="BL410" s="18" t="s">
        <v>151</v>
      </c>
      <c r="BM410" s="156" t="s">
        <v>667</v>
      </c>
    </row>
    <row r="411" spans="1:65" s="13" customFormat="1" ht="10">
      <c r="B411" s="158"/>
      <c r="D411" s="159" t="s">
        <v>153</v>
      </c>
      <c r="E411" s="160" t="s">
        <v>1</v>
      </c>
      <c r="F411" s="161" t="s">
        <v>461</v>
      </c>
      <c r="H411" s="162">
        <v>6.5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153</v>
      </c>
      <c r="AU411" s="160" t="s">
        <v>85</v>
      </c>
      <c r="AV411" s="13" t="s">
        <v>85</v>
      </c>
      <c r="AW411" s="13" t="s">
        <v>32</v>
      </c>
      <c r="AX411" s="13" t="s">
        <v>76</v>
      </c>
      <c r="AY411" s="160" t="s">
        <v>144</v>
      </c>
    </row>
    <row r="412" spans="1:65" s="13" customFormat="1" ht="10">
      <c r="B412" s="158"/>
      <c r="D412" s="159" t="s">
        <v>153</v>
      </c>
      <c r="E412" s="160" t="s">
        <v>1</v>
      </c>
      <c r="F412" s="161" t="s">
        <v>476</v>
      </c>
      <c r="H412" s="162">
        <v>21.035</v>
      </c>
      <c r="I412" s="163"/>
      <c r="L412" s="158"/>
      <c r="M412" s="164"/>
      <c r="N412" s="165"/>
      <c r="O412" s="165"/>
      <c r="P412" s="165"/>
      <c r="Q412" s="165"/>
      <c r="R412" s="165"/>
      <c r="S412" s="165"/>
      <c r="T412" s="166"/>
      <c r="AT412" s="160" t="s">
        <v>153</v>
      </c>
      <c r="AU412" s="160" t="s">
        <v>85</v>
      </c>
      <c r="AV412" s="13" t="s">
        <v>85</v>
      </c>
      <c r="AW412" s="13" t="s">
        <v>32</v>
      </c>
      <c r="AX412" s="13" t="s">
        <v>76</v>
      </c>
      <c r="AY412" s="160" t="s">
        <v>144</v>
      </c>
    </row>
    <row r="413" spans="1:65" s="14" customFormat="1" ht="10">
      <c r="B413" s="167"/>
      <c r="D413" s="159" t="s">
        <v>153</v>
      </c>
      <c r="E413" s="168" t="s">
        <v>1</v>
      </c>
      <c r="F413" s="169" t="s">
        <v>179</v>
      </c>
      <c r="H413" s="170">
        <v>27.535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8" t="s">
        <v>153</v>
      </c>
      <c r="AU413" s="168" t="s">
        <v>85</v>
      </c>
      <c r="AV413" s="14" t="s">
        <v>151</v>
      </c>
      <c r="AW413" s="14" t="s">
        <v>32</v>
      </c>
      <c r="AX413" s="14" t="s">
        <v>6</v>
      </c>
      <c r="AY413" s="168" t="s">
        <v>144</v>
      </c>
    </row>
    <row r="414" spans="1:65" s="2" customFormat="1" ht="16.5" customHeight="1">
      <c r="A414" s="33"/>
      <c r="B414" s="144"/>
      <c r="C414" s="145" t="s">
        <v>668</v>
      </c>
      <c r="D414" s="145" t="s">
        <v>146</v>
      </c>
      <c r="E414" s="146" t="s">
        <v>669</v>
      </c>
      <c r="F414" s="147" t="s">
        <v>670</v>
      </c>
      <c r="G414" s="148" t="s">
        <v>199</v>
      </c>
      <c r="H414" s="149">
        <v>61.475999999999999</v>
      </c>
      <c r="I414" s="150"/>
      <c r="J414" s="151">
        <f>ROUND(I414*H414,2)</f>
        <v>0</v>
      </c>
      <c r="K414" s="147" t="s">
        <v>150</v>
      </c>
      <c r="L414" s="34"/>
      <c r="M414" s="152" t="s">
        <v>1</v>
      </c>
      <c r="N414" s="153" t="s">
        <v>41</v>
      </c>
      <c r="O414" s="59"/>
      <c r="P414" s="154">
        <f>O414*H414</f>
        <v>0</v>
      </c>
      <c r="Q414" s="154">
        <v>0</v>
      </c>
      <c r="R414" s="154">
        <f>Q414*H414</f>
        <v>0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151</v>
      </c>
      <c r="AT414" s="156" t="s">
        <v>146</v>
      </c>
      <c r="AU414" s="156" t="s">
        <v>85</v>
      </c>
      <c r="AY414" s="18" t="s">
        <v>144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6</v>
      </c>
      <c r="BK414" s="157">
        <f>ROUND(I414*H414,2)</f>
        <v>0</v>
      </c>
      <c r="BL414" s="18" t="s">
        <v>151</v>
      </c>
      <c r="BM414" s="156" t="s">
        <v>671</v>
      </c>
    </row>
    <row r="415" spans="1:65" s="13" customFormat="1" ht="10">
      <c r="B415" s="158"/>
      <c r="D415" s="159" t="s">
        <v>153</v>
      </c>
      <c r="E415" s="160" t="s">
        <v>1</v>
      </c>
      <c r="F415" s="161" t="s">
        <v>672</v>
      </c>
      <c r="H415" s="162">
        <v>61.475999999999999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153</v>
      </c>
      <c r="AU415" s="160" t="s">
        <v>85</v>
      </c>
      <c r="AV415" s="13" t="s">
        <v>85</v>
      </c>
      <c r="AW415" s="13" t="s">
        <v>32</v>
      </c>
      <c r="AX415" s="13" t="s">
        <v>6</v>
      </c>
      <c r="AY415" s="160" t="s">
        <v>144</v>
      </c>
    </row>
    <row r="416" spans="1:65" s="2" customFormat="1" ht="16.5" customHeight="1">
      <c r="A416" s="33"/>
      <c r="B416" s="144"/>
      <c r="C416" s="145" t="s">
        <v>673</v>
      </c>
      <c r="D416" s="145" t="s">
        <v>146</v>
      </c>
      <c r="E416" s="146" t="s">
        <v>674</v>
      </c>
      <c r="F416" s="147" t="s">
        <v>675</v>
      </c>
      <c r="G416" s="148" t="s">
        <v>199</v>
      </c>
      <c r="H416" s="149">
        <v>15.369</v>
      </c>
      <c r="I416" s="150"/>
      <c r="J416" s="151">
        <f>ROUND(I416*H416,2)</f>
        <v>0</v>
      </c>
      <c r="K416" s="147" t="s">
        <v>150</v>
      </c>
      <c r="L416" s="34"/>
      <c r="M416" s="152" t="s">
        <v>1</v>
      </c>
      <c r="N416" s="153" t="s">
        <v>41</v>
      </c>
      <c r="O416" s="59"/>
      <c r="P416" s="154">
        <f>O416*H416</f>
        <v>0</v>
      </c>
      <c r="Q416" s="154">
        <v>0</v>
      </c>
      <c r="R416" s="154">
        <f>Q416*H416</f>
        <v>0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151</v>
      </c>
      <c r="AT416" s="156" t="s">
        <v>146</v>
      </c>
      <c r="AU416" s="156" t="s">
        <v>85</v>
      </c>
      <c r="AY416" s="18" t="s">
        <v>144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6</v>
      </c>
      <c r="BK416" s="157">
        <f>ROUND(I416*H416,2)</f>
        <v>0</v>
      </c>
      <c r="BL416" s="18" t="s">
        <v>151</v>
      </c>
      <c r="BM416" s="156" t="s">
        <v>676</v>
      </c>
    </row>
    <row r="417" spans="1:65" s="13" customFormat="1" ht="10">
      <c r="B417" s="158"/>
      <c r="D417" s="159" t="s">
        <v>153</v>
      </c>
      <c r="E417" s="160" t="s">
        <v>1</v>
      </c>
      <c r="F417" s="161" t="s">
        <v>677</v>
      </c>
      <c r="H417" s="162">
        <v>15.369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153</v>
      </c>
      <c r="AU417" s="160" t="s">
        <v>85</v>
      </c>
      <c r="AV417" s="13" t="s">
        <v>85</v>
      </c>
      <c r="AW417" s="13" t="s">
        <v>32</v>
      </c>
      <c r="AX417" s="13" t="s">
        <v>6</v>
      </c>
      <c r="AY417" s="160" t="s">
        <v>144</v>
      </c>
    </row>
    <row r="418" spans="1:65" s="2" customFormat="1" ht="16.5" customHeight="1">
      <c r="A418" s="33"/>
      <c r="B418" s="144"/>
      <c r="C418" s="145" t="s">
        <v>678</v>
      </c>
      <c r="D418" s="145" t="s">
        <v>146</v>
      </c>
      <c r="E418" s="146" t="s">
        <v>679</v>
      </c>
      <c r="F418" s="147" t="s">
        <v>680</v>
      </c>
      <c r="G418" s="148" t="s">
        <v>199</v>
      </c>
      <c r="H418" s="149">
        <v>21.035</v>
      </c>
      <c r="I418" s="150"/>
      <c r="J418" s="151">
        <f>ROUND(I418*H418,2)</f>
        <v>0</v>
      </c>
      <c r="K418" s="147" t="s">
        <v>150</v>
      </c>
      <c r="L418" s="34"/>
      <c r="M418" s="152" t="s">
        <v>1</v>
      </c>
      <c r="N418" s="153" t="s">
        <v>41</v>
      </c>
      <c r="O418" s="59"/>
      <c r="P418" s="154">
        <f>O418*H418</f>
        <v>0</v>
      </c>
      <c r="Q418" s="154">
        <v>0</v>
      </c>
      <c r="R418" s="154">
        <f>Q418*H418</f>
        <v>0</v>
      </c>
      <c r="S418" s="154">
        <v>7.7899999999999997E-2</v>
      </c>
      <c r="T418" s="155">
        <f>S418*H418</f>
        <v>1.6386265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6" t="s">
        <v>151</v>
      </c>
      <c r="AT418" s="156" t="s">
        <v>146</v>
      </c>
      <c r="AU418" s="156" t="s">
        <v>85</v>
      </c>
      <c r="AY418" s="18" t="s">
        <v>144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6</v>
      </c>
      <c r="BK418" s="157">
        <f>ROUND(I418*H418,2)</f>
        <v>0</v>
      </c>
      <c r="BL418" s="18" t="s">
        <v>151</v>
      </c>
      <c r="BM418" s="156" t="s">
        <v>681</v>
      </c>
    </row>
    <row r="419" spans="1:65" s="13" customFormat="1" ht="10">
      <c r="B419" s="158"/>
      <c r="D419" s="159" t="s">
        <v>153</v>
      </c>
      <c r="E419" s="160" t="s">
        <v>1</v>
      </c>
      <c r="F419" s="161" t="s">
        <v>476</v>
      </c>
      <c r="H419" s="162">
        <v>21.035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153</v>
      </c>
      <c r="AU419" s="160" t="s">
        <v>85</v>
      </c>
      <c r="AV419" s="13" t="s">
        <v>85</v>
      </c>
      <c r="AW419" s="13" t="s">
        <v>32</v>
      </c>
      <c r="AX419" s="13" t="s">
        <v>6</v>
      </c>
      <c r="AY419" s="160" t="s">
        <v>144</v>
      </c>
    </row>
    <row r="420" spans="1:65" s="2" customFormat="1" ht="16.5" customHeight="1">
      <c r="A420" s="33"/>
      <c r="B420" s="144"/>
      <c r="C420" s="145" t="s">
        <v>682</v>
      </c>
      <c r="D420" s="145" t="s">
        <v>146</v>
      </c>
      <c r="E420" s="146" t="s">
        <v>683</v>
      </c>
      <c r="F420" s="147" t="s">
        <v>684</v>
      </c>
      <c r="G420" s="148" t="s">
        <v>199</v>
      </c>
      <c r="H420" s="149">
        <v>21.035</v>
      </c>
      <c r="I420" s="150"/>
      <c r="J420" s="151">
        <f>ROUND(I420*H420,2)</f>
        <v>0</v>
      </c>
      <c r="K420" s="147" t="s">
        <v>150</v>
      </c>
      <c r="L420" s="34"/>
      <c r="M420" s="152" t="s">
        <v>1</v>
      </c>
      <c r="N420" s="153" t="s">
        <v>41</v>
      </c>
      <c r="O420" s="59"/>
      <c r="P420" s="154">
        <f>O420*H420</f>
        <v>0</v>
      </c>
      <c r="Q420" s="154">
        <v>0</v>
      </c>
      <c r="R420" s="154">
        <f>Q420*H420</f>
        <v>0</v>
      </c>
      <c r="S420" s="154">
        <v>0</v>
      </c>
      <c r="T420" s="155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6" t="s">
        <v>151</v>
      </c>
      <c r="AT420" s="156" t="s">
        <v>146</v>
      </c>
      <c r="AU420" s="156" t="s">
        <v>85</v>
      </c>
      <c r="AY420" s="18" t="s">
        <v>144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18" t="s">
        <v>6</v>
      </c>
      <c r="BK420" s="157">
        <f>ROUND(I420*H420,2)</f>
        <v>0</v>
      </c>
      <c r="BL420" s="18" t="s">
        <v>151</v>
      </c>
      <c r="BM420" s="156" t="s">
        <v>685</v>
      </c>
    </row>
    <row r="421" spans="1:65" s="2" customFormat="1" ht="16.5" customHeight="1">
      <c r="A421" s="33"/>
      <c r="B421" s="144"/>
      <c r="C421" s="145" t="s">
        <v>686</v>
      </c>
      <c r="D421" s="145" t="s">
        <v>146</v>
      </c>
      <c r="E421" s="146" t="s">
        <v>687</v>
      </c>
      <c r="F421" s="147" t="s">
        <v>688</v>
      </c>
      <c r="G421" s="148" t="s">
        <v>199</v>
      </c>
      <c r="H421" s="149">
        <v>15.369</v>
      </c>
      <c r="I421" s="150"/>
      <c r="J421" s="151">
        <f>ROUND(I421*H421,2)</f>
        <v>0</v>
      </c>
      <c r="K421" s="147" t="s">
        <v>150</v>
      </c>
      <c r="L421" s="34"/>
      <c r="M421" s="152" t="s">
        <v>1</v>
      </c>
      <c r="N421" s="153" t="s">
        <v>41</v>
      </c>
      <c r="O421" s="59"/>
      <c r="P421" s="154">
        <f>O421*H421</f>
        <v>0</v>
      </c>
      <c r="Q421" s="154">
        <v>9.9750000000000005E-2</v>
      </c>
      <c r="R421" s="154">
        <f>Q421*H421</f>
        <v>1.53305775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151</v>
      </c>
      <c r="AT421" s="156" t="s">
        <v>146</v>
      </c>
      <c r="AU421" s="156" t="s">
        <v>85</v>
      </c>
      <c r="AY421" s="18" t="s">
        <v>144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6</v>
      </c>
      <c r="BK421" s="157">
        <f>ROUND(I421*H421,2)</f>
        <v>0</v>
      </c>
      <c r="BL421" s="18" t="s">
        <v>151</v>
      </c>
      <c r="BM421" s="156" t="s">
        <v>689</v>
      </c>
    </row>
    <row r="422" spans="1:65" s="2" customFormat="1" ht="16.5" customHeight="1">
      <c r="A422" s="33"/>
      <c r="B422" s="144"/>
      <c r="C422" s="145" t="s">
        <v>690</v>
      </c>
      <c r="D422" s="145" t="s">
        <v>146</v>
      </c>
      <c r="E422" s="146" t="s">
        <v>691</v>
      </c>
      <c r="F422" s="147" t="s">
        <v>692</v>
      </c>
      <c r="G422" s="148" t="s">
        <v>199</v>
      </c>
      <c r="H422" s="149">
        <v>15.369</v>
      </c>
      <c r="I422" s="150"/>
      <c r="J422" s="151">
        <f>ROUND(I422*H422,2)</f>
        <v>0</v>
      </c>
      <c r="K422" s="147" t="s">
        <v>150</v>
      </c>
      <c r="L422" s="34"/>
      <c r="M422" s="152" t="s">
        <v>1</v>
      </c>
      <c r="N422" s="153" t="s">
        <v>41</v>
      </c>
      <c r="O422" s="59"/>
      <c r="P422" s="154">
        <f>O422*H422</f>
        <v>0</v>
      </c>
      <c r="Q422" s="154">
        <v>3.5599999999999998E-3</v>
      </c>
      <c r="R422" s="154">
        <f>Q422*H422</f>
        <v>5.4713639999999994E-2</v>
      </c>
      <c r="S422" s="154">
        <v>0</v>
      </c>
      <c r="T422" s="15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6" t="s">
        <v>151</v>
      </c>
      <c r="AT422" s="156" t="s">
        <v>146</v>
      </c>
      <c r="AU422" s="156" t="s">
        <v>85</v>
      </c>
      <c r="AY422" s="18" t="s">
        <v>144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8" t="s">
        <v>6</v>
      </c>
      <c r="BK422" s="157">
        <f>ROUND(I422*H422,2)</f>
        <v>0</v>
      </c>
      <c r="BL422" s="18" t="s">
        <v>151</v>
      </c>
      <c r="BM422" s="156" t="s">
        <v>693</v>
      </c>
    </row>
    <row r="423" spans="1:65" s="2" customFormat="1" ht="16.5" customHeight="1">
      <c r="A423" s="33"/>
      <c r="B423" s="144"/>
      <c r="C423" s="145" t="s">
        <v>694</v>
      </c>
      <c r="D423" s="145" t="s">
        <v>146</v>
      </c>
      <c r="E423" s="146" t="s">
        <v>695</v>
      </c>
      <c r="F423" s="147" t="s">
        <v>696</v>
      </c>
      <c r="G423" s="148" t="s">
        <v>199</v>
      </c>
      <c r="H423" s="149">
        <v>61.475999999999999</v>
      </c>
      <c r="I423" s="150"/>
      <c r="J423" s="151">
        <f>ROUND(I423*H423,2)</f>
        <v>0</v>
      </c>
      <c r="K423" s="147" t="s">
        <v>150</v>
      </c>
      <c r="L423" s="34"/>
      <c r="M423" s="152" t="s">
        <v>1</v>
      </c>
      <c r="N423" s="153" t="s">
        <v>41</v>
      </c>
      <c r="O423" s="59"/>
      <c r="P423" s="154">
        <f>O423*H423</f>
        <v>0</v>
      </c>
      <c r="Q423" s="154">
        <v>3.5599999999999998E-3</v>
      </c>
      <c r="R423" s="154">
        <f>Q423*H423</f>
        <v>0.21885455999999998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151</v>
      </c>
      <c r="AT423" s="156" t="s">
        <v>146</v>
      </c>
      <c r="AU423" s="156" t="s">
        <v>85</v>
      </c>
      <c r="AY423" s="18" t="s">
        <v>144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6</v>
      </c>
      <c r="BK423" s="157">
        <f>ROUND(I423*H423,2)</f>
        <v>0</v>
      </c>
      <c r="BL423" s="18" t="s">
        <v>151</v>
      </c>
      <c r="BM423" s="156" t="s">
        <v>697</v>
      </c>
    </row>
    <row r="424" spans="1:65" s="13" customFormat="1" ht="10">
      <c r="B424" s="158"/>
      <c r="D424" s="159" t="s">
        <v>153</v>
      </c>
      <c r="E424" s="160" t="s">
        <v>1</v>
      </c>
      <c r="F424" s="161" t="s">
        <v>698</v>
      </c>
      <c r="H424" s="162">
        <v>61.475999999999999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153</v>
      </c>
      <c r="AU424" s="160" t="s">
        <v>85</v>
      </c>
      <c r="AV424" s="13" t="s">
        <v>85</v>
      </c>
      <c r="AW424" s="13" t="s">
        <v>32</v>
      </c>
      <c r="AX424" s="13" t="s">
        <v>6</v>
      </c>
      <c r="AY424" s="160" t="s">
        <v>144</v>
      </c>
    </row>
    <row r="425" spans="1:65" s="2" customFormat="1" ht="16.5" customHeight="1">
      <c r="A425" s="33"/>
      <c r="B425" s="144"/>
      <c r="C425" s="145" t="s">
        <v>699</v>
      </c>
      <c r="D425" s="145" t="s">
        <v>146</v>
      </c>
      <c r="E425" s="146" t="s">
        <v>700</v>
      </c>
      <c r="F425" s="147" t="s">
        <v>701</v>
      </c>
      <c r="G425" s="148" t="s">
        <v>199</v>
      </c>
      <c r="H425" s="149">
        <v>15.369</v>
      </c>
      <c r="I425" s="150"/>
      <c r="J425" s="151">
        <f>ROUND(I425*H425,2)</f>
        <v>0</v>
      </c>
      <c r="K425" s="147" t="s">
        <v>150</v>
      </c>
      <c r="L425" s="34"/>
      <c r="M425" s="152" t="s">
        <v>1</v>
      </c>
      <c r="N425" s="153" t="s">
        <v>41</v>
      </c>
      <c r="O425" s="59"/>
      <c r="P425" s="154">
        <f>O425*H425</f>
        <v>0</v>
      </c>
      <c r="Q425" s="154">
        <v>9.8999999999999999E-4</v>
      </c>
      <c r="R425" s="154">
        <f>Q425*H425</f>
        <v>1.5215309999999999E-2</v>
      </c>
      <c r="S425" s="154">
        <v>0</v>
      </c>
      <c r="T425" s="15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6" t="s">
        <v>151</v>
      </c>
      <c r="AT425" s="156" t="s">
        <v>146</v>
      </c>
      <c r="AU425" s="156" t="s">
        <v>85</v>
      </c>
      <c r="AY425" s="18" t="s">
        <v>144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8" t="s">
        <v>6</v>
      </c>
      <c r="BK425" s="157">
        <f>ROUND(I425*H425,2)</f>
        <v>0</v>
      </c>
      <c r="BL425" s="18" t="s">
        <v>151</v>
      </c>
      <c r="BM425" s="156" t="s">
        <v>702</v>
      </c>
    </row>
    <row r="426" spans="1:65" s="13" customFormat="1" ht="10">
      <c r="B426" s="158"/>
      <c r="D426" s="159" t="s">
        <v>153</v>
      </c>
      <c r="E426" s="160" t="s">
        <v>1</v>
      </c>
      <c r="F426" s="161" t="s">
        <v>677</v>
      </c>
      <c r="H426" s="162">
        <v>15.369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153</v>
      </c>
      <c r="AU426" s="160" t="s">
        <v>85</v>
      </c>
      <c r="AV426" s="13" t="s">
        <v>85</v>
      </c>
      <c r="AW426" s="13" t="s">
        <v>32</v>
      </c>
      <c r="AX426" s="13" t="s">
        <v>6</v>
      </c>
      <c r="AY426" s="160" t="s">
        <v>144</v>
      </c>
    </row>
    <row r="427" spans="1:65" s="2" customFormat="1" ht="16.5" customHeight="1">
      <c r="A427" s="33"/>
      <c r="B427" s="144"/>
      <c r="C427" s="145" t="s">
        <v>703</v>
      </c>
      <c r="D427" s="145" t="s">
        <v>146</v>
      </c>
      <c r="E427" s="146" t="s">
        <v>704</v>
      </c>
      <c r="F427" s="147" t="s">
        <v>705</v>
      </c>
      <c r="G427" s="148" t="s">
        <v>199</v>
      </c>
      <c r="H427" s="149">
        <v>15.369</v>
      </c>
      <c r="I427" s="150"/>
      <c r="J427" s="151">
        <f>ROUND(I427*H427,2)</f>
        <v>0</v>
      </c>
      <c r="K427" s="147" t="s">
        <v>150</v>
      </c>
      <c r="L427" s="34"/>
      <c r="M427" s="152" t="s">
        <v>1</v>
      </c>
      <c r="N427" s="153" t="s">
        <v>41</v>
      </c>
      <c r="O427" s="59"/>
      <c r="P427" s="154">
        <f>O427*H427</f>
        <v>0</v>
      </c>
      <c r="Q427" s="154">
        <v>1.58E-3</v>
      </c>
      <c r="R427" s="154">
        <f>Q427*H427</f>
        <v>2.4283019999999999E-2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151</v>
      </c>
      <c r="AT427" s="156" t="s">
        <v>146</v>
      </c>
      <c r="AU427" s="156" t="s">
        <v>85</v>
      </c>
      <c r="AY427" s="18" t="s">
        <v>144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6</v>
      </c>
      <c r="BK427" s="157">
        <f>ROUND(I427*H427,2)</f>
        <v>0</v>
      </c>
      <c r="BL427" s="18" t="s">
        <v>151</v>
      </c>
      <c r="BM427" s="156" t="s">
        <v>706</v>
      </c>
    </row>
    <row r="428" spans="1:65" s="2" customFormat="1" ht="16.5" customHeight="1">
      <c r="A428" s="33"/>
      <c r="B428" s="144"/>
      <c r="C428" s="145" t="s">
        <v>707</v>
      </c>
      <c r="D428" s="145" t="s">
        <v>146</v>
      </c>
      <c r="E428" s="146" t="s">
        <v>704</v>
      </c>
      <c r="F428" s="147" t="s">
        <v>705</v>
      </c>
      <c r="G428" s="148" t="s">
        <v>199</v>
      </c>
      <c r="H428" s="149">
        <v>61.475999999999999</v>
      </c>
      <c r="I428" s="150"/>
      <c r="J428" s="151">
        <f>ROUND(I428*H428,2)</f>
        <v>0</v>
      </c>
      <c r="K428" s="147" t="s">
        <v>150</v>
      </c>
      <c r="L428" s="34"/>
      <c r="M428" s="152" t="s">
        <v>1</v>
      </c>
      <c r="N428" s="153" t="s">
        <v>41</v>
      </c>
      <c r="O428" s="59"/>
      <c r="P428" s="154">
        <f>O428*H428</f>
        <v>0</v>
      </c>
      <c r="Q428" s="154">
        <v>1.58E-3</v>
      </c>
      <c r="R428" s="154">
        <f>Q428*H428</f>
        <v>9.7132079999999996E-2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151</v>
      </c>
      <c r="AT428" s="156" t="s">
        <v>146</v>
      </c>
      <c r="AU428" s="156" t="s">
        <v>85</v>
      </c>
      <c r="AY428" s="18" t="s">
        <v>144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6</v>
      </c>
      <c r="BK428" s="157">
        <f>ROUND(I428*H428,2)</f>
        <v>0</v>
      </c>
      <c r="BL428" s="18" t="s">
        <v>151</v>
      </c>
      <c r="BM428" s="156" t="s">
        <v>708</v>
      </c>
    </row>
    <row r="429" spans="1:65" s="13" customFormat="1" ht="10">
      <c r="B429" s="158"/>
      <c r="D429" s="159" t="s">
        <v>153</v>
      </c>
      <c r="E429" s="160" t="s">
        <v>1</v>
      </c>
      <c r="F429" s="161" t="s">
        <v>698</v>
      </c>
      <c r="H429" s="162">
        <v>61.475999999999999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153</v>
      </c>
      <c r="AU429" s="160" t="s">
        <v>85</v>
      </c>
      <c r="AV429" s="13" t="s">
        <v>85</v>
      </c>
      <c r="AW429" s="13" t="s">
        <v>32</v>
      </c>
      <c r="AX429" s="13" t="s">
        <v>6</v>
      </c>
      <c r="AY429" s="160" t="s">
        <v>144</v>
      </c>
    </row>
    <row r="430" spans="1:65" s="12" customFormat="1" ht="22.75" customHeight="1">
      <c r="B430" s="131"/>
      <c r="D430" s="132" t="s">
        <v>75</v>
      </c>
      <c r="E430" s="142" t="s">
        <v>709</v>
      </c>
      <c r="F430" s="142" t="s">
        <v>710</v>
      </c>
      <c r="I430" s="134"/>
      <c r="J430" s="143">
        <f>BK430</f>
        <v>0</v>
      </c>
      <c r="L430" s="131"/>
      <c r="M430" s="136"/>
      <c r="N430" s="137"/>
      <c r="O430" s="137"/>
      <c r="P430" s="138">
        <f>SUM(P431:P439)</f>
        <v>0</v>
      </c>
      <c r="Q430" s="137"/>
      <c r="R430" s="138">
        <f>SUM(R431:R439)</f>
        <v>0</v>
      </c>
      <c r="S430" s="137"/>
      <c r="T430" s="139">
        <f>SUM(T431:T439)</f>
        <v>0</v>
      </c>
      <c r="AR430" s="132" t="s">
        <v>6</v>
      </c>
      <c r="AT430" s="140" t="s">
        <v>75</v>
      </c>
      <c r="AU430" s="140" t="s">
        <v>6</v>
      </c>
      <c r="AY430" s="132" t="s">
        <v>144</v>
      </c>
      <c r="BK430" s="141">
        <f>SUM(BK431:BK439)</f>
        <v>0</v>
      </c>
    </row>
    <row r="431" spans="1:65" s="2" customFormat="1" ht="23">
      <c r="A431" s="33"/>
      <c r="B431" s="144"/>
      <c r="C431" s="145" t="s">
        <v>711</v>
      </c>
      <c r="D431" s="145" t="s">
        <v>146</v>
      </c>
      <c r="E431" s="146" t="s">
        <v>712</v>
      </c>
      <c r="F431" s="147" t="s">
        <v>713</v>
      </c>
      <c r="G431" s="148" t="s">
        <v>233</v>
      </c>
      <c r="H431" s="149">
        <v>251.91</v>
      </c>
      <c r="I431" s="150"/>
      <c r="J431" s="151">
        <f>ROUND(I431*H431,2)</f>
        <v>0</v>
      </c>
      <c r="K431" s="147" t="s">
        <v>150</v>
      </c>
      <c r="L431" s="34"/>
      <c r="M431" s="152" t="s">
        <v>1</v>
      </c>
      <c r="N431" s="153" t="s">
        <v>41</v>
      </c>
      <c r="O431" s="59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151</v>
      </c>
      <c r="AT431" s="156" t="s">
        <v>146</v>
      </c>
      <c r="AU431" s="156" t="s">
        <v>85</v>
      </c>
      <c r="AY431" s="18" t="s">
        <v>144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6</v>
      </c>
      <c r="BK431" s="157">
        <f>ROUND(I431*H431,2)</f>
        <v>0</v>
      </c>
      <c r="BL431" s="18" t="s">
        <v>151</v>
      </c>
      <c r="BM431" s="156" t="s">
        <v>714</v>
      </c>
    </row>
    <row r="432" spans="1:65" s="2" customFormat="1" ht="16.5" customHeight="1">
      <c r="A432" s="33"/>
      <c r="B432" s="144"/>
      <c r="C432" s="145" t="s">
        <v>715</v>
      </c>
      <c r="D432" s="145" t="s">
        <v>146</v>
      </c>
      <c r="E432" s="146" t="s">
        <v>716</v>
      </c>
      <c r="F432" s="147" t="s">
        <v>717</v>
      </c>
      <c r="G432" s="148" t="s">
        <v>233</v>
      </c>
      <c r="H432" s="149">
        <v>201.52799999999999</v>
      </c>
      <c r="I432" s="150"/>
      <c r="J432" s="151">
        <f>ROUND(I432*H432,2)</f>
        <v>0</v>
      </c>
      <c r="K432" s="147" t="s">
        <v>150</v>
      </c>
      <c r="L432" s="34"/>
      <c r="M432" s="152" t="s">
        <v>1</v>
      </c>
      <c r="N432" s="153" t="s">
        <v>41</v>
      </c>
      <c r="O432" s="59"/>
      <c r="P432" s="154">
        <f>O432*H432</f>
        <v>0</v>
      </c>
      <c r="Q432" s="154">
        <v>0</v>
      </c>
      <c r="R432" s="154">
        <f>Q432*H432</f>
        <v>0</v>
      </c>
      <c r="S432" s="154">
        <v>0</v>
      </c>
      <c r="T432" s="15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6" t="s">
        <v>151</v>
      </c>
      <c r="AT432" s="156" t="s">
        <v>146</v>
      </c>
      <c r="AU432" s="156" t="s">
        <v>85</v>
      </c>
      <c r="AY432" s="18" t="s">
        <v>144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6</v>
      </c>
      <c r="BK432" s="157">
        <f>ROUND(I432*H432,2)</f>
        <v>0</v>
      </c>
      <c r="BL432" s="18" t="s">
        <v>151</v>
      </c>
      <c r="BM432" s="156" t="s">
        <v>718</v>
      </c>
    </row>
    <row r="433" spans="1:65" s="13" customFormat="1" ht="10">
      <c r="B433" s="158"/>
      <c r="D433" s="159" t="s">
        <v>153</v>
      </c>
      <c r="E433" s="160" t="s">
        <v>1</v>
      </c>
      <c r="F433" s="161" t="s">
        <v>719</v>
      </c>
      <c r="H433" s="162">
        <v>201.52799999999999</v>
      </c>
      <c r="I433" s="163"/>
      <c r="L433" s="158"/>
      <c r="M433" s="164"/>
      <c r="N433" s="165"/>
      <c r="O433" s="165"/>
      <c r="P433" s="165"/>
      <c r="Q433" s="165"/>
      <c r="R433" s="165"/>
      <c r="S433" s="165"/>
      <c r="T433" s="166"/>
      <c r="AT433" s="160" t="s">
        <v>153</v>
      </c>
      <c r="AU433" s="160" t="s">
        <v>85</v>
      </c>
      <c r="AV433" s="13" t="s">
        <v>85</v>
      </c>
      <c r="AW433" s="13" t="s">
        <v>32</v>
      </c>
      <c r="AX433" s="13" t="s">
        <v>6</v>
      </c>
      <c r="AY433" s="160" t="s">
        <v>144</v>
      </c>
    </row>
    <row r="434" spans="1:65" s="2" customFormat="1" ht="16.5" customHeight="1">
      <c r="A434" s="33"/>
      <c r="B434" s="144"/>
      <c r="C434" s="145" t="s">
        <v>720</v>
      </c>
      <c r="D434" s="145" t="s">
        <v>146</v>
      </c>
      <c r="E434" s="146" t="s">
        <v>721</v>
      </c>
      <c r="F434" s="147" t="s">
        <v>722</v>
      </c>
      <c r="G434" s="148" t="s">
        <v>233</v>
      </c>
      <c r="H434" s="149">
        <v>531.50199999999995</v>
      </c>
      <c r="I434" s="150"/>
      <c r="J434" s="151">
        <f>ROUND(I434*H434,2)</f>
        <v>0</v>
      </c>
      <c r="K434" s="147" t="s">
        <v>150</v>
      </c>
      <c r="L434" s="34"/>
      <c r="M434" s="152" t="s">
        <v>1</v>
      </c>
      <c r="N434" s="153" t="s">
        <v>41</v>
      </c>
      <c r="O434" s="59"/>
      <c r="P434" s="154">
        <f>O434*H434</f>
        <v>0</v>
      </c>
      <c r="Q434" s="154">
        <v>0</v>
      </c>
      <c r="R434" s="154">
        <f>Q434*H434</f>
        <v>0</v>
      </c>
      <c r="S434" s="154">
        <v>0</v>
      </c>
      <c r="T434" s="15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151</v>
      </c>
      <c r="AT434" s="156" t="s">
        <v>146</v>
      </c>
      <c r="AU434" s="156" t="s">
        <v>85</v>
      </c>
      <c r="AY434" s="18" t="s">
        <v>144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6</v>
      </c>
      <c r="BK434" s="157">
        <f>ROUND(I434*H434,2)</f>
        <v>0</v>
      </c>
      <c r="BL434" s="18" t="s">
        <v>151</v>
      </c>
      <c r="BM434" s="156" t="s">
        <v>723</v>
      </c>
    </row>
    <row r="435" spans="1:65" s="13" customFormat="1" ht="10">
      <c r="B435" s="158"/>
      <c r="D435" s="159" t="s">
        <v>153</v>
      </c>
      <c r="E435" s="160" t="s">
        <v>1</v>
      </c>
      <c r="F435" s="161" t="s">
        <v>724</v>
      </c>
      <c r="H435" s="162">
        <v>195.65</v>
      </c>
      <c r="I435" s="163"/>
      <c r="L435" s="158"/>
      <c r="M435" s="164"/>
      <c r="N435" s="165"/>
      <c r="O435" s="165"/>
      <c r="P435" s="165"/>
      <c r="Q435" s="165"/>
      <c r="R435" s="165"/>
      <c r="S435" s="165"/>
      <c r="T435" s="166"/>
      <c r="AT435" s="160" t="s">
        <v>153</v>
      </c>
      <c r="AU435" s="160" t="s">
        <v>85</v>
      </c>
      <c r="AV435" s="13" t="s">
        <v>85</v>
      </c>
      <c r="AW435" s="13" t="s">
        <v>32</v>
      </c>
      <c r="AX435" s="13" t="s">
        <v>76</v>
      </c>
      <c r="AY435" s="160" t="s">
        <v>144</v>
      </c>
    </row>
    <row r="436" spans="1:65" s="13" customFormat="1" ht="10">
      <c r="B436" s="158"/>
      <c r="D436" s="159" t="s">
        <v>153</v>
      </c>
      <c r="E436" s="160" t="s">
        <v>1</v>
      </c>
      <c r="F436" s="161" t="s">
        <v>725</v>
      </c>
      <c r="H436" s="162">
        <v>335.85199999999998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153</v>
      </c>
      <c r="AU436" s="160" t="s">
        <v>85</v>
      </c>
      <c r="AV436" s="13" t="s">
        <v>85</v>
      </c>
      <c r="AW436" s="13" t="s">
        <v>32</v>
      </c>
      <c r="AX436" s="13" t="s">
        <v>76</v>
      </c>
      <c r="AY436" s="160" t="s">
        <v>144</v>
      </c>
    </row>
    <row r="437" spans="1:65" s="14" customFormat="1" ht="10">
      <c r="B437" s="167"/>
      <c r="D437" s="159" t="s">
        <v>153</v>
      </c>
      <c r="E437" s="168" t="s">
        <v>1</v>
      </c>
      <c r="F437" s="169" t="s">
        <v>179</v>
      </c>
      <c r="H437" s="170">
        <v>531.50199999999995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153</v>
      </c>
      <c r="AU437" s="168" t="s">
        <v>85</v>
      </c>
      <c r="AV437" s="14" t="s">
        <v>151</v>
      </c>
      <c r="AW437" s="14" t="s">
        <v>32</v>
      </c>
      <c r="AX437" s="14" t="s">
        <v>6</v>
      </c>
      <c r="AY437" s="168" t="s">
        <v>144</v>
      </c>
    </row>
    <row r="438" spans="1:65" s="2" customFormat="1" ht="21.75" customHeight="1">
      <c r="A438" s="33"/>
      <c r="B438" s="144"/>
      <c r="C438" s="145" t="s">
        <v>726</v>
      </c>
      <c r="D438" s="145" t="s">
        <v>146</v>
      </c>
      <c r="E438" s="146" t="s">
        <v>727</v>
      </c>
      <c r="F438" s="147" t="s">
        <v>728</v>
      </c>
      <c r="G438" s="148" t="s">
        <v>233</v>
      </c>
      <c r="H438" s="149">
        <v>6.8360000000000003</v>
      </c>
      <c r="I438" s="150"/>
      <c r="J438" s="151">
        <f>ROUND(I438*H438,2)</f>
        <v>0</v>
      </c>
      <c r="K438" s="147" t="s">
        <v>150</v>
      </c>
      <c r="L438" s="34"/>
      <c r="M438" s="152" t="s">
        <v>1</v>
      </c>
      <c r="N438" s="153" t="s">
        <v>41</v>
      </c>
      <c r="O438" s="59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151</v>
      </c>
      <c r="AT438" s="156" t="s">
        <v>146</v>
      </c>
      <c r="AU438" s="156" t="s">
        <v>85</v>
      </c>
      <c r="AY438" s="18" t="s">
        <v>144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6</v>
      </c>
      <c r="BK438" s="157">
        <f>ROUND(I438*H438,2)</f>
        <v>0</v>
      </c>
      <c r="BL438" s="18" t="s">
        <v>151</v>
      </c>
      <c r="BM438" s="156" t="s">
        <v>729</v>
      </c>
    </row>
    <row r="439" spans="1:65" s="13" customFormat="1" ht="10">
      <c r="B439" s="158"/>
      <c r="D439" s="159" t="s">
        <v>153</v>
      </c>
      <c r="E439" s="160" t="s">
        <v>1</v>
      </c>
      <c r="F439" s="161" t="s">
        <v>730</v>
      </c>
      <c r="H439" s="162">
        <v>6.8360000000000003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153</v>
      </c>
      <c r="AU439" s="160" t="s">
        <v>85</v>
      </c>
      <c r="AV439" s="13" t="s">
        <v>85</v>
      </c>
      <c r="AW439" s="13" t="s">
        <v>32</v>
      </c>
      <c r="AX439" s="13" t="s">
        <v>6</v>
      </c>
      <c r="AY439" s="160" t="s">
        <v>144</v>
      </c>
    </row>
    <row r="440" spans="1:65" s="12" customFormat="1" ht="22.75" customHeight="1">
      <c r="B440" s="131"/>
      <c r="D440" s="132" t="s">
        <v>75</v>
      </c>
      <c r="E440" s="142" t="s">
        <v>731</v>
      </c>
      <c r="F440" s="142" t="s">
        <v>732</v>
      </c>
      <c r="I440" s="134"/>
      <c r="J440" s="143">
        <f>BK440</f>
        <v>0</v>
      </c>
      <c r="L440" s="131"/>
      <c r="M440" s="136"/>
      <c r="N440" s="137"/>
      <c r="O440" s="137"/>
      <c r="P440" s="138">
        <f>P441</f>
        <v>0</v>
      </c>
      <c r="Q440" s="137"/>
      <c r="R440" s="138">
        <f>R441</f>
        <v>0</v>
      </c>
      <c r="S440" s="137"/>
      <c r="T440" s="139">
        <f>T441</f>
        <v>0</v>
      </c>
      <c r="AR440" s="132" t="s">
        <v>6</v>
      </c>
      <c r="AT440" s="140" t="s">
        <v>75</v>
      </c>
      <c r="AU440" s="140" t="s">
        <v>6</v>
      </c>
      <c r="AY440" s="132" t="s">
        <v>144</v>
      </c>
      <c r="BK440" s="141">
        <f>BK441</f>
        <v>0</v>
      </c>
    </row>
    <row r="441" spans="1:65" s="2" customFormat="1" ht="16.5" customHeight="1">
      <c r="A441" s="33"/>
      <c r="B441" s="144"/>
      <c r="C441" s="145" t="s">
        <v>733</v>
      </c>
      <c r="D441" s="145" t="s">
        <v>146</v>
      </c>
      <c r="E441" s="146" t="s">
        <v>734</v>
      </c>
      <c r="F441" s="147" t="s">
        <v>735</v>
      </c>
      <c r="G441" s="148" t="s">
        <v>233</v>
      </c>
      <c r="H441" s="149">
        <v>479.74</v>
      </c>
      <c r="I441" s="150"/>
      <c r="J441" s="151">
        <f>ROUND(I441*H441,2)</f>
        <v>0</v>
      </c>
      <c r="K441" s="147" t="s">
        <v>150</v>
      </c>
      <c r="L441" s="34"/>
      <c r="M441" s="152" t="s">
        <v>1</v>
      </c>
      <c r="N441" s="153" t="s">
        <v>41</v>
      </c>
      <c r="O441" s="59"/>
      <c r="P441" s="154">
        <f>O441*H441</f>
        <v>0</v>
      </c>
      <c r="Q441" s="154">
        <v>0</v>
      </c>
      <c r="R441" s="154">
        <f>Q441*H441</f>
        <v>0</v>
      </c>
      <c r="S441" s="154">
        <v>0</v>
      </c>
      <c r="T441" s="155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6" t="s">
        <v>151</v>
      </c>
      <c r="AT441" s="156" t="s">
        <v>146</v>
      </c>
      <c r="AU441" s="156" t="s">
        <v>85</v>
      </c>
      <c r="AY441" s="18" t="s">
        <v>144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18" t="s">
        <v>6</v>
      </c>
      <c r="BK441" s="157">
        <f>ROUND(I441*H441,2)</f>
        <v>0</v>
      </c>
      <c r="BL441" s="18" t="s">
        <v>151</v>
      </c>
      <c r="BM441" s="156" t="s">
        <v>736</v>
      </c>
    </row>
    <row r="442" spans="1:65" s="12" customFormat="1" ht="25.9" customHeight="1">
      <c r="B442" s="131"/>
      <c r="D442" s="132" t="s">
        <v>75</v>
      </c>
      <c r="E442" s="133" t="s">
        <v>737</v>
      </c>
      <c r="F442" s="133" t="s">
        <v>738</v>
      </c>
      <c r="I442" s="134"/>
      <c r="J442" s="135">
        <f>BK442</f>
        <v>0</v>
      </c>
      <c r="L442" s="131"/>
      <c r="M442" s="136"/>
      <c r="N442" s="137"/>
      <c r="O442" s="137"/>
      <c r="P442" s="138">
        <f>P443+P470+P522+P529+P534+P539+P544+P550+P553+P575+P611+P615+P623</f>
        <v>0</v>
      </c>
      <c r="Q442" s="137"/>
      <c r="R442" s="138">
        <f>R443+R470+R522+R529+R534+R539+R544+R550+R553+R575+R611+R615+R623</f>
        <v>6.3788462700000004</v>
      </c>
      <c r="S442" s="137"/>
      <c r="T442" s="139">
        <f>T443+T470+T522+T529+T534+T539+T544+T550+T553+T575+T611+T615+T623</f>
        <v>3.4329870000000002</v>
      </c>
      <c r="AR442" s="132" t="s">
        <v>85</v>
      </c>
      <c r="AT442" s="140" t="s">
        <v>75</v>
      </c>
      <c r="AU442" s="140" t="s">
        <v>76</v>
      </c>
      <c r="AY442" s="132" t="s">
        <v>144</v>
      </c>
      <c r="BK442" s="141">
        <f>BK443+BK470+BK522+BK529+BK534+BK539+BK544+BK550+BK553+BK575+BK611+BK615+BK623</f>
        <v>0</v>
      </c>
    </row>
    <row r="443" spans="1:65" s="12" customFormat="1" ht="22.75" customHeight="1">
      <c r="B443" s="131"/>
      <c r="D443" s="132" t="s">
        <v>75</v>
      </c>
      <c r="E443" s="142" t="s">
        <v>739</v>
      </c>
      <c r="F443" s="142" t="s">
        <v>740</v>
      </c>
      <c r="I443" s="134"/>
      <c r="J443" s="143">
        <f>BK443</f>
        <v>0</v>
      </c>
      <c r="L443" s="131"/>
      <c r="M443" s="136"/>
      <c r="N443" s="137"/>
      <c r="O443" s="137"/>
      <c r="P443" s="138">
        <f>SUM(P444:P469)</f>
        <v>0</v>
      </c>
      <c r="Q443" s="137"/>
      <c r="R443" s="138">
        <f>SUM(R444:R469)</f>
        <v>7.3849300000000007E-2</v>
      </c>
      <c r="S443" s="137"/>
      <c r="T443" s="139">
        <f>SUM(T444:T469)</f>
        <v>0</v>
      </c>
      <c r="AR443" s="132" t="s">
        <v>85</v>
      </c>
      <c r="AT443" s="140" t="s">
        <v>75</v>
      </c>
      <c r="AU443" s="140" t="s">
        <v>6</v>
      </c>
      <c r="AY443" s="132" t="s">
        <v>144</v>
      </c>
      <c r="BK443" s="141">
        <f>SUM(BK444:BK469)</f>
        <v>0</v>
      </c>
    </row>
    <row r="444" spans="1:65" s="2" customFormat="1" ht="16.5" customHeight="1">
      <c r="A444" s="33"/>
      <c r="B444" s="144"/>
      <c r="C444" s="145" t="s">
        <v>741</v>
      </c>
      <c r="D444" s="145" t="s">
        <v>146</v>
      </c>
      <c r="E444" s="146" t="s">
        <v>742</v>
      </c>
      <c r="F444" s="147" t="s">
        <v>743</v>
      </c>
      <c r="G444" s="148" t="s">
        <v>199</v>
      </c>
      <c r="H444" s="149">
        <v>12.75</v>
      </c>
      <c r="I444" s="150"/>
      <c r="J444" s="151">
        <f>ROUND(I444*H444,2)</f>
        <v>0</v>
      </c>
      <c r="K444" s="147" t="s">
        <v>150</v>
      </c>
      <c r="L444" s="34"/>
      <c r="M444" s="152" t="s">
        <v>1</v>
      </c>
      <c r="N444" s="153" t="s">
        <v>41</v>
      </c>
      <c r="O444" s="59"/>
      <c r="P444" s="154">
        <f>O444*H444</f>
        <v>0</v>
      </c>
      <c r="Q444" s="154">
        <v>0</v>
      </c>
      <c r="R444" s="154">
        <f>Q444*H444</f>
        <v>0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237</v>
      </c>
      <c r="AT444" s="156" t="s">
        <v>146</v>
      </c>
      <c r="AU444" s="156" t="s">
        <v>85</v>
      </c>
      <c r="AY444" s="18" t="s">
        <v>144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6</v>
      </c>
      <c r="BK444" s="157">
        <f>ROUND(I444*H444,2)</f>
        <v>0</v>
      </c>
      <c r="BL444" s="18" t="s">
        <v>237</v>
      </c>
      <c r="BM444" s="156" t="s">
        <v>744</v>
      </c>
    </row>
    <row r="445" spans="1:65" s="13" customFormat="1" ht="10">
      <c r="B445" s="158"/>
      <c r="D445" s="159" t="s">
        <v>153</v>
      </c>
      <c r="E445" s="160" t="s">
        <v>1</v>
      </c>
      <c r="F445" s="161" t="s">
        <v>418</v>
      </c>
      <c r="H445" s="162">
        <v>3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153</v>
      </c>
      <c r="AU445" s="160" t="s">
        <v>85</v>
      </c>
      <c r="AV445" s="13" t="s">
        <v>85</v>
      </c>
      <c r="AW445" s="13" t="s">
        <v>32</v>
      </c>
      <c r="AX445" s="13" t="s">
        <v>76</v>
      </c>
      <c r="AY445" s="160" t="s">
        <v>144</v>
      </c>
    </row>
    <row r="446" spans="1:65" s="13" customFormat="1" ht="10">
      <c r="B446" s="158"/>
      <c r="D446" s="159" t="s">
        <v>153</v>
      </c>
      <c r="E446" s="160" t="s">
        <v>1</v>
      </c>
      <c r="F446" s="161" t="s">
        <v>419</v>
      </c>
      <c r="H446" s="162">
        <v>9.75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153</v>
      </c>
      <c r="AU446" s="160" t="s">
        <v>85</v>
      </c>
      <c r="AV446" s="13" t="s">
        <v>85</v>
      </c>
      <c r="AW446" s="13" t="s">
        <v>32</v>
      </c>
      <c r="AX446" s="13" t="s">
        <v>76</v>
      </c>
      <c r="AY446" s="160" t="s">
        <v>144</v>
      </c>
    </row>
    <row r="447" spans="1:65" s="14" customFormat="1" ht="10">
      <c r="B447" s="167"/>
      <c r="D447" s="159" t="s">
        <v>153</v>
      </c>
      <c r="E447" s="168" t="s">
        <v>1</v>
      </c>
      <c r="F447" s="169" t="s">
        <v>179</v>
      </c>
      <c r="H447" s="170">
        <v>12.75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153</v>
      </c>
      <c r="AU447" s="168" t="s">
        <v>85</v>
      </c>
      <c r="AV447" s="14" t="s">
        <v>151</v>
      </c>
      <c r="AW447" s="14" t="s">
        <v>32</v>
      </c>
      <c r="AX447" s="14" t="s">
        <v>6</v>
      </c>
      <c r="AY447" s="168" t="s">
        <v>144</v>
      </c>
    </row>
    <row r="448" spans="1:65" s="2" customFormat="1" ht="24">
      <c r="A448" s="33"/>
      <c r="B448" s="144"/>
      <c r="C448" s="183" t="s">
        <v>745</v>
      </c>
      <c r="D448" s="183" t="s">
        <v>306</v>
      </c>
      <c r="E448" s="184" t="s">
        <v>746</v>
      </c>
      <c r="F448" s="185" t="s">
        <v>747</v>
      </c>
      <c r="G448" s="186" t="s">
        <v>748</v>
      </c>
      <c r="H448" s="187">
        <v>12.75</v>
      </c>
      <c r="I448" s="188"/>
      <c r="J448" s="189">
        <f>ROUND(I448*H448,2)</f>
        <v>0</v>
      </c>
      <c r="K448" s="185" t="s">
        <v>150</v>
      </c>
      <c r="L448" s="190"/>
      <c r="M448" s="191" t="s">
        <v>1</v>
      </c>
      <c r="N448" s="192" t="s">
        <v>41</v>
      </c>
      <c r="O448" s="59"/>
      <c r="P448" s="154">
        <f>O448*H448</f>
        <v>0</v>
      </c>
      <c r="Q448" s="154">
        <v>1E-3</v>
      </c>
      <c r="R448" s="154">
        <f>Q448*H448</f>
        <v>1.2750000000000001E-2</v>
      </c>
      <c r="S448" s="154">
        <v>0</v>
      </c>
      <c r="T448" s="15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6" t="s">
        <v>332</v>
      </c>
      <c r="AT448" s="156" t="s">
        <v>306</v>
      </c>
      <c r="AU448" s="156" t="s">
        <v>85</v>
      </c>
      <c r="AY448" s="18" t="s">
        <v>144</v>
      </c>
      <c r="BE448" s="157">
        <f>IF(N448="základní",J448,0)</f>
        <v>0</v>
      </c>
      <c r="BF448" s="157">
        <f>IF(N448="snížená",J448,0)</f>
        <v>0</v>
      </c>
      <c r="BG448" s="157">
        <f>IF(N448="zákl. přenesená",J448,0)</f>
        <v>0</v>
      </c>
      <c r="BH448" s="157">
        <f>IF(N448="sníž. přenesená",J448,0)</f>
        <v>0</v>
      </c>
      <c r="BI448" s="157">
        <f>IF(N448="nulová",J448,0)</f>
        <v>0</v>
      </c>
      <c r="BJ448" s="18" t="s">
        <v>6</v>
      </c>
      <c r="BK448" s="157">
        <f>ROUND(I448*H448,2)</f>
        <v>0</v>
      </c>
      <c r="BL448" s="18" t="s">
        <v>237</v>
      </c>
      <c r="BM448" s="156" t="s">
        <v>749</v>
      </c>
    </row>
    <row r="449" spans="1:65" s="2" customFormat="1" ht="16.5" customHeight="1">
      <c r="A449" s="33"/>
      <c r="B449" s="144"/>
      <c r="C449" s="145" t="s">
        <v>750</v>
      </c>
      <c r="D449" s="145" t="s">
        <v>146</v>
      </c>
      <c r="E449" s="146" t="s">
        <v>751</v>
      </c>
      <c r="F449" s="147" t="s">
        <v>752</v>
      </c>
      <c r="G449" s="148" t="s">
        <v>199</v>
      </c>
      <c r="H449" s="149">
        <v>23.905000000000001</v>
      </c>
      <c r="I449" s="150"/>
      <c r="J449" s="151">
        <f>ROUND(I449*H449,2)</f>
        <v>0</v>
      </c>
      <c r="K449" s="147" t="s">
        <v>150</v>
      </c>
      <c r="L449" s="34"/>
      <c r="M449" s="152" t="s">
        <v>1</v>
      </c>
      <c r="N449" s="153" t="s">
        <v>41</v>
      </c>
      <c r="O449" s="59"/>
      <c r="P449" s="154">
        <f>O449*H449</f>
        <v>0</v>
      </c>
      <c r="Q449" s="154">
        <v>0</v>
      </c>
      <c r="R449" s="154">
        <f>Q449*H449</f>
        <v>0</v>
      </c>
      <c r="S449" s="154">
        <v>0</v>
      </c>
      <c r="T449" s="15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6" t="s">
        <v>237</v>
      </c>
      <c r="AT449" s="156" t="s">
        <v>146</v>
      </c>
      <c r="AU449" s="156" t="s">
        <v>85</v>
      </c>
      <c r="AY449" s="18" t="s">
        <v>144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8" t="s">
        <v>6</v>
      </c>
      <c r="BK449" s="157">
        <f>ROUND(I449*H449,2)</f>
        <v>0</v>
      </c>
      <c r="BL449" s="18" t="s">
        <v>237</v>
      </c>
      <c r="BM449" s="156" t="s">
        <v>753</v>
      </c>
    </row>
    <row r="450" spans="1:65" s="13" customFormat="1" ht="10">
      <c r="B450" s="158"/>
      <c r="D450" s="159" t="s">
        <v>153</v>
      </c>
      <c r="E450" s="160" t="s">
        <v>1</v>
      </c>
      <c r="F450" s="161" t="s">
        <v>754</v>
      </c>
      <c r="H450" s="162">
        <v>21.035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153</v>
      </c>
      <c r="AU450" s="160" t="s">
        <v>85</v>
      </c>
      <c r="AV450" s="13" t="s">
        <v>85</v>
      </c>
      <c r="AW450" s="13" t="s">
        <v>32</v>
      </c>
      <c r="AX450" s="13" t="s">
        <v>76</v>
      </c>
      <c r="AY450" s="160" t="s">
        <v>144</v>
      </c>
    </row>
    <row r="451" spans="1:65" s="13" customFormat="1" ht="10">
      <c r="B451" s="158"/>
      <c r="D451" s="159" t="s">
        <v>153</v>
      </c>
      <c r="E451" s="160" t="s">
        <v>1</v>
      </c>
      <c r="F451" s="161" t="s">
        <v>755</v>
      </c>
      <c r="H451" s="162">
        <v>2.87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153</v>
      </c>
      <c r="AU451" s="160" t="s">
        <v>85</v>
      </c>
      <c r="AV451" s="13" t="s">
        <v>85</v>
      </c>
      <c r="AW451" s="13" t="s">
        <v>32</v>
      </c>
      <c r="AX451" s="13" t="s">
        <v>76</v>
      </c>
      <c r="AY451" s="160" t="s">
        <v>144</v>
      </c>
    </row>
    <row r="452" spans="1:65" s="14" customFormat="1" ht="10">
      <c r="B452" s="167"/>
      <c r="D452" s="159" t="s">
        <v>153</v>
      </c>
      <c r="E452" s="168" t="s">
        <v>1</v>
      </c>
      <c r="F452" s="169" t="s">
        <v>179</v>
      </c>
      <c r="H452" s="170">
        <v>23.905000000000001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153</v>
      </c>
      <c r="AU452" s="168" t="s">
        <v>85</v>
      </c>
      <c r="AV452" s="14" t="s">
        <v>151</v>
      </c>
      <c r="AW452" s="14" t="s">
        <v>32</v>
      </c>
      <c r="AX452" s="14" t="s">
        <v>6</v>
      </c>
      <c r="AY452" s="168" t="s">
        <v>144</v>
      </c>
    </row>
    <row r="453" spans="1:65" s="2" customFormat="1" ht="21.75" customHeight="1">
      <c r="A453" s="33"/>
      <c r="B453" s="144"/>
      <c r="C453" s="183" t="s">
        <v>756</v>
      </c>
      <c r="D453" s="183" t="s">
        <v>306</v>
      </c>
      <c r="E453" s="184" t="s">
        <v>757</v>
      </c>
      <c r="F453" s="185" t="s">
        <v>758</v>
      </c>
      <c r="G453" s="186" t="s">
        <v>748</v>
      </c>
      <c r="H453" s="187">
        <v>7.1719999999999997</v>
      </c>
      <c r="I453" s="188"/>
      <c r="J453" s="189">
        <f>ROUND(I453*H453,2)</f>
        <v>0</v>
      </c>
      <c r="K453" s="185" t="s">
        <v>1</v>
      </c>
      <c r="L453" s="190"/>
      <c r="M453" s="191" t="s">
        <v>1</v>
      </c>
      <c r="N453" s="192" t="s">
        <v>41</v>
      </c>
      <c r="O453" s="59"/>
      <c r="P453" s="154">
        <f>O453*H453</f>
        <v>0</v>
      </c>
      <c r="Q453" s="154">
        <v>1E-3</v>
      </c>
      <c r="R453" s="154">
        <f>Q453*H453</f>
        <v>7.1719999999999996E-3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332</v>
      </c>
      <c r="AT453" s="156" t="s">
        <v>306</v>
      </c>
      <c r="AU453" s="156" t="s">
        <v>85</v>
      </c>
      <c r="AY453" s="18" t="s">
        <v>144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6</v>
      </c>
      <c r="BK453" s="157">
        <f>ROUND(I453*H453,2)</f>
        <v>0</v>
      </c>
      <c r="BL453" s="18" t="s">
        <v>237</v>
      </c>
      <c r="BM453" s="156" t="s">
        <v>759</v>
      </c>
    </row>
    <row r="454" spans="1:65" s="13" customFormat="1" ht="10">
      <c r="B454" s="158"/>
      <c r="D454" s="159" t="s">
        <v>153</v>
      </c>
      <c r="F454" s="161" t="s">
        <v>760</v>
      </c>
      <c r="H454" s="162">
        <v>7.1719999999999997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153</v>
      </c>
      <c r="AU454" s="160" t="s">
        <v>85</v>
      </c>
      <c r="AV454" s="13" t="s">
        <v>85</v>
      </c>
      <c r="AW454" s="13" t="s">
        <v>3</v>
      </c>
      <c r="AX454" s="13" t="s">
        <v>6</v>
      </c>
      <c r="AY454" s="160" t="s">
        <v>144</v>
      </c>
    </row>
    <row r="455" spans="1:65" s="2" customFormat="1" ht="16.5" customHeight="1">
      <c r="A455" s="33"/>
      <c r="B455" s="144"/>
      <c r="C455" s="145" t="s">
        <v>761</v>
      </c>
      <c r="D455" s="145" t="s">
        <v>146</v>
      </c>
      <c r="E455" s="146" t="s">
        <v>762</v>
      </c>
      <c r="F455" s="147" t="s">
        <v>763</v>
      </c>
      <c r="G455" s="148" t="s">
        <v>199</v>
      </c>
      <c r="H455" s="149">
        <v>11.48</v>
      </c>
      <c r="I455" s="150"/>
      <c r="J455" s="151">
        <f>ROUND(I455*H455,2)</f>
        <v>0</v>
      </c>
      <c r="K455" s="147" t="s">
        <v>1</v>
      </c>
      <c r="L455" s="34"/>
      <c r="M455" s="152" t="s">
        <v>1</v>
      </c>
      <c r="N455" s="153" t="s">
        <v>41</v>
      </c>
      <c r="O455" s="59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237</v>
      </c>
      <c r="AT455" s="156" t="s">
        <v>146</v>
      </c>
      <c r="AU455" s="156" t="s">
        <v>85</v>
      </c>
      <c r="AY455" s="18" t="s">
        <v>144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6</v>
      </c>
      <c r="BK455" s="157">
        <f>ROUND(I455*H455,2)</f>
        <v>0</v>
      </c>
      <c r="BL455" s="18" t="s">
        <v>237</v>
      </c>
      <c r="BM455" s="156" t="s">
        <v>764</v>
      </c>
    </row>
    <row r="456" spans="1:65" s="13" customFormat="1" ht="10">
      <c r="B456" s="158"/>
      <c r="D456" s="159" t="s">
        <v>153</v>
      </c>
      <c r="E456" s="160" t="s">
        <v>1</v>
      </c>
      <c r="F456" s="161" t="s">
        <v>755</v>
      </c>
      <c r="H456" s="162">
        <v>2.87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153</v>
      </c>
      <c r="AU456" s="160" t="s">
        <v>85</v>
      </c>
      <c r="AV456" s="13" t="s">
        <v>85</v>
      </c>
      <c r="AW456" s="13" t="s">
        <v>32</v>
      </c>
      <c r="AX456" s="13" t="s">
        <v>76</v>
      </c>
      <c r="AY456" s="160" t="s">
        <v>144</v>
      </c>
    </row>
    <row r="457" spans="1:65" s="15" customFormat="1" ht="10">
      <c r="B457" s="175"/>
      <c r="D457" s="159" t="s">
        <v>153</v>
      </c>
      <c r="E457" s="176" t="s">
        <v>1</v>
      </c>
      <c r="F457" s="177" t="s">
        <v>765</v>
      </c>
      <c r="H457" s="178">
        <v>2.87</v>
      </c>
      <c r="I457" s="179"/>
      <c r="L457" s="175"/>
      <c r="M457" s="180"/>
      <c r="N457" s="181"/>
      <c r="O457" s="181"/>
      <c r="P457" s="181"/>
      <c r="Q457" s="181"/>
      <c r="R457" s="181"/>
      <c r="S457" s="181"/>
      <c r="T457" s="182"/>
      <c r="AT457" s="176" t="s">
        <v>153</v>
      </c>
      <c r="AU457" s="176" t="s">
        <v>85</v>
      </c>
      <c r="AV457" s="15" t="s">
        <v>159</v>
      </c>
      <c r="AW457" s="15" t="s">
        <v>32</v>
      </c>
      <c r="AX457" s="15" t="s">
        <v>76</v>
      </c>
      <c r="AY457" s="176" t="s">
        <v>144</v>
      </c>
    </row>
    <row r="458" spans="1:65" s="13" customFormat="1" ht="10">
      <c r="B458" s="158"/>
      <c r="D458" s="159" t="s">
        <v>153</v>
      </c>
      <c r="E458" s="160" t="s">
        <v>1</v>
      </c>
      <c r="F458" s="161" t="s">
        <v>766</v>
      </c>
      <c r="H458" s="162">
        <v>8.61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153</v>
      </c>
      <c r="AU458" s="160" t="s">
        <v>85</v>
      </c>
      <c r="AV458" s="13" t="s">
        <v>85</v>
      </c>
      <c r="AW458" s="13" t="s">
        <v>32</v>
      </c>
      <c r="AX458" s="13" t="s">
        <v>76</v>
      </c>
      <c r="AY458" s="160" t="s">
        <v>144</v>
      </c>
    </row>
    <row r="459" spans="1:65" s="15" customFormat="1" ht="10">
      <c r="B459" s="175"/>
      <c r="D459" s="159" t="s">
        <v>153</v>
      </c>
      <c r="E459" s="176" t="s">
        <v>1</v>
      </c>
      <c r="F459" s="177" t="s">
        <v>767</v>
      </c>
      <c r="H459" s="178">
        <v>8.61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6" t="s">
        <v>153</v>
      </c>
      <c r="AU459" s="176" t="s">
        <v>85</v>
      </c>
      <c r="AV459" s="15" t="s">
        <v>159</v>
      </c>
      <c r="AW459" s="15" t="s">
        <v>32</v>
      </c>
      <c r="AX459" s="15" t="s">
        <v>76</v>
      </c>
      <c r="AY459" s="176" t="s">
        <v>144</v>
      </c>
    </row>
    <row r="460" spans="1:65" s="14" customFormat="1" ht="10">
      <c r="B460" s="167"/>
      <c r="D460" s="159" t="s">
        <v>153</v>
      </c>
      <c r="E460" s="168" t="s">
        <v>1</v>
      </c>
      <c r="F460" s="169" t="s">
        <v>179</v>
      </c>
      <c r="H460" s="170">
        <v>11.48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8" t="s">
        <v>153</v>
      </c>
      <c r="AU460" s="168" t="s">
        <v>85</v>
      </c>
      <c r="AV460" s="14" t="s">
        <v>151</v>
      </c>
      <c r="AW460" s="14" t="s">
        <v>32</v>
      </c>
      <c r="AX460" s="14" t="s">
        <v>6</v>
      </c>
      <c r="AY460" s="168" t="s">
        <v>144</v>
      </c>
    </row>
    <row r="461" spans="1:65" s="2" customFormat="1" ht="16.5" customHeight="1">
      <c r="A461" s="33"/>
      <c r="B461" s="144"/>
      <c r="C461" s="183" t="s">
        <v>768</v>
      </c>
      <c r="D461" s="183" t="s">
        <v>306</v>
      </c>
      <c r="E461" s="184" t="s">
        <v>769</v>
      </c>
      <c r="F461" s="185" t="s">
        <v>770</v>
      </c>
      <c r="G461" s="186" t="s">
        <v>748</v>
      </c>
      <c r="H461" s="187">
        <v>18.367999999999999</v>
      </c>
      <c r="I461" s="188"/>
      <c r="J461" s="189">
        <f>ROUND(I461*H461,2)</f>
        <v>0</v>
      </c>
      <c r="K461" s="185" t="s">
        <v>1</v>
      </c>
      <c r="L461" s="190"/>
      <c r="M461" s="191" t="s">
        <v>1</v>
      </c>
      <c r="N461" s="192" t="s">
        <v>41</v>
      </c>
      <c r="O461" s="59"/>
      <c r="P461" s="154">
        <f>O461*H461</f>
        <v>0</v>
      </c>
      <c r="Q461" s="154">
        <v>1E-3</v>
      </c>
      <c r="R461" s="154">
        <f>Q461*H461</f>
        <v>1.8367999999999999E-2</v>
      </c>
      <c r="S461" s="154">
        <v>0</v>
      </c>
      <c r="T461" s="15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6" t="s">
        <v>332</v>
      </c>
      <c r="AT461" s="156" t="s">
        <v>306</v>
      </c>
      <c r="AU461" s="156" t="s">
        <v>85</v>
      </c>
      <c r="AY461" s="18" t="s">
        <v>144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8" t="s">
        <v>6</v>
      </c>
      <c r="BK461" s="157">
        <f>ROUND(I461*H461,2)</f>
        <v>0</v>
      </c>
      <c r="BL461" s="18" t="s">
        <v>237</v>
      </c>
      <c r="BM461" s="156" t="s">
        <v>771</v>
      </c>
    </row>
    <row r="462" spans="1:65" s="13" customFormat="1" ht="10">
      <c r="B462" s="158"/>
      <c r="D462" s="159" t="s">
        <v>153</v>
      </c>
      <c r="F462" s="161" t="s">
        <v>772</v>
      </c>
      <c r="H462" s="162">
        <v>18.367999999999999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153</v>
      </c>
      <c r="AU462" s="160" t="s">
        <v>85</v>
      </c>
      <c r="AV462" s="13" t="s">
        <v>85</v>
      </c>
      <c r="AW462" s="13" t="s">
        <v>3</v>
      </c>
      <c r="AX462" s="13" t="s">
        <v>6</v>
      </c>
      <c r="AY462" s="160" t="s">
        <v>144</v>
      </c>
    </row>
    <row r="463" spans="1:65" s="2" customFormat="1" ht="16.5" customHeight="1">
      <c r="A463" s="33"/>
      <c r="B463" s="144"/>
      <c r="C463" s="145" t="s">
        <v>773</v>
      </c>
      <c r="D463" s="145" t="s">
        <v>146</v>
      </c>
      <c r="E463" s="146" t="s">
        <v>774</v>
      </c>
      <c r="F463" s="147" t="s">
        <v>775</v>
      </c>
      <c r="G463" s="148" t="s">
        <v>199</v>
      </c>
      <c r="H463" s="149">
        <v>2.87</v>
      </c>
      <c r="I463" s="150"/>
      <c r="J463" s="151">
        <f>ROUND(I463*H463,2)</f>
        <v>0</v>
      </c>
      <c r="K463" s="147" t="s">
        <v>1</v>
      </c>
      <c r="L463" s="34"/>
      <c r="M463" s="152" t="s">
        <v>1</v>
      </c>
      <c r="N463" s="153" t="s">
        <v>41</v>
      </c>
      <c r="O463" s="59"/>
      <c r="P463" s="154">
        <f>O463*H463</f>
        <v>0</v>
      </c>
      <c r="Q463" s="154">
        <v>3.8999999999999999E-4</v>
      </c>
      <c r="R463" s="154">
        <f>Q463*H463</f>
        <v>1.1192999999999999E-3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237</v>
      </c>
      <c r="AT463" s="156" t="s">
        <v>146</v>
      </c>
      <c r="AU463" s="156" t="s">
        <v>85</v>
      </c>
      <c r="AY463" s="18" t="s">
        <v>144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6</v>
      </c>
      <c r="BK463" s="157">
        <f>ROUND(I463*H463,2)</f>
        <v>0</v>
      </c>
      <c r="BL463" s="18" t="s">
        <v>237</v>
      </c>
      <c r="BM463" s="156" t="s">
        <v>776</v>
      </c>
    </row>
    <row r="464" spans="1:65" s="13" customFormat="1" ht="10">
      <c r="B464" s="158"/>
      <c r="D464" s="159" t="s">
        <v>153</v>
      </c>
      <c r="E464" s="160" t="s">
        <v>1</v>
      </c>
      <c r="F464" s="161" t="s">
        <v>755</v>
      </c>
      <c r="H464" s="162">
        <v>2.87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153</v>
      </c>
      <c r="AU464" s="160" t="s">
        <v>85</v>
      </c>
      <c r="AV464" s="13" t="s">
        <v>85</v>
      </c>
      <c r="AW464" s="13" t="s">
        <v>32</v>
      </c>
      <c r="AX464" s="13" t="s">
        <v>76</v>
      </c>
      <c r="AY464" s="160" t="s">
        <v>144</v>
      </c>
    </row>
    <row r="465" spans="1:65" s="15" customFormat="1" ht="10">
      <c r="B465" s="175"/>
      <c r="D465" s="159" t="s">
        <v>153</v>
      </c>
      <c r="E465" s="176" t="s">
        <v>1</v>
      </c>
      <c r="F465" s="177" t="s">
        <v>777</v>
      </c>
      <c r="H465" s="178">
        <v>2.87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6" t="s">
        <v>153</v>
      </c>
      <c r="AU465" s="176" t="s">
        <v>85</v>
      </c>
      <c r="AV465" s="15" t="s">
        <v>159</v>
      </c>
      <c r="AW465" s="15" t="s">
        <v>32</v>
      </c>
      <c r="AX465" s="15" t="s">
        <v>6</v>
      </c>
      <c r="AY465" s="176" t="s">
        <v>144</v>
      </c>
    </row>
    <row r="466" spans="1:65" s="2" customFormat="1" ht="16.5" customHeight="1">
      <c r="A466" s="33"/>
      <c r="B466" s="144"/>
      <c r="C466" s="183" t="s">
        <v>778</v>
      </c>
      <c r="D466" s="183" t="s">
        <v>306</v>
      </c>
      <c r="E466" s="184" t="s">
        <v>779</v>
      </c>
      <c r="F466" s="185" t="s">
        <v>780</v>
      </c>
      <c r="G466" s="186" t="s">
        <v>748</v>
      </c>
      <c r="H466" s="187">
        <v>34.44</v>
      </c>
      <c r="I466" s="188"/>
      <c r="J466" s="189">
        <f>ROUND(I466*H466,2)</f>
        <v>0</v>
      </c>
      <c r="K466" s="185" t="s">
        <v>1</v>
      </c>
      <c r="L466" s="190"/>
      <c r="M466" s="191" t="s">
        <v>1</v>
      </c>
      <c r="N466" s="192" t="s">
        <v>41</v>
      </c>
      <c r="O466" s="59"/>
      <c r="P466" s="154">
        <f>O466*H466</f>
        <v>0</v>
      </c>
      <c r="Q466" s="154">
        <v>1E-3</v>
      </c>
      <c r="R466" s="154">
        <f>Q466*H466</f>
        <v>3.4439999999999998E-2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332</v>
      </c>
      <c r="AT466" s="156" t="s">
        <v>306</v>
      </c>
      <c r="AU466" s="156" t="s">
        <v>85</v>
      </c>
      <c r="AY466" s="18" t="s">
        <v>144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6</v>
      </c>
      <c r="BK466" s="157">
        <f>ROUND(I466*H466,2)</f>
        <v>0</v>
      </c>
      <c r="BL466" s="18" t="s">
        <v>237</v>
      </c>
      <c r="BM466" s="156" t="s">
        <v>781</v>
      </c>
    </row>
    <row r="467" spans="1:65" s="13" customFormat="1" ht="10">
      <c r="B467" s="158"/>
      <c r="D467" s="159" t="s">
        <v>153</v>
      </c>
      <c r="F467" s="161" t="s">
        <v>782</v>
      </c>
      <c r="H467" s="162">
        <v>34.44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153</v>
      </c>
      <c r="AU467" s="160" t="s">
        <v>85</v>
      </c>
      <c r="AV467" s="13" t="s">
        <v>85</v>
      </c>
      <c r="AW467" s="13" t="s">
        <v>3</v>
      </c>
      <c r="AX467" s="13" t="s">
        <v>6</v>
      </c>
      <c r="AY467" s="160" t="s">
        <v>144</v>
      </c>
    </row>
    <row r="468" spans="1:65" s="2" customFormat="1" ht="16.5" customHeight="1">
      <c r="A468" s="33"/>
      <c r="B468" s="144"/>
      <c r="C468" s="145" t="s">
        <v>783</v>
      </c>
      <c r="D468" s="145" t="s">
        <v>146</v>
      </c>
      <c r="E468" s="146" t="s">
        <v>784</v>
      </c>
      <c r="F468" s="147" t="s">
        <v>785</v>
      </c>
      <c r="G468" s="148" t="s">
        <v>233</v>
      </c>
      <c r="H468" s="149">
        <v>7.3999999999999996E-2</v>
      </c>
      <c r="I468" s="150"/>
      <c r="J468" s="151">
        <f>ROUND(I468*H468,2)</f>
        <v>0</v>
      </c>
      <c r="K468" s="147" t="s">
        <v>150</v>
      </c>
      <c r="L468" s="34"/>
      <c r="M468" s="152" t="s">
        <v>1</v>
      </c>
      <c r="N468" s="153" t="s">
        <v>41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237</v>
      </c>
      <c r="AT468" s="156" t="s">
        <v>146</v>
      </c>
      <c r="AU468" s="156" t="s">
        <v>85</v>
      </c>
      <c r="AY468" s="18" t="s">
        <v>144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6</v>
      </c>
      <c r="BK468" s="157">
        <f>ROUND(I468*H468,2)</f>
        <v>0</v>
      </c>
      <c r="BL468" s="18" t="s">
        <v>237</v>
      </c>
      <c r="BM468" s="156" t="s">
        <v>786</v>
      </c>
    </row>
    <row r="469" spans="1:65" s="2" customFormat="1" ht="16.5" customHeight="1">
      <c r="A469" s="33"/>
      <c r="B469" s="144"/>
      <c r="C469" s="145" t="s">
        <v>787</v>
      </c>
      <c r="D469" s="145" t="s">
        <v>146</v>
      </c>
      <c r="E469" s="146" t="s">
        <v>788</v>
      </c>
      <c r="F469" s="147" t="s">
        <v>789</v>
      </c>
      <c r="G469" s="148" t="s">
        <v>233</v>
      </c>
      <c r="H469" s="149">
        <v>7.3999999999999996E-2</v>
      </c>
      <c r="I469" s="150"/>
      <c r="J469" s="151">
        <f>ROUND(I469*H469,2)</f>
        <v>0</v>
      </c>
      <c r="K469" s="147" t="s">
        <v>150</v>
      </c>
      <c r="L469" s="34"/>
      <c r="M469" s="152" t="s">
        <v>1</v>
      </c>
      <c r="N469" s="153" t="s">
        <v>41</v>
      </c>
      <c r="O469" s="59"/>
      <c r="P469" s="154">
        <f>O469*H469</f>
        <v>0</v>
      </c>
      <c r="Q469" s="154">
        <v>0</v>
      </c>
      <c r="R469" s="154">
        <f>Q469*H469</f>
        <v>0</v>
      </c>
      <c r="S469" s="154">
        <v>0</v>
      </c>
      <c r="T469" s="155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237</v>
      </c>
      <c r="AT469" s="156" t="s">
        <v>146</v>
      </c>
      <c r="AU469" s="156" t="s">
        <v>85</v>
      </c>
      <c r="AY469" s="18" t="s">
        <v>144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6</v>
      </c>
      <c r="BK469" s="157">
        <f>ROUND(I469*H469,2)</f>
        <v>0</v>
      </c>
      <c r="BL469" s="18" t="s">
        <v>237</v>
      </c>
      <c r="BM469" s="156" t="s">
        <v>790</v>
      </c>
    </row>
    <row r="470" spans="1:65" s="12" customFormat="1" ht="22.75" customHeight="1">
      <c r="B470" s="131"/>
      <c r="D470" s="132" t="s">
        <v>75</v>
      </c>
      <c r="E470" s="142" t="s">
        <v>791</v>
      </c>
      <c r="F470" s="142" t="s">
        <v>792</v>
      </c>
      <c r="I470" s="134"/>
      <c r="J470" s="143">
        <f>BK470</f>
        <v>0</v>
      </c>
      <c r="L470" s="131"/>
      <c r="M470" s="136"/>
      <c r="N470" s="137"/>
      <c r="O470" s="137"/>
      <c r="P470" s="138">
        <f>SUM(P471:P521)</f>
        <v>0</v>
      </c>
      <c r="Q470" s="137"/>
      <c r="R470" s="138">
        <f>SUM(R471:R521)</f>
        <v>1.1703097600000001</v>
      </c>
      <c r="S470" s="137"/>
      <c r="T470" s="139">
        <f>SUM(T471:T521)</f>
        <v>0.81263000000000007</v>
      </c>
      <c r="AR470" s="132" t="s">
        <v>85</v>
      </c>
      <c r="AT470" s="140" t="s">
        <v>75</v>
      </c>
      <c r="AU470" s="140" t="s">
        <v>6</v>
      </c>
      <c r="AY470" s="132" t="s">
        <v>144</v>
      </c>
      <c r="BK470" s="141">
        <f>SUM(BK471:BK521)</f>
        <v>0</v>
      </c>
    </row>
    <row r="471" spans="1:65" s="2" customFormat="1" ht="16.5" customHeight="1">
      <c r="A471" s="33"/>
      <c r="B471" s="144"/>
      <c r="C471" s="145" t="s">
        <v>793</v>
      </c>
      <c r="D471" s="145" t="s">
        <v>146</v>
      </c>
      <c r="E471" s="146" t="s">
        <v>794</v>
      </c>
      <c r="F471" s="147" t="s">
        <v>795</v>
      </c>
      <c r="G471" s="148" t="s">
        <v>199</v>
      </c>
      <c r="H471" s="149">
        <v>81.263000000000005</v>
      </c>
      <c r="I471" s="150"/>
      <c r="J471" s="151">
        <f>ROUND(I471*H471,2)</f>
        <v>0</v>
      </c>
      <c r="K471" s="147" t="s">
        <v>150</v>
      </c>
      <c r="L471" s="34"/>
      <c r="M471" s="152" t="s">
        <v>1</v>
      </c>
      <c r="N471" s="153" t="s">
        <v>41</v>
      </c>
      <c r="O471" s="59"/>
      <c r="P471" s="154">
        <f>O471*H471</f>
        <v>0</v>
      </c>
      <c r="Q471" s="154">
        <v>0</v>
      </c>
      <c r="R471" s="154">
        <f>Q471*H471</f>
        <v>0</v>
      </c>
      <c r="S471" s="154">
        <v>0.01</v>
      </c>
      <c r="T471" s="155">
        <f>S471*H471</f>
        <v>0.81263000000000007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237</v>
      </c>
      <c r="AT471" s="156" t="s">
        <v>146</v>
      </c>
      <c r="AU471" s="156" t="s">
        <v>85</v>
      </c>
      <c r="AY471" s="18" t="s">
        <v>144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6</v>
      </c>
      <c r="BK471" s="157">
        <f>ROUND(I471*H471,2)</f>
        <v>0</v>
      </c>
      <c r="BL471" s="18" t="s">
        <v>237</v>
      </c>
      <c r="BM471" s="156" t="s">
        <v>796</v>
      </c>
    </row>
    <row r="472" spans="1:65" s="13" customFormat="1" ht="10">
      <c r="B472" s="158"/>
      <c r="D472" s="159" t="s">
        <v>153</v>
      </c>
      <c r="E472" s="160" t="s">
        <v>1</v>
      </c>
      <c r="F472" s="161" t="s">
        <v>797</v>
      </c>
      <c r="H472" s="162">
        <v>81.263000000000005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153</v>
      </c>
      <c r="AU472" s="160" t="s">
        <v>85</v>
      </c>
      <c r="AV472" s="13" t="s">
        <v>85</v>
      </c>
      <c r="AW472" s="13" t="s">
        <v>32</v>
      </c>
      <c r="AX472" s="13" t="s">
        <v>6</v>
      </c>
      <c r="AY472" s="160" t="s">
        <v>144</v>
      </c>
    </row>
    <row r="473" spans="1:65" s="2" customFormat="1" ht="16.5" customHeight="1">
      <c r="A473" s="33"/>
      <c r="B473" s="144"/>
      <c r="C473" s="145" t="s">
        <v>798</v>
      </c>
      <c r="D473" s="145" t="s">
        <v>146</v>
      </c>
      <c r="E473" s="146" t="s">
        <v>799</v>
      </c>
      <c r="F473" s="147" t="s">
        <v>800</v>
      </c>
      <c r="G473" s="148" t="s">
        <v>199</v>
      </c>
      <c r="H473" s="149">
        <v>75.646000000000001</v>
      </c>
      <c r="I473" s="150"/>
      <c r="J473" s="151">
        <f>ROUND(I473*H473,2)</f>
        <v>0</v>
      </c>
      <c r="K473" s="147" t="s">
        <v>150</v>
      </c>
      <c r="L473" s="34"/>
      <c r="M473" s="152" t="s">
        <v>1</v>
      </c>
      <c r="N473" s="153" t="s">
        <v>41</v>
      </c>
      <c r="O473" s="59"/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6" t="s">
        <v>237</v>
      </c>
      <c r="AT473" s="156" t="s">
        <v>146</v>
      </c>
      <c r="AU473" s="156" t="s">
        <v>85</v>
      </c>
      <c r="AY473" s="18" t="s">
        <v>144</v>
      </c>
      <c r="BE473" s="157">
        <f>IF(N473="základní",J473,0)</f>
        <v>0</v>
      </c>
      <c r="BF473" s="157">
        <f>IF(N473="snížená",J473,0)</f>
        <v>0</v>
      </c>
      <c r="BG473" s="157">
        <f>IF(N473="zákl. přenesená",J473,0)</f>
        <v>0</v>
      </c>
      <c r="BH473" s="157">
        <f>IF(N473="sníž. přenesená",J473,0)</f>
        <v>0</v>
      </c>
      <c r="BI473" s="157">
        <f>IF(N473="nulová",J473,0)</f>
        <v>0</v>
      </c>
      <c r="BJ473" s="18" t="s">
        <v>6</v>
      </c>
      <c r="BK473" s="157">
        <f>ROUND(I473*H473,2)</f>
        <v>0</v>
      </c>
      <c r="BL473" s="18" t="s">
        <v>237</v>
      </c>
      <c r="BM473" s="156" t="s">
        <v>801</v>
      </c>
    </row>
    <row r="474" spans="1:65" s="13" customFormat="1" ht="10">
      <c r="B474" s="158"/>
      <c r="D474" s="159" t="s">
        <v>153</v>
      </c>
      <c r="E474" s="160" t="s">
        <v>1</v>
      </c>
      <c r="F474" s="161" t="s">
        <v>802</v>
      </c>
      <c r="H474" s="162">
        <v>46.936999999999998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153</v>
      </c>
      <c r="AU474" s="160" t="s">
        <v>85</v>
      </c>
      <c r="AV474" s="13" t="s">
        <v>85</v>
      </c>
      <c r="AW474" s="13" t="s">
        <v>32</v>
      </c>
      <c r="AX474" s="13" t="s">
        <v>76</v>
      </c>
      <c r="AY474" s="160" t="s">
        <v>144</v>
      </c>
    </row>
    <row r="475" spans="1:65" s="13" customFormat="1" ht="10">
      <c r="B475" s="158"/>
      <c r="D475" s="159" t="s">
        <v>153</v>
      </c>
      <c r="E475" s="160" t="s">
        <v>1</v>
      </c>
      <c r="F475" s="161" t="s">
        <v>803</v>
      </c>
      <c r="H475" s="162">
        <v>11.52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153</v>
      </c>
      <c r="AU475" s="160" t="s">
        <v>85</v>
      </c>
      <c r="AV475" s="13" t="s">
        <v>85</v>
      </c>
      <c r="AW475" s="13" t="s">
        <v>32</v>
      </c>
      <c r="AX475" s="13" t="s">
        <v>76</v>
      </c>
      <c r="AY475" s="160" t="s">
        <v>144</v>
      </c>
    </row>
    <row r="476" spans="1:65" s="15" customFormat="1" ht="10">
      <c r="B476" s="175"/>
      <c r="D476" s="159" t="s">
        <v>153</v>
      </c>
      <c r="E476" s="176" t="s">
        <v>1</v>
      </c>
      <c r="F476" s="177" t="s">
        <v>804</v>
      </c>
      <c r="H476" s="178">
        <v>58.457000000000001</v>
      </c>
      <c r="I476" s="179"/>
      <c r="L476" s="175"/>
      <c r="M476" s="180"/>
      <c r="N476" s="181"/>
      <c r="O476" s="181"/>
      <c r="P476" s="181"/>
      <c r="Q476" s="181"/>
      <c r="R476" s="181"/>
      <c r="S476" s="181"/>
      <c r="T476" s="182"/>
      <c r="AT476" s="176" t="s">
        <v>153</v>
      </c>
      <c r="AU476" s="176" t="s">
        <v>85</v>
      </c>
      <c r="AV476" s="15" t="s">
        <v>159</v>
      </c>
      <c r="AW476" s="15" t="s">
        <v>32</v>
      </c>
      <c r="AX476" s="15" t="s">
        <v>76</v>
      </c>
      <c r="AY476" s="176" t="s">
        <v>144</v>
      </c>
    </row>
    <row r="477" spans="1:65" s="13" customFormat="1" ht="10">
      <c r="B477" s="158"/>
      <c r="D477" s="159" t="s">
        <v>153</v>
      </c>
      <c r="E477" s="160" t="s">
        <v>1</v>
      </c>
      <c r="F477" s="161" t="s">
        <v>558</v>
      </c>
      <c r="H477" s="162">
        <v>9.516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153</v>
      </c>
      <c r="AU477" s="160" t="s">
        <v>85</v>
      </c>
      <c r="AV477" s="13" t="s">
        <v>85</v>
      </c>
      <c r="AW477" s="13" t="s">
        <v>32</v>
      </c>
      <c r="AX477" s="13" t="s">
        <v>76</v>
      </c>
      <c r="AY477" s="160" t="s">
        <v>144</v>
      </c>
    </row>
    <row r="478" spans="1:65" s="13" customFormat="1" ht="10">
      <c r="B478" s="158"/>
      <c r="D478" s="159" t="s">
        <v>153</v>
      </c>
      <c r="E478" s="160" t="s">
        <v>1</v>
      </c>
      <c r="F478" s="161" t="s">
        <v>805</v>
      </c>
      <c r="H478" s="162">
        <v>5.9480000000000004</v>
      </c>
      <c r="I478" s="163"/>
      <c r="L478" s="158"/>
      <c r="M478" s="164"/>
      <c r="N478" s="165"/>
      <c r="O478" s="165"/>
      <c r="P478" s="165"/>
      <c r="Q478" s="165"/>
      <c r="R478" s="165"/>
      <c r="S478" s="165"/>
      <c r="T478" s="166"/>
      <c r="AT478" s="160" t="s">
        <v>153</v>
      </c>
      <c r="AU478" s="160" t="s">
        <v>85</v>
      </c>
      <c r="AV478" s="13" t="s">
        <v>85</v>
      </c>
      <c r="AW478" s="13" t="s">
        <v>32</v>
      </c>
      <c r="AX478" s="13" t="s">
        <v>76</v>
      </c>
      <c r="AY478" s="160" t="s">
        <v>144</v>
      </c>
    </row>
    <row r="479" spans="1:65" s="15" customFormat="1" ht="10">
      <c r="B479" s="175"/>
      <c r="D479" s="159" t="s">
        <v>153</v>
      </c>
      <c r="E479" s="176" t="s">
        <v>1</v>
      </c>
      <c r="F479" s="177" t="s">
        <v>806</v>
      </c>
      <c r="H479" s="178">
        <v>15.464</v>
      </c>
      <c r="I479" s="179"/>
      <c r="L479" s="175"/>
      <c r="M479" s="180"/>
      <c r="N479" s="181"/>
      <c r="O479" s="181"/>
      <c r="P479" s="181"/>
      <c r="Q479" s="181"/>
      <c r="R479" s="181"/>
      <c r="S479" s="181"/>
      <c r="T479" s="182"/>
      <c r="AT479" s="176" t="s">
        <v>153</v>
      </c>
      <c r="AU479" s="176" t="s">
        <v>85</v>
      </c>
      <c r="AV479" s="15" t="s">
        <v>159</v>
      </c>
      <c r="AW479" s="15" t="s">
        <v>32</v>
      </c>
      <c r="AX479" s="15" t="s">
        <v>76</v>
      </c>
      <c r="AY479" s="176" t="s">
        <v>144</v>
      </c>
    </row>
    <row r="480" spans="1:65" s="13" customFormat="1" ht="10">
      <c r="B480" s="158"/>
      <c r="D480" s="159" t="s">
        <v>153</v>
      </c>
      <c r="E480" s="160" t="s">
        <v>1</v>
      </c>
      <c r="F480" s="161" t="s">
        <v>807</v>
      </c>
      <c r="H480" s="162">
        <v>1.7250000000000001</v>
      </c>
      <c r="I480" s="163"/>
      <c r="L480" s="158"/>
      <c r="M480" s="164"/>
      <c r="N480" s="165"/>
      <c r="O480" s="165"/>
      <c r="P480" s="165"/>
      <c r="Q480" s="165"/>
      <c r="R480" s="165"/>
      <c r="S480" s="165"/>
      <c r="T480" s="166"/>
      <c r="AT480" s="160" t="s">
        <v>153</v>
      </c>
      <c r="AU480" s="160" t="s">
        <v>85</v>
      </c>
      <c r="AV480" s="13" t="s">
        <v>85</v>
      </c>
      <c r="AW480" s="13" t="s">
        <v>32</v>
      </c>
      <c r="AX480" s="13" t="s">
        <v>76</v>
      </c>
      <c r="AY480" s="160" t="s">
        <v>144</v>
      </c>
    </row>
    <row r="481" spans="1:65" s="14" customFormat="1" ht="10">
      <c r="B481" s="167"/>
      <c r="D481" s="159" t="s">
        <v>153</v>
      </c>
      <c r="E481" s="168" t="s">
        <v>1</v>
      </c>
      <c r="F481" s="169" t="s">
        <v>179</v>
      </c>
      <c r="H481" s="170">
        <v>75.646000000000001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153</v>
      </c>
      <c r="AU481" s="168" t="s">
        <v>85</v>
      </c>
      <c r="AV481" s="14" t="s">
        <v>151</v>
      </c>
      <c r="AW481" s="14" t="s">
        <v>32</v>
      </c>
      <c r="AX481" s="14" t="s">
        <v>6</v>
      </c>
      <c r="AY481" s="168" t="s">
        <v>144</v>
      </c>
    </row>
    <row r="482" spans="1:65" s="2" customFormat="1" ht="16.5" customHeight="1">
      <c r="A482" s="33"/>
      <c r="B482" s="144"/>
      <c r="C482" s="183" t="s">
        <v>808</v>
      </c>
      <c r="D482" s="183" t="s">
        <v>306</v>
      </c>
      <c r="E482" s="184" t="s">
        <v>809</v>
      </c>
      <c r="F482" s="185" t="s">
        <v>810</v>
      </c>
      <c r="G482" s="186" t="s">
        <v>233</v>
      </c>
      <c r="H482" s="187">
        <v>2.4E-2</v>
      </c>
      <c r="I482" s="188"/>
      <c r="J482" s="189">
        <f>ROUND(I482*H482,2)</f>
        <v>0</v>
      </c>
      <c r="K482" s="185" t="s">
        <v>150</v>
      </c>
      <c r="L482" s="190"/>
      <c r="M482" s="191" t="s">
        <v>1</v>
      </c>
      <c r="N482" s="192" t="s">
        <v>41</v>
      </c>
      <c r="O482" s="59"/>
      <c r="P482" s="154">
        <f>O482*H482</f>
        <v>0</v>
      </c>
      <c r="Q482" s="154">
        <v>1</v>
      </c>
      <c r="R482" s="154">
        <f>Q482*H482</f>
        <v>2.4E-2</v>
      </c>
      <c r="S482" s="154">
        <v>0</v>
      </c>
      <c r="T482" s="15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6" t="s">
        <v>332</v>
      </c>
      <c r="AT482" s="156" t="s">
        <v>306</v>
      </c>
      <c r="AU482" s="156" t="s">
        <v>85</v>
      </c>
      <c r="AY482" s="18" t="s">
        <v>144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8" t="s">
        <v>6</v>
      </c>
      <c r="BK482" s="157">
        <f>ROUND(I482*H482,2)</f>
        <v>0</v>
      </c>
      <c r="BL482" s="18" t="s">
        <v>237</v>
      </c>
      <c r="BM482" s="156" t="s">
        <v>811</v>
      </c>
    </row>
    <row r="483" spans="1:65" s="13" customFormat="1" ht="10">
      <c r="B483" s="158"/>
      <c r="D483" s="159" t="s">
        <v>153</v>
      </c>
      <c r="F483" s="161" t="s">
        <v>812</v>
      </c>
      <c r="H483" s="162">
        <v>2.4E-2</v>
      </c>
      <c r="I483" s="163"/>
      <c r="L483" s="158"/>
      <c r="M483" s="164"/>
      <c r="N483" s="165"/>
      <c r="O483" s="165"/>
      <c r="P483" s="165"/>
      <c r="Q483" s="165"/>
      <c r="R483" s="165"/>
      <c r="S483" s="165"/>
      <c r="T483" s="166"/>
      <c r="AT483" s="160" t="s">
        <v>153</v>
      </c>
      <c r="AU483" s="160" t="s">
        <v>85</v>
      </c>
      <c r="AV483" s="13" t="s">
        <v>85</v>
      </c>
      <c r="AW483" s="13" t="s">
        <v>3</v>
      </c>
      <c r="AX483" s="13" t="s">
        <v>6</v>
      </c>
      <c r="AY483" s="160" t="s">
        <v>144</v>
      </c>
    </row>
    <row r="484" spans="1:65" s="2" customFormat="1" ht="16.5" customHeight="1">
      <c r="A484" s="33"/>
      <c r="B484" s="144"/>
      <c r="C484" s="145" t="s">
        <v>813</v>
      </c>
      <c r="D484" s="145" t="s">
        <v>146</v>
      </c>
      <c r="E484" s="146" t="s">
        <v>814</v>
      </c>
      <c r="F484" s="147" t="s">
        <v>815</v>
      </c>
      <c r="G484" s="148" t="s">
        <v>199</v>
      </c>
      <c r="H484" s="149">
        <v>166.172</v>
      </c>
      <c r="I484" s="150"/>
      <c r="J484" s="151">
        <f>ROUND(I484*H484,2)</f>
        <v>0</v>
      </c>
      <c r="K484" s="147" t="s">
        <v>150</v>
      </c>
      <c r="L484" s="34"/>
      <c r="M484" s="152" t="s">
        <v>1</v>
      </c>
      <c r="N484" s="153" t="s">
        <v>41</v>
      </c>
      <c r="O484" s="59"/>
      <c r="P484" s="154">
        <f>O484*H484</f>
        <v>0</v>
      </c>
      <c r="Q484" s="154">
        <v>8.8000000000000003E-4</v>
      </c>
      <c r="R484" s="154">
        <f>Q484*H484</f>
        <v>0.14623136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237</v>
      </c>
      <c r="AT484" s="156" t="s">
        <v>146</v>
      </c>
      <c r="AU484" s="156" t="s">
        <v>85</v>
      </c>
      <c r="AY484" s="18" t="s">
        <v>144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6</v>
      </c>
      <c r="BK484" s="157">
        <f>ROUND(I484*H484,2)</f>
        <v>0</v>
      </c>
      <c r="BL484" s="18" t="s">
        <v>237</v>
      </c>
      <c r="BM484" s="156" t="s">
        <v>816</v>
      </c>
    </row>
    <row r="485" spans="1:65" s="13" customFormat="1" ht="10">
      <c r="B485" s="158"/>
      <c r="D485" s="159" t="s">
        <v>153</v>
      </c>
      <c r="E485" s="160" t="s">
        <v>1</v>
      </c>
      <c r="F485" s="161" t="s">
        <v>817</v>
      </c>
      <c r="H485" s="162">
        <v>93.873999999999995</v>
      </c>
      <c r="I485" s="163"/>
      <c r="L485" s="158"/>
      <c r="M485" s="164"/>
      <c r="N485" s="165"/>
      <c r="O485" s="165"/>
      <c r="P485" s="165"/>
      <c r="Q485" s="165"/>
      <c r="R485" s="165"/>
      <c r="S485" s="165"/>
      <c r="T485" s="166"/>
      <c r="AT485" s="160" t="s">
        <v>153</v>
      </c>
      <c r="AU485" s="160" t="s">
        <v>85</v>
      </c>
      <c r="AV485" s="13" t="s">
        <v>85</v>
      </c>
      <c r="AW485" s="13" t="s">
        <v>32</v>
      </c>
      <c r="AX485" s="13" t="s">
        <v>76</v>
      </c>
      <c r="AY485" s="160" t="s">
        <v>144</v>
      </c>
    </row>
    <row r="486" spans="1:65" s="13" customFormat="1" ht="10">
      <c r="B486" s="158"/>
      <c r="D486" s="159" t="s">
        <v>153</v>
      </c>
      <c r="E486" s="160" t="s">
        <v>1</v>
      </c>
      <c r="F486" s="161" t="s">
        <v>818</v>
      </c>
      <c r="H486" s="162">
        <v>23.2</v>
      </c>
      <c r="I486" s="163"/>
      <c r="L486" s="158"/>
      <c r="M486" s="164"/>
      <c r="N486" s="165"/>
      <c r="O486" s="165"/>
      <c r="P486" s="165"/>
      <c r="Q486" s="165"/>
      <c r="R486" s="165"/>
      <c r="S486" s="165"/>
      <c r="T486" s="166"/>
      <c r="AT486" s="160" t="s">
        <v>153</v>
      </c>
      <c r="AU486" s="160" t="s">
        <v>85</v>
      </c>
      <c r="AV486" s="13" t="s">
        <v>85</v>
      </c>
      <c r="AW486" s="13" t="s">
        <v>32</v>
      </c>
      <c r="AX486" s="13" t="s">
        <v>76</v>
      </c>
      <c r="AY486" s="160" t="s">
        <v>144</v>
      </c>
    </row>
    <row r="487" spans="1:65" s="15" customFormat="1" ht="10">
      <c r="B487" s="175"/>
      <c r="D487" s="159" t="s">
        <v>153</v>
      </c>
      <c r="E487" s="176" t="s">
        <v>1</v>
      </c>
      <c r="F487" s="177" t="s">
        <v>819</v>
      </c>
      <c r="H487" s="178">
        <v>117.074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6" t="s">
        <v>153</v>
      </c>
      <c r="AU487" s="176" t="s">
        <v>85</v>
      </c>
      <c r="AV487" s="15" t="s">
        <v>159</v>
      </c>
      <c r="AW487" s="15" t="s">
        <v>32</v>
      </c>
      <c r="AX487" s="15" t="s">
        <v>76</v>
      </c>
      <c r="AY487" s="176" t="s">
        <v>144</v>
      </c>
    </row>
    <row r="488" spans="1:65" s="13" customFormat="1" ht="10">
      <c r="B488" s="158"/>
      <c r="D488" s="159" t="s">
        <v>153</v>
      </c>
      <c r="E488" s="160" t="s">
        <v>1</v>
      </c>
      <c r="F488" s="161" t="s">
        <v>820</v>
      </c>
      <c r="H488" s="162">
        <v>19.032</v>
      </c>
      <c r="I488" s="163"/>
      <c r="L488" s="158"/>
      <c r="M488" s="164"/>
      <c r="N488" s="165"/>
      <c r="O488" s="165"/>
      <c r="P488" s="165"/>
      <c r="Q488" s="165"/>
      <c r="R488" s="165"/>
      <c r="S488" s="165"/>
      <c r="T488" s="166"/>
      <c r="AT488" s="160" t="s">
        <v>153</v>
      </c>
      <c r="AU488" s="160" t="s">
        <v>85</v>
      </c>
      <c r="AV488" s="13" t="s">
        <v>85</v>
      </c>
      <c r="AW488" s="13" t="s">
        <v>32</v>
      </c>
      <c r="AX488" s="13" t="s">
        <v>76</v>
      </c>
      <c r="AY488" s="160" t="s">
        <v>144</v>
      </c>
    </row>
    <row r="489" spans="1:65" s="13" customFormat="1" ht="10">
      <c r="B489" s="158"/>
      <c r="D489" s="159" t="s">
        <v>153</v>
      </c>
      <c r="E489" s="160" t="s">
        <v>1</v>
      </c>
      <c r="F489" s="161" t="s">
        <v>821</v>
      </c>
      <c r="H489" s="162">
        <v>11.895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153</v>
      </c>
      <c r="AU489" s="160" t="s">
        <v>85</v>
      </c>
      <c r="AV489" s="13" t="s">
        <v>85</v>
      </c>
      <c r="AW489" s="13" t="s">
        <v>32</v>
      </c>
      <c r="AX489" s="13" t="s">
        <v>76</v>
      </c>
      <c r="AY489" s="160" t="s">
        <v>144</v>
      </c>
    </row>
    <row r="490" spans="1:65" s="15" customFormat="1" ht="10">
      <c r="B490" s="175"/>
      <c r="D490" s="159" t="s">
        <v>153</v>
      </c>
      <c r="E490" s="176" t="s">
        <v>1</v>
      </c>
      <c r="F490" s="177" t="s">
        <v>822</v>
      </c>
      <c r="H490" s="178">
        <v>30.927</v>
      </c>
      <c r="I490" s="179"/>
      <c r="L490" s="175"/>
      <c r="M490" s="180"/>
      <c r="N490" s="181"/>
      <c r="O490" s="181"/>
      <c r="P490" s="181"/>
      <c r="Q490" s="181"/>
      <c r="R490" s="181"/>
      <c r="S490" s="181"/>
      <c r="T490" s="182"/>
      <c r="AT490" s="176" t="s">
        <v>153</v>
      </c>
      <c r="AU490" s="176" t="s">
        <v>85</v>
      </c>
      <c r="AV490" s="15" t="s">
        <v>159</v>
      </c>
      <c r="AW490" s="15" t="s">
        <v>32</v>
      </c>
      <c r="AX490" s="15" t="s">
        <v>76</v>
      </c>
      <c r="AY490" s="176" t="s">
        <v>144</v>
      </c>
    </row>
    <row r="491" spans="1:65" s="13" customFormat="1" ht="10">
      <c r="B491" s="158"/>
      <c r="D491" s="159" t="s">
        <v>153</v>
      </c>
      <c r="E491" s="160" t="s">
        <v>1</v>
      </c>
      <c r="F491" s="161" t="s">
        <v>823</v>
      </c>
      <c r="H491" s="162">
        <v>10.536</v>
      </c>
      <c r="I491" s="163"/>
      <c r="L491" s="158"/>
      <c r="M491" s="164"/>
      <c r="N491" s="165"/>
      <c r="O491" s="165"/>
      <c r="P491" s="165"/>
      <c r="Q491" s="165"/>
      <c r="R491" s="165"/>
      <c r="S491" s="165"/>
      <c r="T491" s="166"/>
      <c r="AT491" s="160" t="s">
        <v>153</v>
      </c>
      <c r="AU491" s="160" t="s">
        <v>85</v>
      </c>
      <c r="AV491" s="13" t="s">
        <v>85</v>
      </c>
      <c r="AW491" s="13" t="s">
        <v>32</v>
      </c>
      <c r="AX491" s="13" t="s">
        <v>76</v>
      </c>
      <c r="AY491" s="160" t="s">
        <v>144</v>
      </c>
    </row>
    <row r="492" spans="1:65" s="13" customFormat="1" ht="10">
      <c r="B492" s="158"/>
      <c r="D492" s="159" t="s">
        <v>153</v>
      </c>
      <c r="E492" s="160" t="s">
        <v>1</v>
      </c>
      <c r="F492" s="161" t="s">
        <v>824</v>
      </c>
      <c r="H492" s="162">
        <v>4.1849999999999996</v>
      </c>
      <c r="I492" s="163"/>
      <c r="L492" s="158"/>
      <c r="M492" s="164"/>
      <c r="N492" s="165"/>
      <c r="O492" s="165"/>
      <c r="P492" s="165"/>
      <c r="Q492" s="165"/>
      <c r="R492" s="165"/>
      <c r="S492" s="165"/>
      <c r="T492" s="166"/>
      <c r="AT492" s="160" t="s">
        <v>153</v>
      </c>
      <c r="AU492" s="160" t="s">
        <v>85</v>
      </c>
      <c r="AV492" s="13" t="s">
        <v>85</v>
      </c>
      <c r="AW492" s="13" t="s">
        <v>32</v>
      </c>
      <c r="AX492" s="13" t="s">
        <v>76</v>
      </c>
      <c r="AY492" s="160" t="s">
        <v>144</v>
      </c>
    </row>
    <row r="493" spans="1:65" s="15" customFormat="1" ht="10">
      <c r="B493" s="175"/>
      <c r="D493" s="159" t="s">
        <v>153</v>
      </c>
      <c r="E493" s="176" t="s">
        <v>1</v>
      </c>
      <c r="F493" s="177" t="s">
        <v>825</v>
      </c>
      <c r="H493" s="178">
        <v>14.721</v>
      </c>
      <c r="I493" s="179"/>
      <c r="L493" s="175"/>
      <c r="M493" s="180"/>
      <c r="N493" s="181"/>
      <c r="O493" s="181"/>
      <c r="P493" s="181"/>
      <c r="Q493" s="181"/>
      <c r="R493" s="181"/>
      <c r="S493" s="181"/>
      <c r="T493" s="182"/>
      <c r="AT493" s="176" t="s">
        <v>153</v>
      </c>
      <c r="AU493" s="176" t="s">
        <v>85</v>
      </c>
      <c r="AV493" s="15" t="s">
        <v>159</v>
      </c>
      <c r="AW493" s="15" t="s">
        <v>32</v>
      </c>
      <c r="AX493" s="15" t="s">
        <v>76</v>
      </c>
      <c r="AY493" s="176" t="s">
        <v>144</v>
      </c>
    </row>
    <row r="494" spans="1:65" s="13" customFormat="1" ht="10">
      <c r="B494" s="158"/>
      <c r="D494" s="159" t="s">
        <v>153</v>
      </c>
      <c r="E494" s="160" t="s">
        <v>1</v>
      </c>
      <c r="F494" s="161" t="s">
        <v>826</v>
      </c>
      <c r="H494" s="162">
        <v>3.45</v>
      </c>
      <c r="I494" s="163"/>
      <c r="L494" s="158"/>
      <c r="M494" s="164"/>
      <c r="N494" s="165"/>
      <c r="O494" s="165"/>
      <c r="P494" s="165"/>
      <c r="Q494" s="165"/>
      <c r="R494" s="165"/>
      <c r="S494" s="165"/>
      <c r="T494" s="166"/>
      <c r="AT494" s="160" t="s">
        <v>153</v>
      </c>
      <c r="AU494" s="160" t="s">
        <v>85</v>
      </c>
      <c r="AV494" s="13" t="s">
        <v>85</v>
      </c>
      <c r="AW494" s="13" t="s">
        <v>32</v>
      </c>
      <c r="AX494" s="13" t="s">
        <v>76</v>
      </c>
      <c r="AY494" s="160" t="s">
        <v>144</v>
      </c>
    </row>
    <row r="495" spans="1:65" s="14" customFormat="1" ht="10">
      <c r="B495" s="167"/>
      <c r="D495" s="159" t="s">
        <v>153</v>
      </c>
      <c r="E495" s="168" t="s">
        <v>1</v>
      </c>
      <c r="F495" s="169" t="s">
        <v>179</v>
      </c>
      <c r="H495" s="170">
        <v>166.172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8" t="s">
        <v>153</v>
      </c>
      <c r="AU495" s="168" t="s">
        <v>85</v>
      </c>
      <c r="AV495" s="14" t="s">
        <v>151</v>
      </c>
      <c r="AW495" s="14" t="s">
        <v>32</v>
      </c>
      <c r="AX495" s="14" t="s">
        <v>6</v>
      </c>
      <c r="AY495" s="168" t="s">
        <v>144</v>
      </c>
    </row>
    <row r="496" spans="1:65" s="2" customFormat="1" ht="24">
      <c r="A496" s="33"/>
      <c r="B496" s="144"/>
      <c r="C496" s="183" t="s">
        <v>827</v>
      </c>
      <c r="D496" s="183" t="s">
        <v>306</v>
      </c>
      <c r="E496" s="184" t="s">
        <v>828</v>
      </c>
      <c r="F496" s="185" t="s">
        <v>829</v>
      </c>
      <c r="G496" s="186" t="s">
        <v>199</v>
      </c>
      <c r="H496" s="187">
        <v>168.637</v>
      </c>
      <c r="I496" s="188"/>
      <c r="J496" s="189">
        <f>ROUND(I496*H496,2)</f>
        <v>0</v>
      </c>
      <c r="K496" s="185" t="s">
        <v>150</v>
      </c>
      <c r="L496" s="190"/>
      <c r="M496" s="191" t="s">
        <v>1</v>
      </c>
      <c r="N496" s="192" t="s">
        <v>41</v>
      </c>
      <c r="O496" s="59"/>
      <c r="P496" s="154">
        <f>O496*H496</f>
        <v>0</v>
      </c>
      <c r="Q496" s="154">
        <v>5.3E-3</v>
      </c>
      <c r="R496" s="154">
        <f>Q496*H496</f>
        <v>0.89377609999999996</v>
      </c>
      <c r="S496" s="154">
        <v>0</v>
      </c>
      <c r="T496" s="155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6" t="s">
        <v>332</v>
      </c>
      <c r="AT496" s="156" t="s">
        <v>306</v>
      </c>
      <c r="AU496" s="156" t="s">
        <v>85</v>
      </c>
      <c r="AY496" s="18" t="s">
        <v>144</v>
      </c>
      <c r="BE496" s="157">
        <f>IF(N496="základní",J496,0)</f>
        <v>0</v>
      </c>
      <c r="BF496" s="157">
        <f>IF(N496="snížená",J496,0)</f>
        <v>0</v>
      </c>
      <c r="BG496" s="157">
        <f>IF(N496="zákl. přenesená",J496,0)</f>
        <v>0</v>
      </c>
      <c r="BH496" s="157">
        <f>IF(N496="sníž. přenesená",J496,0)</f>
        <v>0</v>
      </c>
      <c r="BI496" s="157">
        <f>IF(N496="nulová",J496,0)</f>
        <v>0</v>
      </c>
      <c r="BJ496" s="18" t="s">
        <v>6</v>
      </c>
      <c r="BK496" s="157">
        <f>ROUND(I496*H496,2)</f>
        <v>0</v>
      </c>
      <c r="BL496" s="18" t="s">
        <v>237</v>
      </c>
      <c r="BM496" s="156" t="s">
        <v>830</v>
      </c>
    </row>
    <row r="497" spans="1:65" s="13" customFormat="1" ht="10">
      <c r="B497" s="158"/>
      <c r="D497" s="159" t="s">
        <v>153</v>
      </c>
      <c r="E497" s="160" t="s">
        <v>1</v>
      </c>
      <c r="F497" s="161" t="s">
        <v>831</v>
      </c>
      <c r="H497" s="162">
        <v>87.274000000000001</v>
      </c>
      <c r="I497" s="163"/>
      <c r="L497" s="158"/>
      <c r="M497" s="164"/>
      <c r="N497" s="165"/>
      <c r="O497" s="165"/>
      <c r="P497" s="165"/>
      <c r="Q497" s="165"/>
      <c r="R497" s="165"/>
      <c r="S497" s="165"/>
      <c r="T497" s="166"/>
      <c r="AT497" s="160" t="s">
        <v>153</v>
      </c>
      <c r="AU497" s="160" t="s">
        <v>85</v>
      </c>
      <c r="AV497" s="13" t="s">
        <v>85</v>
      </c>
      <c r="AW497" s="13" t="s">
        <v>32</v>
      </c>
      <c r="AX497" s="13" t="s">
        <v>76</v>
      </c>
      <c r="AY497" s="160" t="s">
        <v>144</v>
      </c>
    </row>
    <row r="498" spans="1:65" s="13" customFormat="1" ht="10">
      <c r="B498" s="158"/>
      <c r="D498" s="159" t="s">
        <v>153</v>
      </c>
      <c r="E498" s="160" t="s">
        <v>1</v>
      </c>
      <c r="F498" s="161" t="s">
        <v>832</v>
      </c>
      <c r="H498" s="162">
        <v>23.04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153</v>
      </c>
      <c r="AU498" s="160" t="s">
        <v>85</v>
      </c>
      <c r="AV498" s="13" t="s">
        <v>85</v>
      </c>
      <c r="AW498" s="13" t="s">
        <v>32</v>
      </c>
      <c r="AX498" s="13" t="s">
        <v>76</v>
      </c>
      <c r="AY498" s="160" t="s">
        <v>144</v>
      </c>
    </row>
    <row r="499" spans="1:65" s="15" customFormat="1" ht="10">
      <c r="B499" s="175"/>
      <c r="D499" s="159" t="s">
        <v>153</v>
      </c>
      <c r="E499" s="176" t="s">
        <v>1</v>
      </c>
      <c r="F499" s="177" t="s">
        <v>819</v>
      </c>
      <c r="H499" s="178">
        <v>110.31399999999999</v>
      </c>
      <c r="I499" s="179"/>
      <c r="L499" s="175"/>
      <c r="M499" s="180"/>
      <c r="N499" s="181"/>
      <c r="O499" s="181"/>
      <c r="P499" s="181"/>
      <c r="Q499" s="181"/>
      <c r="R499" s="181"/>
      <c r="S499" s="181"/>
      <c r="T499" s="182"/>
      <c r="AT499" s="176" t="s">
        <v>153</v>
      </c>
      <c r="AU499" s="176" t="s">
        <v>85</v>
      </c>
      <c r="AV499" s="15" t="s">
        <v>159</v>
      </c>
      <c r="AW499" s="15" t="s">
        <v>32</v>
      </c>
      <c r="AX499" s="15" t="s">
        <v>76</v>
      </c>
      <c r="AY499" s="176" t="s">
        <v>144</v>
      </c>
    </row>
    <row r="500" spans="1:65" s="13" customFormat="1" ht="10">
      <c r="B500" s="158"/>
      <c r="D500" s="159" t="s">
        <v>153</v>
      </c>
      <c r="E500" s="160" t="s">
        <v>1</v>
      </c>
      <c r="F500" s="161" t="s">
        <v>820</v>
      </c>
      <c r="H500" s="162">
        <v>19.032</v>
      </c>
      <c r="I500" s="163"/>
      <c r="L500" s="158"/>
      <c r="M500" s="164"/>
      <c r="N500" s="165"/>
      <c r="O500" s="165"/>
      <c r="P500" s="165"/>
      <c r="Q500" s="165"/>
      <c r="R500" s="165"/>
      <c r="S500" s="165"/>
      <c r="T500" s="166"/>
      <c r="AT500" s="160" t="s">
        <v>153</v>
      </c>
      <c r="AU500" s="160" t="s">
        <v>85</v>
      </c>
      <c r="AV500" s="13" t="s">
        <v>85</v>
      </c>
      <c r="AW500" s="13" t="s">
        <v>32</v>
      </c>
      <c r="AX500" s="13" t="s">
        <v>76</v>
      </c>
      <c r="AY500" s="160" t="s">
        <v>144</v>
      </c>
    </row>
    <row r="501" spans="1:65" s="13" customFormat="1" ht="10">
      <c r="B501" s="158"/>
      <c r="D501" s="159" t="s">
        <v>153</v>
      </c>
      <c r="E501" s="160" t="s">
        <v>1</v>
      </c>
      <c r="F501" s="161" t="s">
        <v>821</v>
      </c>
      <c r="H501" s="162">
        <v>11.895</v>
      </c>
      <c r="I501" s="163"/>
      <c r="L501" s="158"/>
      <c r="M501" s="164"/>
      <c r="N501" s="165"/>
      <c r="O501" s="165"/>
      <c r="P501" s="165"/>
      <c r="Q501" s="165"/>
      <c r="R501" s="165"/>
      <c r="S501" s="165"/>
      <c r="T501" s="166"/>
      <c r="AT501" s="160" t="s">
        <v>153</v>
      </c>
      <c r="AU501" s="160" t="s">
        <v>85</v>
      </c>
      <c r="AV501" s="13" t="s">
        <v>85</v>
      </c>
      <c r="AW501" s="13" t="s">
        <v>32</v>
      </c>
      <c r="AX501" s="13" t="s">
        <v>76</v>
      </c>
      <c r="AY501" s="160" t="s">
        <v>144</v>
      </c>
    </row>
    <row r="502" spans="1:65" s="15" customFormat="1" ht="10">
      <c r="B502" s="175"/>
      <c r="D502" s="159" t="s">
        <v>153</v>
      </c>
      <c r="E502" s="176" t="s">
        <v>1</v>
      </c>
      <c r="F502" s="177" t="s">
        <v>822</v>
      </c>
      <c r="H502" s="178">
        <v>30.927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6" t="s">
        <v>153</v>
      </c>
      <c r="AU502" s="176" t="s">
        <v>85</v>
      </c>
      <c r="AV502" s="15" t="s">
        <v>159</v>
      </c>
      <c r="AW502" s="15" t="s">
        <v>32</v>
      </c>
      <c r="AX502" s="15" t="s">
        <v>76</v>
      </c>
      <c r="AY502" s="176" t="s">
        <v>144</v>
      </c>
    </row>
    <row r="503" spans="1:65" s="13" customFormat="1" ht="10">
      <c r="B503" s="158"/>
      <c r="D503" s="159" t="s">
        <v>153</v>
      </c>
      <c r="E503" s="160" t="s">
        <v>1</v>
      </c>
      <c r="F503" s="161" t="s">
        <v>826</v>
      </c>
      <c r="H503" s="162">
        <v>3.45</v>
      </c>
      <c r="I503" s="163"/>
      <c r="L503" s="158"/>
      <c r="M503" s="164"/>
      <c r="N503" s="165"/>
      <c r="O503" s="165"/>
      <c r="P503" s="165"/>
      <c r="Q503" s="165"/>
      <c r="R503" s="165"/>
      <c r="S503" s="165"/>
      <c r="T503" s="166"/>
      <c r="AT503" s="160" t="s">
        <v>153</v>
      </c>
      <c r="AU503" s="160" t="s">
        <v>85</v>
      </c>
      <c r="AV503" s="13" t="s">
        <v>85</v>
      </c>
      <c r="AW503" s="13" t="s">
        <v>32</v>
      </c>
      <c r="AX503" s="13" t="s">
        <v>76</v>
      </c>
      <c r="AY503" s="160" t="s">
        <v>144</v>
      </c>
    </row>
    <row r="504" spans="1:65" s="14" customFormat="1" ht="10">
      <c r="B504" s="167"/>
      <c r="D504" s="159" t="s">
        <v>153</v>
      </c>
      <c r="E504" s="168" t="s">
        <v>1</v>
      </c>
      <c r="F504" s="169" t="s">
        <v>179</v>
      </c>
      <c r="H504" s="170">
        <v>144.691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8" t="s">
        <v>153</v>
      </c>
      <c r="AU504" s="168" t="s">
        <v>85</v>
      </c>
      <c r="AV504" s="14" t="s">
        <v>151</v>
      </c>
      <c r="AW504" s="14" t="s">
        <v>32</v>
      </c>
      <c r="AX504" s="14" t="s">
        <v>6</v>
      </c>
      <c r="AY504" s="168" t="s">
        <v>144</v>
      </c>
    </row>
    <row r="505" spans="1:65" s="13" customFormat="1" ht="10">
      <c r="B505" s="158"/>
      <c r="D505" s="159" t="s">
        <v>153</v>
      </c>
      <c r="F505" s="161" t="s">
        <v>833</v>
      </c>
      <c r="H505" s="162">
        <v>168.637</v>
      </c>
      <c r="I505" s="163"/>
      <c r="L505" s="158"/>
      <c r="M505" s="164"/>
      <c r="N505" s="165"/>
      <c r="O505" s="165"/>
      <c r="P505" s="165"/>
      <c r="Q505" s="165"/>
      <c r="R505" s="165"/>
      <c r="S505" s="165"/>
      <c r="T505" s="166"/>
      <c r="AT505" s="160" t="s">
        <v>153</v>
      </c>
      <c r="AU505" s="160" t="s">
        <v>85</v>
      </c>
      <c r="AV505" s="13" t="s">
        <v>85</v>
      </c>
      <c r="AW505" s="13" t="s">
        <v>3</v>
      </c>
      <c r="AX505" s="13" t="s">
        <v>6</v>
      </c>
      <c r="AY505" s="160" t="s">
        <v>144</v>
      </c>
    </row>
    <row r="506" spans="1:65" s="2" customFormat="1" ht="24">
      <c r="A506" s="33"/>
      <c r="B506" s="144"/>
      <c r="C506" s="183" t="s">
        <v>834</v>
      </c>
      <c r="D506" s="183" t="s">
        <v>306</v>
      </c>
      <c r="E506" s="184" t="s">
        <v>835</v>
      </c>
      <c r="F506" s="185" t="s">
        <v>836</v>
      </c>
      <c r="G506" s="186" t="s">
        <v>199</v>
      </c>
      <c r="H506" s="187">
        <v>17.087</v>
      </c>
      <c r="I506" s="188"/>
      <c r="J506" s="189">
        <f>ROUND(I506*H506,2)</f>
        <v>0</v>
      </c>
      <c r="K506" s="185" t="s">
        <v>150</v>
      </c>
      <c r="L506" s="190"/>
      <c r="M506" s="191" t="s">
        <v>1</v>
      </c>
      <c r="N506" s="192" t="s">
        <v>41</v>
      </c>
      <c r="O506" s="59"/>
      <c r="P506" s="154">
        <f>O506*H506</f>
        <v>0</v>
      </c>
      <c r="Q506" s="154">
        <v>4.4000000000000003E-3</v>
      </c>
      <c r="R506" s="154">
        <f>Q506*H506</f>
        <v>7.5182800000000008E-2</v>
      </c>
      <c r="S506" s="154">
        <v>0</v>
      </c>
      <c r="T506" s="15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6" t="s">
        <v>332</v>
      </c>
      <c r="AT506" s="156" t="s">
        <v>306</v>
      </c>
      <c r="AU506" s="156" t="s">
        <v>85</v>
      </c>
      <c r="AY506" s="18" t="s">
        <v>144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8" t="s">
        <v>6</v>
      </c>
      <c r="BK506" s="157">
        <f>ROUND(I506*H506,2)</f>
        <v>0</v>
      </c>
      <c r="BL506" s="18" t="s">
        <v>237</v>
      </c>
      <c r="BM506" s="156" t="s">
        <v>837</v>
      </c>
    </row>
    <row r="507" spans="1:65" s="13" customFormat="1" ht="10">
      <c r="B507" s="158"/>
      <c r="D507" s="159" t="s">
        <v>153</v>
      </c>
      <c r="E507" s="160" t="s">
        <v>1</v>
      </c>
      <c r="F507" s="161" t="s">
        <v>838</v>
      </c>
      <c r="H507" s="162">
        <v>10.476000000000001</v>
      </c>
      <c r="I507" s="163"/>
      <c r="L507" s="158"/>
      <c r="M507" s="164"/>
      <c r="N507" s="165"/>
      <c r="O507" s="165"/>
      <c r="P507" s="165"/>
      <c r="Q507" s="165"/>
      <c r="R507" s="165"/>
      <c r="S507" s="165"/>
      <c r="T507" s="166"/>
      <c r="AT507" s="160" t="s">
        <v>153</v>
      </c>
      <c r="AU507" s="160" t="s">
        <v>85</v>
      </c>
      <c r="AV507" s="13" t="s">
        <v>85</v>
      </c>
      <c r="AW507" s="13" t="s">
        <v>32</v>
      </c>
      <c r="AX507" s="13" t="s">
        <v>76</v>
      </c>
      <c r="AY507" s="160" t="s">
        <v>144</v>
      </c>
    </row>
    <row r="508" spans="1:65" s="13" customFormat="1" ht="10">
      <c r="B508" s="158"/>
      <c r="D508" s="159" t="s">
        <v>153</v>
      </c>
      <c r="E508" s="160" t="s">
        <v>1</v>
      </c>
      <c r="F508" s="161" t="s">
        <v>824</v>
      </c>
      <c r="H508" s="162">
        <v>4.1849999999999996</v>
      </c>
      <c r="I508" s="163"/>
      <c r="L508" s="158"/>
      <c r="M508" s="164"/>
      <c r="N508" s="165"/>
      <c r="O508" s="165"/>
      <c r="P508" s="165"/>
      <c r="Q508" s="165"/>
      <c r="R508" s="165"/>
      <c r="S508" s="165"/>
      <c r="T508" s="166"/>
      <c r="AT508" s="160" t="s">
        <v>153</v>
      </c>
      <c r="AU508" s="160" t="s">
        <v>85</v>
      </c>
      <c r="AV508" s="13" t="s">
        <v>85</v>
      </c>
      <c r="AW508" s="13" t="s">
        <v>32</v>
      </c>
      <c r="AX508" s="13" t="s">
        <v>76</v>
      </c>
      <c r="AY508" s="160" t="s">
        <v>144</v>
      </c>
    </row>
    <row r="509" spans="1:65" s="15" customFormat="1" ht="10">
      <c r="B509" s="175"/>
      <c r="D509" s="159" t="s">
        <v>153</v>
      </c>
      <c r="E509" s="176" t="s">
        <v>1</v>
      </c>
      <c r="F509" s="177" t="s">
        <v>825</v>
      </c>
      <c r="H509" s="178">
        <v>14.661</v>
      </c>
      <c r="I509" s="179"/>
      <c r="L509" s="175"/>
      <c r="M509" s="180"/>
      <c r="N509" s="181"/>
      <c r="O509" s="181"/>
      <c r="P509" s="181"/>
      <c r="Q509" s="181"/>
      <c r="R509" s="181"/>
      <c r="S509" s="181"/>
      <c r="T509" s="182"/>
      <c r="AT509" s="176" t="s">
        <v>153</v>
      </c>
      <c r="AU509" s="176" t="s">
        <v>85</v>
      </c>
      <c r="AV509" s="15" t="s">
        <v>159</v>
      </c>
      <c r="AW509" s="15" t="s">
        <v>32</v>
      </c>
      <c r="AX509" s="15" t="s">
        <v>76</v>
      </c>
      <c r="AY509" s="176" t="s">
        <v>144</v>
      </c>
    </row>
    <row r="510" spans="1:65" s="14" customFormat="1" ht="10">
      <c r="B510" s="167"/>
      <c r="D510" s="159" t="s">
        <v>153</v>
      </c>
      <c r="E510" s="168" t="s">
        <v>1</v>
      </c>
      <c r="F510" s="169" t="s">
        <v>179</v>
      </c>
      <c r="H510" s="170">
        <v>14.661</v>
      </c>
      <c r="I510" s="171"/>
      <c r="L510" s="167"/>
      <c r="M510" s="172"/>
      <c r="N510" s="173"/>
      <c r="O510" s="173"/>
      <c r="P510" s="173"/>
      <c r="Q510" s="173"/>
      <c r="R510" s="173"/>
      <c r="S510" s="173"/>
      <c r="T510" s="174"/>
      <c r="AT510" s="168" t="s">
        <v>153</v>
      </c>
      <c r="AU510" s="168" t="s">
        <v>85</v>
      </c>
      <c r="AV510" s="14" t="s">
        <v>151</v>
      </c>
      <c r="AW510" s="14" t="s">
        <v>32</v>
      </c>
      <c r="AX510" s="14" t="s">
        <v>6</v>
      </c>
      <c r="AY510" s="168" t="s">
        <v>144</v>
      </c>
    </row>
    <row r="511" spans="1:65" s="13" customFormat="1" ht="10">
      <c r="B511" s="158"/>
      <c r="D511" s="159" t="s">
        <v>153</v>
      </c>
      <c r="F511" s="161" t="s">
        <v>839</v>
      </c>
      <c r="H511" s="162">
        <v>17.087</v>
      </c>
      <c r="I511" s="163"/>
      <c r="L511" s="158"/>
      <c r="M511" s="164"/>
      <c r="N511" s="165"/>
      <c r="O511" s="165"/>
      <c r="P511" s="165"/>
      <c r="Q511" s="165"/>
      <c r="R511" s="165"/>
      <c r="S511" s="165"/>
      <c r="T511" s="166"/>
      <c r="AT511" s="160" t="s">
        <v>153</v>
      </c>
      <c r="AU511" s="160" t="s">
        <v>85</v>
      </c>
      <c r="AV511" s="13" t="s">
        <v>85</v>
      </c>
      <c r="AW511" s="13" t="s">
        <v>3</v>
      </c>
      <c r="AX511" s="13" t="s">
        <v>6</v>
      </c>
      <c r="AY511" s="160" t="s">
        <v>144</v>
      </c>
    </row>
    <row r="512" spans="1:65" s="2" customFormat="1" ht="16.5" customHeight="1">
      <c r="A512" s="33"/>
      <c r="B512" s="144"/>
      <c r="C512" s="145" t="s">
        <v>840</v>
      </c>
      <c r="D512" s="145" t="s">
        <v>146</v>
      </c>
      <c r="E512" s="146" t="s">
        <v>841</v>
      </c>
      <c r="F512" s="147" t="s">
        <v>842</v>
      </c>
      <c r="G512" s="148" t="s">
        <v>199</v>
      </c>
      <c r="H512" s="149">
        <v>56.453000000000003</v>
      </c>
      <c r="I512" s="150"/>
      <c r="J512" s="151">
        <f>ROUND(I512*H512,2)</f>
        <v>0</v>
      </c>
      <c r="K512" s="147" t="s">
        <v>150</v>
      </c>
      <c r="L512" s="34"/>
      <c r="M512" s="152" t="s">
        <v>1</v>
      </c>
      <c r="N512" s="153" t="s">
        <v>41</v>
      </c>
      <c r="O512" s="59"/>
      <c r="P512" s="154">
        <f>O512*H512</f>
        <v>0</v>
      </c>
      <c r="Q512" s="154">
        <v>0</v>
      </c>
      <c r="R512" s="154">
        <f>Q512*H512</f>
        <v>0</v>
      </c>
      <c r="S512" s="154">
        <v>0</v>
      </c>
      <c r="T512" s="15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6" t="s">
        <v>237</v>
      </c>
      <c r="AT512" s="156" t="s">
        <v>146</v>
      </c>
      <c r="AU512" s="156" t="s">
        <v>85</v>
      </c>
      <c r="AY512" s="18" t="s">
        <v>144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18" t="s">
        <v>6</v>
      </c>
      <c r="BK512" s="157">
        <f>ROUND(I512*H512,2)</f>
        <v>0</v>
      </c>
      <c r="BL512" s="18" t="s">
        <v>237</v>
      </c>
      <c r="BM512" s="156" t="s">
        <v>843</v>
      </c>
    </row>
    <row r="513" spans="1:65" s="13" customFormat="1" ht="10">
      <c r="B513" s="158"/>
      <c r="D513" s="159" t="s">
        <v>153</v>
      </c>
      <c r="E513" s="160" t="s">
        <v>1</v>
      </c>
      <c r="F513" s="161" t="s">
        <v>844</v>
      </c>
      <c r="H513" s="162">
        <v>46.936999999999998</v>
      </c>
      <c r="I513" s="163"/>
      <c r="L513" s="158"/>
      <c r="M513" s="164"/>
      <c r="N513" s="165"/>
      <c r="O513" s="165"/>
      <c r="P513" s="165"/>
      <c r="Q513" s="165"/>
      <c r="R513" s="165"/>
      <c r="S513" s="165"/>
      <c r="T513" s="166"/>
      <c r="AT513" s="160" t="s">
        <v>153</v>
      </c>
      <c r="AU513" s="160" t="s">
        <v>85</v>
      </c>
      <c r="AV513" s="13" t="s">
        <v>85</v>
      </c>
      <c r="AW513" s="13" t="s">
        <v>32</v>
      </c>
      <c r="AX513" s="13" t="s">
        <v>76</v>
      </c>
      <c r="AY513" s="160" t="s">
        <v>144</v>
      </c>
    </row>
    <row r="514" spans="1:65" s="15" customFormat="1" ht="10">
      <c r="B514" s="175"/>
      <c r="D514" s="159" t="s">
        <v>153</v>
      </c>
      <c r="E514" s="176" t="s">
        <v>1</v>
      </c>
      <c r="F514" s="177" t="s">
        <v>804</v>
      </c>
      <c r="H514" s="178">
        <v>46.936999999999998</v>
      </c>
      <c r="I514" s="179"/>
      <c r="L514" s="175"/>
      <c r="M514" s="180"/>
      <c r="N514" s="181"/>
      <c r="O514" s="181"/>
      <c r="P514" s="181"/>
      <c r="Q514" s="181"/>
      <c r="R514" s="181"/>
      <c r="S514" s="181"/>
      <c r="T514" s="182"/>
      <c r="AT514" s="176" t="s">
        <v>153</v>
      </c>
      <c r="AU514" s="176" t="s">
        <v>85</v>
      </c>
      <c r="AV514" s="15" t="s">
        <v>159</v>
      </c>
      <c r="AW514" s="15" t="s">
        <v>32</v>
      </c>
      <c r="AX514" s="15" t="s">
        <v>76</v>
      </c>
      <c r="AY514" s="176" t="s">
        <v>144</v>
      </c>
    </row>
    <row r="515" spans="1:65" s="13" customFormat="1" ht="10">
      <c r="B515" s="158"/>
      <c r="D515" s="159" t="s">
        <v>153</v>
      </c>
      <c r="E515" s="160" t="s">
        <v>1</v>
      </c>
      <c r="F515" s="161" t="s">
        <v>574</v>
      </c>
      <c r="H515" s="162">
        <v>9.516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153</v>
      </c>
      <c r="AU515" s="160" t="s">
        <v>85</v>
      </c>
      <c r="AV515" s="13" t="s">
        <v>85</v>
      </c>
      <c r="AW515" s="13" t="s">
        <v>32</v>
      </c>
      <c r="AX515" s="13" t="s">
        <v>76</v>
      </c>
      <c r="AY515" s="160" t="s">
        <v>144</v>
      </c>
    </row>
    <row r="516" spans="1:65" s="15" customFormat="1" ht="10">
      <c r="B516" s="175"/>
      <c r="D516" s="159" t="s">
        <v>153</v>
      </c>
      <c r="E516" s="176" t="s">
        <v>1</v>
      </c>
      <c r="F516" s="177" t="s">
        <v>806</v>
      </c>
      <c r="H516" s="178">
        <v>9.516</v>
      </c>
      <c r="I516" s="179"/>
      <c r="L516" s="175"/>
      <c r="M516" s="180"/>
      <c r="N516" s="181"/>
      <c r="O516" s="181"/>
      <c r="P516" s="181"/>
      <c r="Q516" s="181"/>
      <c r="R516" s="181"/>
      <c r="S516" s="181"/>
      <c r="T516" s="182"/>
      <c r="AT516" s="176" t="s">
        <v>153</v>
      </c>
      <c r="AU516" s="176" t="s">
        <v>85</v>
      </c>
      <c r="AV516" s="15" t="s">
        <v>159</v>
      </c>
      <c r="AW516" s="15" t="s">
        <v>32</v>
      </c>
      <c r="AX516" s="15" t="s">
        <v>76</v>
      </c>
      <c r="AY516" s="176" t="s">
        <v>144</v>
      </c>
    </row>
    <row r="517" spans="1:65" s="14" customFormat="1" ht="10">
      <c r="B517" s="167"/>
      <c r="D517" s="159" t="s">
        <v>153</v>
      </c>
      <c r="E517" s="168" t="s">
        <v>1</v>
      </c>
      <c r="F517" s="169" t="s">
        <v>179</v>
      </c>
      <c r="H517" s="170">
        <v>56.453000000000003</v>
      </c>
      <c r="I517" s="171"/>
      <c r="L517" s="167"/>
      <c r="M517" s="172"/>
      <c r="N517" s="173"/>
      <c r="O517" s="173"/>
      <c r="P517" s="173"/>
      <c r="Q517" s="173"/>
      <c r="R517" s="173"/>
      <c r="S517" s="173"/>
      <c r="T517" s="174"/>
      <c r="AT517" s="168" t="s">
        <v>153</v>
      </c>
      <c r="AU517" s="168" t="s">
        <v>85</v>
      </c>
      <c r="AV517" s="14" t="s">
        <v>151</v>
      </c>
      <c r="AW517" s="14" t="s">
        <v>32</v>
      </c>
      <c r="AX517" s="14" t="s">
        <v>6</v>
      </c>
      <c r="AY517" s="168" t="s">
        <v>144</v>
      </c>
    </row>
    <row r="518" spans="1:65" s="2" customFormat="1" ht="24">
      <c r="A518" s="33"/>
      <c r="B518" s="144"/>
      <c r="C518" s="183" t="s">
        <v>845</v>
      </c>
      <c r="D518" s="183" t="s">
        <v>306</v>
      </c>
      <c r="E518" s="184" t="s">
        <v>846</v>
      </c>
      <c r="F518" s="185" t="s">
        <v>847</v>
      </c>
      <c r="G518" s="186" t="s">
        <v>199</v>
      </c>
      <c r="H518" s="187">
        <v>62.238999999999997</v>
      </c>
      <c r="I518" s="188"/>
      <c r="J518" s="189">
        <f>ROUND(I518*H518,2)</f>
        <v>0</v>
      </c>
      <c r="K518" s="185" t="s">
        <v>1</v>
      </c>
      <c r="L518" s="190"/>
      <c r="M518" s="191" t="s">
        <v>1</v>
      </c>
      <c r="N518" s="192" t="s">
        <v>41</v>
      </c>
      <c r="O518" s="59"/>
      <c r="P518" s="154">
        <f>O518*H518</f>
        <v>0</v>
      </c>
      <c r="Q518" s="154">
        <v>5.0000000000000001E-4</v>
      </c>
      <c r="R518" s="154">
        <f>Q518*H518</f>
        <v>3.1119499999999998E-2</v>
      </c>
      <c r="S518" s="154">
        <v>0</v>
      </c>
      <c r="T518" s="15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6" t="s">
        <v>332</v>
      </c>
      <c r="AT518" s="156" t="s">
        <v>306</v>
      </c>
      <c r="AU518" s="156" t="s">
        <v>85</v>
      </c>
      <c r="AY518" s="18" t="s">
        <v>144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8" t="s">
        <v>6</v>
      </c>
      <c r="BK518" s="157">
        <f>ROUND(I518*H518,2)</f>
        <v>0</v>
      </c>
      <c r="BL518" s="18" t="s">
        <v>237</v>
      </c>
      <c r="BM518" s="156" t="s">
        <v>848</v>
      </c>
    </row>
    <row r="519" spans="1:65" s="13" customFormat="1" ht="10">
      <c r="B519" s="158"/>
      <c r="D519" s="159" t="s">
        <v>153</v>
      </c>
      <c r="F519" s="161" t="s">
        <v>849</v>
      </c>
      <c r="H519" s="162">
        <v>62.238999999999997</v>
      </c>
      <c r="I519" s="163"/>
      <c r="L519" s="158"/>
      <c r="M519" s="164"/>
      <c r="N519" s="165"/>
      <c r="O519" s="165"/>
      <c r="P519" s="165"/>
      <c r="Q519" s="165"/>
      <c r="R519" s="165"/>
      <c r="S519" s="165"/>
      <c r="T519" s="166"/>
      <c r="AT519" s="160" t="s">
        <v>153</v>
      </c>
      <c r="AU519" s="160" t="s">
        <v>85</v>
      </c>
      <c r="AV519" s="13" t="s">
        <v>85</v>
      </c>
      <c r="AW519" s="13" t="s">
        <v>3</v>
      </c>
      <c r="AX519" s="13" t="s">
        <v>6</v>
      </c>
      <c r="AY519" s="160" t="s">
        <v>144</v>
      </c>
    </row>
    <row r="520" spans="1:65" s="2" customFormat="1" ht="16.5" customHeight="1">
      <c r="A520" s="33"/>
      <c r="B520" s="144"/>
      <c r="C520" s="145" t="s">
        <v>850</v>
      </c>
      <c r="D520" s="145" t="s">
        <v>146</v>
      </c>
      <c r="E520" s="146" t="s">
        <v>851</v>
      </c>
      <c r="F520" s="147" t="s">
        <v>852</v>
      </c>
      <c r="G520" s="148" t="s">
        <v>233</v>
      </c>
      <c r="H520" s="149">
        <v>1.17</v>
      </c>
      <c r="I520" s="150"/>
      <c r="J520" s="151">
        <f>ROUND(I520*H520,2)</f>
        <v>0</v>
      </c>
      <c r="K520" s="147" t="s">
        <v>150</v>
      </c>
      <c r="L520" s="34"/>
      <c r="M520" s="152" t="s">
        <v>1</v>
      </c>
      <c r="N520" s="153" t="s">
        <v>41</v>
      </c>
      <c r="O520" s="59"/>
      <c r="P520" s="154">
        <f>O520*H520</f>
        <v>0</v>
      </c>
      <c r="Q520" s="154">
        <v>0</v>
      </c>
      <c r="R520" s="154">
        <f>Q520*H520</f>
        <v>0</v>
      </c>
      <c r="S520" s="154">
        <v>0</v>
      </c>
      <c r="T520" s="15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6" t="s">
        <v>237</v>
      </c>
      <c r="AT520" s="156" t="s">
        <v>146</v>
      </c>
      <c r="AU520" s="156" t="s">
        <v>85</v>
      </c>
      <c r="AY520" s="18" t="s">
        <v>144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8" t="s">
        <v>6</v>
      </c>
      <c r="BK520" s="157">
        <f>ROUND(I520*H520,2)</f>
        <v>0</v>
      </c>
      <c r="BL520" s="18" t="s">
        <v>237</v>
      </c>
      <c r="BM520" s="156" t="s">
        <v>853</v>
      </c>
    </row>
    <row r="521" spans="1:65" s="2" customFormat="1" ht="16.5" customHeight="1">
      <c r="A521" s="33"/>
      <c r="B521" s="144"/>
      <c r="C521" s="145" t="s">
        <v>854</v>
      </c>
      <c r="D521" s="145" t="s">
        <v>146</v>
      </c>
      <c r="E521" s="146" t="s">
        <v>855</v>
      </c>
      <c r="F521" s="147" t="s">
        <v>856</v>
      </c>
      <c r="G521" s="148" t="s">
        <v>233</v>
      </c>
      <c r="H521" s="149">
        <v>1.17</v>
      </c>
      <c r="I521" s="150"/>
      <c r="J521" s="151">
        <f>ROUND(I521*H521,2)</f>
        <v>0</v>
      </c>
      <c r="K521" s="147" t="s">
        <v>150</v>
      </c>
      <c r="L521" s="34"/>
      <c r="M521" s="152" t="s">
        <v>1</v>
      </c>
      <c r="N521" s="153" t="s">
        <v>41</v>
      </c>
      <c r="O521" s="59"/>
      <c r="P521" s="154">
        <f>O521*H521</f>
        <v>0</v>
      </c>
      <c r="Q521" s="154">
        <v>0</v>
      </c>
      <c r="R521" s="154">
        <f>Q521*H521</f>
        <v>0</v>
      </c>
      <c r="S521" s="154">
        <v>0</v>
      </c>
      <c r="T521" s="155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6" t="s">
        <v>237</v>
      </c>
      <c r="AT521" s="156" t="s">
        <v>146</v>
      </c>
      <c r="AU521" s="156" t="s">
        <v>85</v>
      </c>
      <c r="AY521" s="18" t="s">
        <v>144</v>
      </c>
      <c r="BE521" s="157">
        <f>IF(N521="základní",J521,0)</f>
        <v>0</v>
      </c>
      <c r="BF521" s="157">
        <f>IF(N521="snížená",J521,0)</f>
        <v>0</v>
      </c>
      <c r="BG521" s="157">
        <f>IF(N521="zákl. přenesená",J521,0)</f>
        <v>0</v>
      </c>
      <c r="BH521" s="157">
        <f>IF(N521="sníž. přenesená",J521,0)</f>
        <v>0</v>
      </c>
      <c r="BI521" s="157">
        <f>IF(N521="nulová",J521,0)</f>
        <v>0</v>
      </c>
      <c r="BJ521" s="18" t="s">
        <v>6</v>
      </c>
      <c r="BK521" s="157">
        <f>ROUND(I521*H521,2)</f>
        <v>0</v>
      </c>
      <c r="BL521" s="18" t="s">
        <v>237</v>
      </c>
      <c r="BM521" s="156" t="s">
        <v>857</v>
      </c>
    </row>
    <row r="522" spans="1:65" s="12" customFormat="1" ht="22.75" customHeight="1">
      <c r="B522" s="131"/>
      <c r="D522" s="132" t="s">
        <v>75</v>
      </c>
      <c r="E522" s="142" t="s">
        <v>858</v>
      </c>
      <c r="F522" s="142" t="s">
        <v>859</v>
      </c>
      <c r="I522" s="134"/>
      <c r="J522" s="143">
        <f>BK522</f>
        <v>0</v>
      </c>
      <c r="L522" s="131"/>
      <c r="M522" s="136"/>
      <c r="N522" s="137"/>
      <c r="O522" s="137"/>
      <c r="P522" s="138">
        <f>SUM(P523:P528)</f>
        <v>0</v>
      </c>
      <c r="Q522" s="137"/>
      <c r="R522" s="138">
        <f>SUM(R523:R528)</f>
        <v>7.6147999999999993E-2</v>
      </c>
      <c r="S522" s="137"/>
      <c r="T522" s="139">
        <f>SUM(T523:T528)</f>
        <v>0</v>
      </c>
      <c r="AR522" s="132" t="s">
        <v>85</v>
      </c>
      <c r="AT522" s="140" t="s">
        <v>75</v>
      </c>
      <c r="AU522" s="140" t="s">
        <v>6</v>
      </c>
      <c r="AY522" s="132" t="s">
        <v>144</v>
      </c>
      <c r="BK522" s="141">
        <f>SUM(BK523:BK528)</f>
        <v>0</v>
      </c>
    </row>
    <row r="523" spans="1:65" s="2" customFormat="1" ht="16.5" customHeight="1">
      <c r="A523" s="33"/>
      <c r="B523" s="144"/>
      <c r="C523" s="145" t="s">
        <v>860</v>
      </c>
      <c r="D523" s="145" t="s">
        <v>146</v>
      </c>
      <c r="E523" s="146" t="s">
        <v>861</v>
      </c>
      <c r="F523" s="147" t="s">
        <v>862</v>
      </c>
      <c r="G523" s="148" t="s">
        <v>199</v>
      </c>
      <c r="H523" s="149">
        <v>37.326999999999998</v>
      </c>
      <c r="I523" s="150"/>
      <c r="J523" s="151">
        <f>ROUND(I523*H523,2)</f>
        <v>0</v>
      </c>
      <c r="K523" s="147" t="s">
        <v>150</v>
      </c>
      <c r="L523" s="34"/>
      <c r="M523" s="152" t="s">
        <v>1</v>
      </c>
      <c r="N523" s="153" t="s">
        <v>41</v>
      </c>
      <c r="O523" s="59"/>
      <c r="P523" s="154">
        <f>O523*H523</f>
        <v>0</v>
      </c>
      <c r="Q523" s="154">
        <v>0</v>
      </c>
      <c r="R523" s="154">
        <f>Q523*H523</f>
        <v>0</v>
      </c>
      <c r="S523" s="154">
        <v>0</v>
      </c>
      <c r="T523" s="155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6" t="s">
        <v>237</v>
      </c>
      <c r="AT523" s="156" t="s">
        <v>146</v>
      </c>
      <c r="AU523" s="156" t="s">
        <v>85</v>
      </c>
      <c r="AY523" s="18" t="s">
        <v>144</v>
      </c>
      <c r="BE523" s="157">
        <f>IF(N523="základní",J523,0)</f>
        <v>0</v>
      </c>
      <c r="BF523" s="157">
        <f>IF(N523="snížená",J523,0)</f>
        <v>0</v>
      </c>
      <c r="BG523" s="157">
        <f>IF(N523="zákl. přenesená",J523,0)</f>
        <v>0</v>
      </c>
      <c r="BH523" s="157">
        <f>IF(N523="sníž. přenesená",J523,0)</f>
        <v>0</v>
      </c>
      <c r="BI523" s="157">
        <f>IF(N523="nulová",J523,0)</f>
        <v>0</v>
      </c>
      <c r="BJ523" s="18" t="s">
        <v>6</v>
      </c>
      <c r="BK523" s="157">
        <f>ROUND(I523*H523,2)</f>
        <v>0</v>
      </c>
      <c r="BL523" s="18" t="s">
        <v>237</v>
      </c>
      <c r="BM523" s="156" t="s">
        <v>863</v>
      </c>
    </row>
    <row r="524" spans="1:65" s="13" customFormat="1" ht="10">
      <c r="B524" s="158"/>
      <c r="D524" s="159" t="s">
        <v>153</v>
      </c>
      <c r="E524" s="160" t="s">
        <v>1</v>
      </c>
      <c r="F524" s="161" t="s">
        <v>864</v>
      </c>
      <c r="H524" s="162">
        <v>37.326999999999998</v>
      </c>
      <c r="I524" s="163"/>
      <c r="L524" s="158"/>
      <c r="M524" s="164"/>
      <c r="N524" s="165"/>
      <c r="O524" s="165"/>
      <c r="P524" s="165"/>
      <c r="Q524" s="165"/>
      <c r="R524" s="165"/>
      <c r="S524" s="165"/>
      <c r="T524" s="166"/>
      <c r="AT524" s="160" t="s">
        <v>153</v>
      </c>
      <c r="AU524" s="160" t="s">
        <v>85</v>
      </c>
      <c r="AV524" s="13" t="s">
        <v>85</v>
      </c>
      <c r="AW524" s="13" t="s">
        <v>32</v>
      </c>
      <c r="AX524" s="13" t="s">
        <v>6</v>
      </c>
      <c r="AY524" s="160" t="s">
        <v>144</v>
      </c>
    </row>
    <row r="525" spans="1:65" s="2" customFormat="1" ht="16.5" customHeight="1">
      <c r="A525" s="33"/>
      <c r="B525" s="144"/>
      <c r="C525" s="183" t="s">
        <v>865</v>
      </c>
      <c r="D525" s="183" t="s">
        <v>306</v>
      </c>
      <c r="E525" s="184" t="s">
        <v>866</v>
      </c>
      <c r="F525" s="185" t="s">
        <v>867</v>
      </c>
      <c r="G525" s="186" t="s">
        <v>199</v>
      </c>
      <c r="H525" s="187">
        <v>38.073999999999998</v>
      </c>
      <c r="I525" s="188"/>
      <c r="J525" s="189">
        <f>ROUND(I525*H525,2)</f>
        <v>0</v>
      </c>
      <c r="K525" s="185" t="s">
        <v>150</v>
      </c>
      <c r="L525" s="190"/>
      <c r="M525" s="191" t="s">
        <v>1</v>
      </c>
      <c r="N525" s="192" t="s">
        <v>41</v>
      </c>
      <c r="O525" s="59"/>
      <c r="P525" s="154">
        <f>O525*H525</f>
        <v>0</v>
      </c>
      <c r="Q525" s="154">
        <v>2E-3</v>
      </c>
      <c r="R525" s="154">
        <f>Q525*H525</f>
        <v>7.6147999999999993E-2</v>
      </c>
      <c r="S525" s="154">
        <v>0</v>
      </c>
      <c r="T525" s="155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6" t="s">
        <v>332</v>
      </c>
      <c r="AT525" s="156" t="s">
        <v>306</v>
      </c>
      <c r="AU525" s="156" t="s">
        <v>85</v>
      </c>
      <c r="AY525" s="18" t="s">
        <v>144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18" t="s">
        <v>6</v>
      </c>
      <c r="BK525" s="157">
        <f>ROUND(I525*H525,2)</f>
        <v>0</v>
      </c>
      <c r="BL525" s="18" t="s">
        <v>237</v>
      </c>
      <c r="BM525" s="156" t="s">
        <v>868</v>
      </c>
    </row>
    <row r="526" spans="1:65" s="13" customFormat="1" ht="10">
      <c r="B526" s="158"/>
      <c r="D526" s="159" t="s">
        <v>153</v>
      </c>
      <c r="F526" s="161" t="s">
        <v>869</v>
      </c>
      <c r="H526" s="162">
        <v>38.073999999999998</v>
      </c>
      <c r="I526" s="163"/>
      <c r="L526" s="158"/>
      <c r="M526" s="164"/>
      <c r="N526" s="165"/>
      <c r="O526" s="165"/>
      <c r="P526" s="165"/>
      <c r="Q526" s="165"/>
      <c r="R526" s="165"/>
      <c r="S526" s="165"/>
      <c r="T526" s="166"/>
      <c r="AT526" s="160" t="s">
        <v>153</v>
      </c>
      <c r="AU526" s="160" t="s">
        <v>85</v>
      </c>
      <c r="AV526" s="13" t="s">
        <v>85</v>
      </c>
      <c r="AW526" s="13" t="s">
        <v>3</v>
      </c>
      <c r="AX526" s="13" t="s">
        <v>6</v>
      </c>
      <c r="AY526" s="160" t="s">
        <v>144</v>
      </c>
    </row>
    <row r="527" spans="1:65" s="2" customFormat="1" ht="16.5" customHeight="1">
      <c r="A527" s="33"/>
      <c r="B527" s="144"/>
      <c r="C527" s="145" t="s">
        <v>870</v>
      </c>
      <c r="D527" s="145" t="s">
        <v>146</v>
      </c>
      <c r="E527" s="146" t="s">
        <v>871</v>
      </c>
      <c r="F527" s="147" t="s">
        <v>872</v>
      </c>
      <c r="G527" s="148" t="s">
        <v>233</v>
      </c>
      <c r="H527" s="149">
        <v>7.5999999999999998E-2</v>
      </c>
      <c r="I527" s="150"/>
      <c r="J527" s="151">
        <f>ROUND(I527*H527,2)</f>
        <v>0</v>
      </c>
      <c r="K527" s="147" t="s">
        <v>150</v>
      </c>
      <c r="L527" s="34"/>
      <c r="M527" s="152" t="s">
        <v>1</v>
      </c>
      <c r="N527" s="153" t="s">
        <v>41</v>
      </c>
      <c r="O527" s="59"/>
      <c r="P527" s="154">
        <f>O527*H527</f>
        <v>0</v>
      </c>
      <c r="Q527" s="154">
        <v>0</v>
      </c>
      <c r="R527" s="154">
        <f>Q527*H527</f>
        <v>0</v>
      </c>
      <c r="S527" s="154">
        <v>0</v>
      </c>
      <c r="T527" s="155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6" t="s">
        <v>237</v>
      </c>
      <c r="AT527" s="156" t="s">
        <v>146</v>
      </c>
      <c r="AU527" s="156" t="s">
        <v>85</v>
      </c>
      <c r="AY527" s="18" t="s">
        <v>144</v>
      </c>
      <c r="BE527" s="157">
        <f>IF(N527="základní",J527,0)</f>
        <v>0</v>
      </c>
      <c r="BF527" s="157">
        <f>IF(N527="snížená",J527,0)</f>
        <v>0</v>
      </c>
      <c r="BG527" s="157">
        <f>IF(N527="zákl. přenesená",J527,0)</f>
        <v>0</v>
      </c>
      <c r="BH527" s="157">
        <f>IF(N527="sníž. přenesená",J527,0)</f>
        <v>0</v>
      </c>
      <c r="BI527" s="157">
        <f>IF(N527="nulová",J527,0)</f>
        <v>0</v>
      </c>
      <c r="BJ527" s="18" t="s">
        <v>6</v>
      </c>
      <c r="BK527" s="157">
        <f>ROUND(I527*H527,2)</f>
        <v>0</v>
      </c>
      <c r="BL527" s="18" t="s">
        <v>237</v>
      </c>
      <c r="BM527" s="156" t="s">
        <v>873</v>
      </c>
    </row>
    <row r="528" spans="1:65" s="2" customFormat="1" ht="16.5" customHeight="1">
      <c r="A528" s="33"/>
      <c r="B528" s="144"/>
      <c r="C528" s="145" t="s">
        <v>874</v>
      </c>
      <c r="D528" s="145" t="s">
        <v>146</v>
      </c>
      <c r="E528" s="146" t="s">
        <v>875</v>
      </c>
      <c r="F528" s="147" t="s">
        <v>876</v>
      </c>
      <c r="G528" s="148" t="s">
        <v>233</v>
      </c>
      <c r="H528" s="149">
        <v>7.5999999999999998E-2</v>
      </c>
      <c r="I528" s="150"/>
      <c r="J528" s="151">
        <f>ROUND(I528*H528,2)</f>
        <v>0</v>
      </c>
      <c r="K528" s="147" t="s">
        <v>150</v>
      </c>
      <c r="L528" s="34"/>
      <c r="M528" s="152" t="s">
        <v>1</v>
      </c>
      <c r="N528" s="153" t="s">
        <v>41</v>
      </c>
      <c r="O528" s="59"/>
      <c r="P528" s="154">
        <f>O528*H528</f>
        <v>0</v>
      </c>
      <c r="Q528" s="154">
        <v>0</v>
      </c>
      <c r="R528" s="154">
        <f>Q528*H528</f>
        <v>0</v>
      </c>
      <c r="S528" s="154">
        <v>0</v>
      </c>
      <c r="T528" s="155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6" t="s">
        <v>237</v>
      </c>
      <c r="AT528" s="156" t="s">
        <v>146</v>
      </c>
      <c r="AU528" s="156" t="s">
        <v>85</v>
      </c>
      <c r="AY528" s="18" t="s">
        <v>144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18" t="s">
        <v>6</v>
      </c>
      <c r="BK528" s="157">
        <f>ROUND(I528*H528,2)</f>
        <v>0</v>
      </c>
      <c r="BL528" s="18" t="s">
        <v>237</v>
      </c>
      <c r="BM528" s="156" t="s">
        <v>877</v>
      </c>
    </row>
    <row r="529" spans="1:65" s="12" customFormat="1" ht="22.75" customHeight="1">
      <c r="B529" s="131"/>
      <c r="D529" s="132" t="s">
        <v>75</v>
      </c>
      <c r="E529" s="142" t="s">
        <v>878</v>
      </c>
      <c r="F529" s="142" t="s">
        <v>879</v>
      </c>
      <c r="I529" s="134"/>
      <c r="J529" s="143">
        <f>BK529</f>
        <v>0</v>
      </c>
      <c r="L529" s="131"/>
      <c r="M529" s="136"/>
      <c r="N529" s="137"/>
      <c r="O529" s="137"/>
      <c r="P529" s="138">
        <f>SUM(P530:P533)</f>
        <v>0</v>
      </c>
      <c r="Q529" s="137"/>
      <c r="R529" s="138">
        <f>SUM(R530:R533)</f>
        <v>1.6199999999999999E-2</v>
      </c>
      <c r="S529" s="137"/>
      <c r="T529" s="139">
        <f>SUM(T530:T533)</f>
        <v>0</v>
      </c>
      <c r="AR529" s="132" t="s">
        <v>85</v>
      </c>
      <c r="AT529" s="140" t="s">
        <v>75</v>
      </c>
      <c r="AU529" s="140" t="s">
        <v>6</v>
      </c>
      <c r="AY529" s="132" t="s">
        <v>144</v>
      </c>
      <c r="BK529" s="141">
        <f>SUM(BK530:BK533)</f>
        <v>0</v>
      </c>
    </row>
    <row r="530" spans="1:65" s="2" customFormat="1" ht="16.5" customHeight="1">
      <c r="A530" s="33"/>
      <c r="B530" s="144"/>
      <c r="C530" s="145" t="s">
        <v>880</v>
      </c>
      <c r="D530" s="145" t="s">
        <v>146</v>
      </c>
      <c r="E530" s="146" t="s">
        <v>881</v>
      </c>
      <c r="F530" s="147" t="s">
        <v>882</v>
      </c>
      <c r="G530" s="148" t="s">
        <v>303</v>
      </c>
      <c r="H530" s="149">
        <v>4</v>
      </c>
      <c r="I530" s="150"/>
      <c r="J530" s="151">
        <f>ROUND(I530*H530,2)</f>
        <v>0</v>
      </c>
      <c r="K530" s="147" t="s">
        <v>150</v>
      </c>
      <c r="L530" s="34"/>
      <c r="M530" s="152" t="s">
        <v>1</v>
      </c>
      <c r="N530" s="153" t="s">
        <v>41</v>
      </c>
      <c r="O530" s="59"/>
      <c r="P530" s="154">
        <f>O530*H530</f>
        <v>0</v>
      </c>
      <c r="Q530" s="154">
        <v>1.15E-3</v>
      </c>
      <c r="R530" s="154">
        <f>Q530*H530</f>
        <v>4.5999999999999999E-3</v>
      </c>
      <c r="S530" s="154">
        <v>0</v>
      </c>
      <c r="T530" s="15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6" t="s">
        <v>237</v>
      </c>
      <c r="AT530" s="156" t="s">
        <v>146</v>
      </c>
      <c r="AU530" s="156" t="s">
        <v>85</v>
      </c>
      <c r="AY530" s="18" t="s">
        <v>144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8" t="s">
        <v>6</v>
      </c>
      <c r="BK530" s="157">
        <f>ROUND(I530*H530,2)</f>
        <v>0</v>
      </c>
      <c r="BL530" s="18" t="s">
        <v>237</v>
      </c>
      <c r="BM530" s="156" t="s">
        <v>883</v>
      </c>
    </row>
    <row r="531" spans="1:65" s="2" customFormat="1" ht="24">
      <c r="A531" s="33"/>
      <c r="B531" s="144"/>
      <c r="C531" s="183" t="s">
        <v>884</v>
      </c>
      <c r="D531" s="183" t="s">
        <v>306</v>
      </c>
      <c r="E531" s="184" t="s">
        <v>885</v>
      </c>
      <c r="F531" s="185" t="s">
        <v>886</v>
      </c>
      <c r="G531" s="186" t="s">
        <v>303</v>
      </c>
      <c r="H531" s="187">
        <v>4</v>
      </c>
      <c r="I531" s="188"/>
      <c r="J531" s="189">
        <f>ROUND(I531*H531,2)</f>
        <v>0</v>
      </c>
      <c r="K531" s="185" t="s">
        <v>150</v>
      </c>
      <c r="L531" s="190"/>
      <c r="M531" s="191" t="s">
        <v>1</v>
      </c>
      <c r="N531" s="192" t="s">
        <v>41</v>
      </c>
      <c r="O531" s="59"/>
      <c r="P531" s="154">
        <f>O531*H531</f>
        <v>0</v>
      </c>
      <c r="Q531" s="154">
        <v>2.8999999999999998E-3</v>
      </c>
      <c r="R531" s="154">
        <f>Q531*H531</f>
        <v>1.1599999999999999E-2</v>
      </c>
      <c r="S531" s="154">
        <v>0</v>
      </c>
      <c r="T531" s="155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6" t="s">
        <v>332</v>
      </c>
      <c r="AT531" s="156" t="s">
        <v>306</v>
      </c>
      <c r="AU531" s="156" t="s">
        <v>85</v>
      </c>
      <c r="AY531" s="18" t="s">
        <v>144</v>
      </c>
      <c r="BE531" s="157">
        <f>IF(N531="základní",J531,0)</f>
        <v>0</v>
      </c>
      <c r="BF531" s="157">
        <f>IF(N531="snížená",J531,0)</f>
        <v>0</v>
      </c>
      <c r="BG531" s="157">
        <f>IF(N531="zákl. přenesená",J531,0)</f>
        <v>0</v>
      </c>
      <c r="BH531" s="157">
        <f>IF(N531="sníž. přenesená",J531,0)</f>
        <v>0</v>
      </c>
      <c r="BI531" s="157">
        <f>IF(N531="nulová",J531,0)</f>
        <v>0</v>
      </c>
      <c r="BJ531" s="18" t="s">
        <v>6</v>
      </c>
      <c r="BK531" s="157">
        <f>ROUND(I531*H531,2)</f>
        <v>0</v>
      </c>
      <c r="BL531" s="18" t="s">
        <v>237</v>
      </c>
      <c r="BM531" s="156" t="s">
        <v>887</v>
      </c>
    </row>
    <row r="532" spans="1:65" s="2" customFormat="1" ht="16.5" customHeight="1">
      <c r="A532" s="33"/>
      <c r="B532" s="144"/>
      <c r="C532" s="145" t="s">
        <v>888</v>
      </c>
      <c r="D532" s="145" t="s">
        <v>146</v>
      </c>
      <c r="E532" s="146" t="s">
        <v>889</v>
      </c>
      <c r="F532" s="147" t="s">
        <v>890</v>
      </c>
      <c r="G532" s="148" t="s">
        <v>233</v>
      </c>
      <c r="H532" s="149">
        <v>1.6E-2</v>
      </c>
      <c r="I532" s="150"/>
      <c r="J532" s="151">
        <f>ROUND(I532*H532,2)</f>
        <v>0</v>
      </c>
      <c r="K532" s="147" t="s">
        <v>150</v>
      </c>
      <c r="L532" s="34"/>
      <c r="M532" s="152" t="s">
        <v>1</v>
      </c>
      <c r="N532" s="153" t="s">
        <v>41</v>
      </c>
      <c r="O532" s="59"/>
      <c r="P532" s="154">
        <f>O532*H532</f>
        <v>0</v>
      </c>
      <c r="Q532" s="154">
        <v>0</v>
      </c>
      <c r="R532" s="154">
        <f>Q532*H532</f>
        <v>0</v>
      </c>
      <c r="S532" s="154">
        <v>0</v>
      </c>
      <c r="T532" s="155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6" t="s">
        <v>237</v>
      </c>
      <c r="AT532" s="156" t="s">
        <v>146</v>
      </c>
      <c r="AU532" s="156" t="s">
        <v>85</v>
      </c>
      <c r="AY532" s="18" t="s">
        <v>144</v>
      </c>
      <c r="BE532" s="157">
        <f>IF(N532="základní",J532,0)</f>
        <v>0</v>
      </c>
      <c r="BF532" s="157">
        <f>IF(N532="snížená",J532,0)</f>
        <v>0</v>
      </c>
      <c r="BG532" s="157">
        <f>IF(N532="zákl. přenesená",J532,0)</f>
        <v>0</v>
      </c>
      <c r="BH532" s="157">
        <f>IF(N532="sníž. přenesená",J532,0)</f>
        <v>0</v>
      </c>
      <c r="BI532" s="157">
        <f>IF(N532="nulová",J532,0)</f>
        <v>0</v>
      </c>
      <c r="BJ532" s="18" t="s">
        <v>6</v>
      </c>
      <c r="BK532" s="157">
        <f>ROUND(I532*H532,2)</f>
        <v>0</v>
      </c>
      <c r="BL532" s="18" t="s">
        <v>237</v>
      </c>
      <c r="BM532" s="156" t="s">
        <v>891</v>
      </c>
    </row>
    <row r="533" spans="1:65" s="2" customFormat="1" ht="16.5" customHeight="1">
      <c r="A533" s="33"/>
      <c r="B533" s="144"/>
      <c r="C533" s="145" t="s">
        <v>892</v>
      </c>
      <c r="D533" s="145" t="s">
        <v>146</v>
      </c>
      <c r="E533" s="146" t="s">
        <v>893</v>
      </c>
      <c r="F533" s="147" t="s">
        <v>894</v>
      </c>
      <c r="G533" s="148" t="s">
        <v>233</v>
      </c>
      <c r="H533" s="149">
        <v>1.6E-2</v>
      </c>
      <c r="I533" s="150"/>
      <c r="J533" s="151">
        <f>ROUND(I533*H533,2)</f>
        <v>0</v>
      </c>
      <c r="K533" s="147" t="s">
        <v>150</v>
      </c>
      <c r="L533" s="34"/>
      <c r="M533" s="152" t="s">
        <v>1</v>
      </c>
      <c r="N533" s="153" t="s">
        <v>41</v>
      </c>
      <c r="O533" s="59"/>
      <c r="P533" s="154">
        <f>O533*H533</f>
        <v>0</v>
      </c>
      <c r="Q533" s="154">
        <v>0</v>
      </c>
      <c r="R533" s="154">
        <f>Q533*H533</f>
        <v>0</v>
      </c>
      <c r="S533" s="154">
        <v>0</v>
      </c>
      <c r="T533" s="155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6" t="s">
        <v>237</v>
      </c>
      <c r="AT533" s="156" t="s">
        <v>146</v>
      </c>
      <c r="AU533" s="156" t="s">
        <v>85</v>
      </c>
      <c r="AY533" s="18" t="s">
        <v>144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8" t="s">
        <v>6</v>
      </c>
      <c r="BK533" s="157">
        <f>ROUND(I533*H533,2)</f>
        <v>0</v>
      </c>
      <c r="BL533" s="18" t="s">
        <v>237</v>
      </c>
      <c r="BM533" s="156" t="s">
        <v>895</v>
      </c>
    </row>
    <row r="534" spans="1:65" s="12" customFormat="1" ht="22.75" customHeight="1">
      <c r="B534" s="131"/>
      <c r="D534" s="132" t="s">
        <v>75</v>
      </c>
      <c r="E534" s="142" t="s">
        <v>896</v>
      </c>
      <c r="F534" s="142" t="s">
        <v>897</v>
      </c>
      <c r="I534" s="134"/>
      <c r="J534" s="143">
        <f>BK534</f>
        <v>0</v>
      </c>
      <c r="L534" s="131"/>
      <c r="M534" s="136"/>
      <c r="N534" s="137"/>
      <c r="O534" s="137"/>
      <c r="P534" s="138">
        <f>SUM(P535:P538)</f>
        <v>0</v>
      </c>
      <c r="Q534" s="137"/>
      <c r="R534" s="138">
        <f>SUM(R535:R538)</f>
        <v>0</v>
      </c>
      <c r="S534" s="137"/>
      <c r="T534" s="139">
        <f>SUM(T535:T538)</f>
        <v>2.5693450000000002</v>
      </c>
      <c r="AR534" s="132" t="s">
        <v>85</v>
      </c>
      <c r="AT534" s="140" t="s">
        <v>75</v>
      </c>
      <c r="AU534" s="140" t="s">
        <v>6</v>
      </c>
      <c r="AY534" s="132" t="s">
        <v>144</v>
      </c>
      <c r="BK534" s="141">
        <f>SUM(BK535:BK538)</f>
        <v>0</v>
      </c>
    </row>
    <row r="535" spans="1:65" s="2" customFormat="1" ht="16.5" customHeight="1">
      <c r="A535" s="33"/>
      <c r="B535" s="144"/>
      <c r="C535" s="145" t="s">
        <v>898</v>
      </c>
      <c r="D535" s="145" t="s">
        <v>146</v>
      </c>
      <c r="E535" s="146" t="s">
        <v>899</v>
      </c>
      <c r="F535" s="147" t="s">
        <v>900</v>
      </c>
      <c r="G535" s="148" t="s">
        <v>427</v>
      </c>
      <c r="H535" s="149">
        <v>168.8</v>
      </c>
      <c r="I535" s="150"/>
      <c r="J535" s="151">
        <f>ROUND(I535*H535,2)</f>
        <v>0</v>
      </c>
      <c r="K535" s="147" t="s">
        <v>150</v>
      </c>
      <c r="L535" s="34"/>
      <c r="M535" s="152" t="s">
        <v>1</v>
      </c>
      <c r="N535" s="153" t="s">
        <v>41</v>
      </c>
      <c r="O535" s="59"/>
      <c r="P535" s="154">
        <f>O535*H535</f>
        <v>0</v>
      </c>
      <c r="Q535" s="154">
        <v>0</v>
      </c>
      <c r="R535" s="154">
        <f>Q535*H535</f>
        <v>0</v>
      </c>
      <c r="S535" s="154">
        <v>8.0000000000000002E-3</v>
      </c>
      <c r="T535" s="155">
        <f>S535*H535</f>
        <v>1.3504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6" t="s">
        <v>237</v>
      </c>
      <c r="AT535" s="156" t="s">
        <v>146</v>
      </c>
      <c r="AU535" s="156" t="s">
        <v>85</v>
      </c>
      <c r="AY535" s="18" t="s">
        <v>144</v>
      </c>
      <c r="BE535" s="157">
        <f>IF(N535="základní",J535,0)</f>
        <v>0</v>
      </c>
      <c r="BF535" s="157">
        <f>IF(N535="snížená",J535,0)</f>
        <v>0</v>
      </c>
      <c r="BG535" s="157">
        <f>IF(N535="zákl. přenesená",J535,0)</f>
        <v>0</v>
      </c>
      <c r="BH535" s="157">
        <f>IF(N535="sníž. přenesená",J535,0)</f>
        <v>0</v>
      </c>
      <c r="BI535" s="157">
        <f>IF(N535="nulová",J535,0)</f>
        <v>0</v>
      </c>
      <c r="BJ535" s="18" t="s">
        <v>6</v>
      </c>
      <c r="BK535" s="157">
        <f>ROUND(I535*H535,2)</f>
        <v>0</v>
      </c>
      <c r="BL535" s="18" t="s">
        <v>237</v>
      </c>
      <c r="BM535" s="156" t="s">
        <v>901</v>
      </c>
    </row>
    <row r="536" spans="1:65" s="13" customFormat="1" ht="10">
      <c r="B536" s="158"/>
      <c r="D536" s="159" t="s">
        <v>153</v>
      </c>
      <c r="E536" s="160" t="s">
        <v>1</v>
      </c>
      <c r="F536" s="161" t="s">
        <v>902</v>
      </c>
      <c r="H536" s="162">
        <v>168.8</v>
      </c>
      <c r="I536" s="163"/>
      <c r="L536" s="158"/>
      <c r="M536" s="164"/>
      <c r="N536" s="165"/>
      <c r="O536" s="165"/>
      <c r="P536" s="165"/>
      <c r="Q536" s="165"/>
      <c r="R536" s="165"/>
      <c r="S536" s="165"/>
      <c r="T536" s="166"/>
      <c r="AT536" s="160" t="s">
        <v>153</v>
      </c>
      <c r="AU536" s="160" t="s">
        <v>85</v>
      </c>
      <c r="AV536" s="13" t="s">
        <v>85</v>
      </c>
      <c r="AW536" s="13" t="s">
        <v>32</v>
      </c>
      <c r="AX536" s="13" t="s">
        <v>6</v>
      </c>
      <c r="AY536" s="160" t="s">
        <v>144</v>
      </c>
    </row>
    <row r="537" spans="1:65" s="2" customFormat="1" ht="16.5" customHeight="1">
      <c r="A537" s="33"/>
      <c r="B537" s="144"/>
      <c r="C537" s="145" t="s">
        <v>903</v>
      </c>
      <c r="D537" s="145" t="s">
        <v>146</v>
      </c>
      <c r="E537" s="146" t="s">
        <v>904</v>
      </c>
      <c r="F537" s="147" t="s">
        <v>905</v>
      </c>
      <c r="G537" s="148" t="s">
        <v>199</v>
      </c>
      <c r="H537" s="149">
        <v>81.263000000000005</v>
      </c>
      <c r="I537" s="150"/>
      <c r="J537" s="151">
        <f>ROUND(I537*H537,2)</f>
        <v>0</v>
      </c>
      <c r="K537" s="147" t="s">
        <v>150</v>
      </c>
      <c r="L537" s="34"/>
      <c r="M537" s="152" t="s">
        <v>1</v>
      </c>
      <c r="N537" s="153" t="s">
        <v>41</v>
      </c>
      <c r="O537" s="59"/>
      <c r="P537" s="154">
        <f>O537*H537</f>
        <v>0</v>
      </c>
      <c r="Q537" s="154">
        <v>0</v>
      </c>
      <c r="R537" s="154">
        <f>Q537*H537</f>
        <v>0</v>
      </c>
      <c r="S537" s="154">
        <v>1.4999999999999999E-2</v>
      </c>
      <c r="T537" s="155">
        <f>S537*H537</f>
        <v>1.2189449999999999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6" t="s">
        <v>237</v>
      </c>
      <c r="AT537" s="156" t="s">
        <v>146</v>
      </c>
      <c r="AU537" s="156" t="s">
        <v>85</v>
      </c>
      <c r="AY537" s="18" t="s">
        <v>144</v>
      </c>
      <c r="BE537" s="157">
        <f>IF(N537="základní",J537,0)</f>
        <v>0</v>
      </c>
      <c r="BF537" s="157">
        <f>IF(N537="snížená",J537,0)</f>
        <v>0</v>
      </c>
      <c r="BG537" s="157">
        <f>IF(N537="zákl. přenesená",J537,0)</f>
        <v>0</v>
      </c>
      <c r="BH537" s="157">
        <f>IF(N537="sníž. přenesená",J537,0)</f>
        <v>0</v>
      </c>
      <c r="BI537" s="157">
        <f>IF(N537="nulová",J537,0)</f>
        <v>0</v>
      </c>
      <c r="BJ537" s="18" t="s">
        <v>6</v>
      </c>
      <c r="BK537" s="157">
        <f>ROUND(I537*H537,2)</f>
        <v>0</v>
      </c>
      <c r="BL537" s="18" t="s">
        <v>237</v>
      </c>
      <c r="BM537" s="156" t="s">
        <v>906</v>
      </c>
    </row>
    <row r="538" spans="1:65" s="13" customFormat="1" ht="10">
      <c r="B538" s="158"/>
      <c r="D538" s="159" t="s">
        <v>153</v>
      </c>
      <c r="E538" s="160" t="s">
        <v>1</v>
      </c>
      <c r="F538" s="161" t="s">
        <v>797</v>
      </c>
      <c r="H538" s="162">
        <v>81.263000000000005</v>
      </c>
      <c r="I538" s="163"/>
      <c r="L538" s="158"/>
      <c r="M538" s="164"/>
      <c r="N538" s="165"/>
      <c r="O538" s="165"/>
      <c r="P538" s="165"/>
      <c r="Q538" s="165"/>
      <c r="R538" s="165"/>
      <c r="S538" s="165"/>
      <c r="T538" s="166"/>
      <c r="AT538" s="160" t="s">
        <v>153</v>
      </c>
      <c r="AU538" s="160" t="s">
        <v>85</v>
      </c>
      <c r="AV538" s="13" t="s">
        <v>85</v>
      </c>
      <c r="AW538" s="13" t="s">
        <v>32</v>
      </c>
      <c r="AX538" s="13" t="s">
        <v>6</v>
      </c>
      <c r="AY538" s="160" t="s">
        <v>144</v>
      </c>
    </row>
    <row r="539" spans="1:65" s="12" customFormat="1" ht="22.75" customHeight="1">
      <c r="B539" s="131"/>
      <c r="D539" s="132" t="s">
        <v>75</v>
      </c>
      <c r="E539" s="142" t="s">
        <v>907</v>
      </c>
      <c r="F539" s="142" t="s">
        <v>908</v>
      </c>
      <c r="I539" s="134"/>
      <c r="J539" s="143">
        <f>BK539</f>
        <v>0</v>
      </c>
      <c r="L539" s="131"/>
      <c r="M539" s="136"/>
      <c r="N539" s="137"/>
      <c r="O539" s="137"/>
      <c r="P539" s="138">
        <f>SUM(P540:P543)</f>
        <v>0</v>
      </c>
      <c r="Q539" s="137"/>
      <c r="R539" s="138">
        <f>SUM(R540:R543)</f>
        <v>6.3046249999999998E-2</v>
      </c>
      <c r="S539" s="137"/>
      <c r="T539" s="139">
        <f>SUM(T540:T543)</f>
        <v>0</v>
      </c>
      <c r="AR539" s="132" t="s">
        <v>85</v>
      </c>
      <c r="AT539" s="140" t="s">
        <v>75</v>
      </c>
      <c r="AU539" s="140" t="s">
        <v>6</v>
      </c>
      <c r="AY539" s="132" t="s">
        <v>144</v>
      </c>
      <c r="BK539" s="141">
        <f>SUM(BK540:BK543)</f>
        <v>0</v>
      </c>
    </row>
    <row r="540" spans="1:65" s="2" customFormat="1" ht="23">
      <c r="A540" s="33"/>
      <c r="B540" s="144"/>
      <c r="C540" s="145" t="s">
        <v>909</v>
      </c>
      <c r="D540" s="145" t="s">
        <v>146</v>
      </c>
      <c r="E540" s="146" t="s">
        <v>910</v>
      </c>
      <c r="F540" s="147" t="s">
        <v>911</v>
      </c>
      <c r="G540" s="148" t="s">
        <v>199</v>
      </c>
      <c r="H540" s="149">
        <v>3.875</v>
      </c>
      <c r="I540" s="150"/>
      <c r="J540" s="151">
        <f>ROUND(I540*H540,2)</f>
        <v>0</v>
      </c>
      <c r="K540" s="147" t="s">
        <v>1</v>
      </c>
      <c r="L540" s="34"/>
      <c r="M540" s="152" t="s">
        <v>1</v>
      </c>
      <c r="N540" s="153" t="s">
        <v>41</v>
      </c>
      <c r="O540" s="59"/>
      <c r="P540" s="154">
        <f>O540*H540</f>
        <v>0</v>
      </c>
      <c r="Q540" s="154">
        <v>1.627E-2</v>
      </c>
      <c r="R540" s="154">
        <f>Q540*H540</f>
        <v>6.3046249999999998E-2</v>
      </c>
      <c r="S540" s="154">
        <v>0</v>
      </c>
      <c r="T540" s="155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6" t="s">
        <v>237</v>
      </c>
      <c r="AT540" s="156" t="s">
        <v>146</v>
      </c>
      <c r="AU540" s="156" t="s">
        <v>85</v>
      </c>
      <c r="AY540" s="18" t="s">
        <v>144</v>
      </c>
      <c r="BE540" s="157">
        <f>IF(N540="základní",J540,0)</f>
        <v>0</v>
      </c>
      <c r="BF540" s="157">
        <f>IF(N540="snížená",J540,0)</f>
        <v>0</v>
      </c>
      <c r="BG540" s="157">
        <f>IF(N540="zákl. přenesená",J540,0)</f>
        <v>0</v>
      </c>
      <c r="BH540" s="157">
        <f>IF(N540="sníž. přenesená",J540,0)</f>
        <v>0</v>
      </c>
      <c r="BI540" s="157">
        <f>IF(N540="nulová",J540,0)</f>
        <v>0</v>
      </c>
      <c r="BJ540" s="18" t="s">
        <v>6</v>
      </c>
      <c r="BK540" s="157">
        <f>ROUND(I540*H540,2)</f>
        <v>0</v>
      </c>
      <c r="BL540" s="18" t="s">
        <v>237</v>
      </c>
      <c r="BM540" s="156" t="s">
        <v>912</v>
      </c>
    </row>
    <row r="541" spans="1:65" s="13" customFormat="1" ht="10">
      <c r="B541" s="158"/>
      <c r="D541" s="159" t="s">
        <v>153</v>
      </c>
      <c r="E541" s="160" t="s">
        <v>1</v>
      </c>
      <c r="F541" s="161" t="s">
        <v>913</v>
      </c>
      <c r="H541" s="162">
        <v>3.875</v>
      </c>
      <c r="I541" s="163"/>
      <c r="L541" s="158"/>
      <c r="M541" s="164"/>
      <c r="N541" s="165"/>
      <c r="O541" s="165"/>
      <c r="P541" s="165"/>
      <c r="Q541" s="165"/>
      <c r="R541" s="165"/>
      <c r="S541" s="165"/>
      <c r="T541" s="166"/>
      <c r="AT541" s="160" t="s">
        <v>153</v>
      </c>
      <c r="AU541" s="160" t="s">
        <v>85</v>
      </c>
      <c r="AV541" s="13" t="s">
        <v>85</v>
      </c>
      <c r="AW541" s="13" t="s">
        <v>32</v>
      </c>
      <c r="AX541" s="13" t="s">
        <v>6</v>
      </c>
      <c r="AY541" s="160" t="s">
        <v>144</v>
      </c>
    </row>
    <row r="542" spans="1:65" s="2" customFormat="1" ht="16.5" customHeight="1">
      <c r="A542" s="33"/>
      <c r="B542" s="144"/>
      <c r="C542" s="145" t="s">
        <v>914</v>
      </c>
      <c r="D542" s="145" t="s">
        <v>146</v>
      </c>
      <c r="E542" s="146" t="s">
        <v>915</v>
      </c>
      <c r="F542" s="147" t="s">
        <v>916</v>
      </c>
      <c r="G542" s="148" t="s">
        <v>233</v>
      </c>
      <c r="H542" s="149">
        <v>6.3E-2</v>
      </c>
      <c r="I542" s="150"/>
      <c r="J542" s="151">
        <f>ROUND(I542*H542,2)</f>
        <v>0</v>
      </c>
      <c r="K542" s="147" t="s">
        <v>150</v>
      </c>
      <c r="L542" s="34"/>
      <c r="M542" s="152" t="s">
        <v>1</v>
      </c>
      <c r="N542" s="153" t="s">
        <v>41</v>
      </c>
      <c r="O542" s="59"/>
      <c r="P542" s="154">
        <f>O542*H542</f>
        <v>0</v>
      </c>
      <c r="Q542" s="154">
        <v>0</v>
      </c>
      <c r="R542" s="154">
        <f>Q542*H542</f>
        <v>0</v>
      </c>
      <c r="S542" s="154">
        <v>0</v>
      </c>
      <c r="T542" s="155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6" t="s">
        <v>237</v>
      </c>
      <c r="AT542" s="156" t="s">
        <v>146</v>
      </c>
      <c r="AU542" s="156" t="s">
        <v>85</v>
      </c>
      <c r="AY542" s="18" t="s">
        <v>144</v>
      </c>
      <c r="BE542" s="157">
        <f>IF(N542="základní",J542,0)</f>
        <v>0</v>
      </c>
      <c r="BF542" s="157">
        <f>IF(N542="snížená",J542,0)</f>
        <v>0</v>
      </c>
      <c r="BG542" s="157">
        <f>IF(N542="zákl. přenesená",J542,0)</f>
        <v>0</v>
      </c>
      <c r="BH542" s="157">
        <f>IF(N542="sníž. přenesená",J542,0)</f>
        <v>0</v>
      </c>
      <c r="BI542" s="157">
        <f>IF(N542="nulová",J542,0)</f>
        <v>0</v>
      </c>
      <c r="BJ542" s="18" t="s">
        <v>6</v>
      </c>
      <c r="BK542" s="157">
        <f>ROUND(I542*H542,2)</f>
        <v>0</v>
      </c>
      <c r="BL542" s="18" t="s">
        <v>237</v>
      </c>
      <c r="BM542" s="156" t="s">
        <v>917</v>
      </c>
    </row>
    <row r="543" spans="1:65" s="2" customFormat="1" ht="16.5" customHeight="1">
      <c r="A543" s="33"/>
      <c r="B543" s="144"/>
      <c r="C543" s="145" t="s">
        <v>918</v>
      </c>
      <c r="D543" s="145" t="s">
        <v>146</v>
      </c>
      <c r="E543" s="146" t="s">
        <v>919</v>
      </c>
      <c r="F543" s="147" t="s">
        <v>920</v>
      </c>
      <c r="G543" s="148" t="s">
        <v>233</v>
      </c>
      <c r="H543" s="149">
        <v>6.3E-2</v>
      </c>
      <c r="I543" s="150"/>
      <c r="J543" s="151">
        <f>ROUND(I543*H543,2)</f>
        <v>0</v>
      </c>
      <c r="K543" s="147" t="s">
        <v>150</v>
      </c>
      <c r="L543" s="34"/>
      <c r="M543" s="152" t="s">
        <v>1</v>
      </c>
      <c r="N543" s="153" t="s">
        <v>41</v>
      </c>
      <c r="O543" s="59"/>
      <c r="P543" s="154">
        <f>O543*H543</f>
        <v>0</v>
      </c>
      <c r="Q543" s="154">
        <v>0</v>
      </c>
      <c r="R543" s="154">
        <f>Q543*H543</f>
        <v>0</v>
      </c>
      <c r="S543" s="154">
        <v>0</v>
      </c>
      <c r="T543" s="155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56" t="s">
        <v>237</v>
      </c>
      <c r="AT543" s="156" t="s">
        <v>146</v>
      </c>
      <c r="AU543" s="156" t="s">
        <v>85</v>
      </c>
      <c r="AY543" s="18" t="s">
        <v>144</v>
      </c>
      <c r="BE543" s="157">
        <f>IF(N543="základní",J543,0)</f>
        <v>0</v>
      </c>
      <c r="BF543" s="157">
        <f>IF(N543="snížená",J543,0)</f>
        <v>0</v>
      </c>
      <c r="BG543" s="157">
        <f>IF(N543="zákl. přenesená",J543,0)</f>
        <v>0</v>
      </c>
      <c r="BH543" s="157">
        <f>IF(N543="sníž. přenesená",J543,0)</f>
        <v>0</v>
      </c>
      <c r="BI543" s="157">
        <f>IF(N543="nulová",J543,0)</f>
        <v>0</v>
      </c>
      <c r="BJ543" s="18" t="s">
        <v>6</v>
      </c>
      <c r="BK543" s="157">
        <f>ROUND(I543*H543,2)</f>
        <v>0</v>
      </c>
      <c r="BL543" s="18" t="s">
        <v>237</v>
      </c>
      <c r="BM543" s="156" t="s">
        <v>921</v>
      </c>
    </row>
    <row r="544" spans="1:65" s="12" customFormat="1" ht="22.75" customHeight="1">
      <c r="B544" s="131"/>
      <c r="D544" s="132" t="s">
        <v>75</v>
      </c>
      <c r="E544" s="142" t="s">
        <v>922</v>
      </c>
      <c r="F544" s="142" t="s">
        <v>923</v>
      </c>
      <c r="I544" s="134"/>
      <c r="J544" s="143">
        <f>BK544</f>
        <v>0</v>
      </c>
      <c r="L544" s="131"/>
      <c r="M544" s="136"/>
      <c r="N544" s="137"/>
      <c r="O544" s="137"/>
      <c r="P544" s="138">
        <f>SUM(P545:P549)</f>
        <v>0</v>
      </c>
      <c r="Q544" s="137"/>
      <c r="R544" s="138">
        <f>SUM(R545:R549)</f>
        <v>2.0069999999999998E-2</v>
      </c>
      <c r="S544" s="137"/>
      <c r="T544" s="139">
        <f>SUM(T545:T549)</f>
        <v>5.1012000000000002E-2</v>
      </c>
      <c r="AR544" s="132" t="s">
        <v>85</v>
      </c>
      <c r="AT544" s="140" t="s">
        <v>75</v>
      </c>
      <c r="AU544" s="140" t="s">
        <v>6</v>
      </c>
      <c r="AY544" s="132" t="s">
        <v>144</v>
      </c>
      <c r="BK544" s="141">
        <f>SUM(BK545:BK549)</f>
        <v>0</v>
      </c>
    </row>
    <row r="545" spans="1:65" s="2" customFormat="1" ht="16.5" customHeight="1">
      <c r="A545" s="33"/>
      <c r="B545" s="144"/>
      <c r="C545" s="145" t="s">
        <v>924</v>
      </c>
      <c r="D545" s="145" t="s">
        <v>146</v>
      </c>
      <c r="E545" s="146" t="s">
        <v>925</v>
      </c>
      <c r="F545" s="147" t="s">
        <v>926</v>
      </c>
      <c r="G545" s="148" t="s">
        <v>427</v>
      </c>
      <c r="H545" s="149">
        <v>9.6</v>
      </c>
      <c r="I545" s="150"/>
      <c r="J545" s="151">
        <f>ROUND(I545*H545,2)</f>
        <v>0</v>
      </c>
      <c r="K545" s="147" t="s">
        <v>150</v>
      </c>
      <c r="L545" s="34"/>
      <c r="M545" s="152" t="s">
        <v>1</v>
      </c>
      <c r="N545" s="153" t="s">
        <v>41</v>
      </c>
      <c r="O545" s="59"/>
      <c r="P545" s="154">
        <f>O545*H545</f>
        <v>0</v>
      </c>
      <c r="Q545" s="154">
        <v>0</v>
      </c>
      <c r="R545" s="154">
        <f>Q545*H545</f>
        <v>0</v>
      </c>
      <c r="S545" s="154">
        <v>1.6999999999999999E-3</v>
      </c>
      <c r="T545" s="155">
        <f>S545*H545</f>
        <v>1.6319999999999998E-2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56" t="s">
        <v>237</v>
      </c>
      <c r="AT545" s="156" t="s">
        <v>146</v>
      </c>
      <c r="AU545" s="156" t="s">
        <v>85</v>
      </c>
      <c r="AY545" s="18" t="s">
        <v>144</v>
      </c>
      <c r="BE545" s="157">
        <f>IF(N545="základní",J545,0)</f>
        <v>0</v>
      </c>
      <c r="BF545" s="157">
        <f>IF(N545="snížená",J545,0)</f>
        <v>0</v>
      </c>
      <c r="BG545" s="157">
        <f>IF(N545="zákl. přenesená",J545,0)</f>
        <v>0</v>
      </c>
      <c r="BH545" s="157">
        <f>IF(N545="sníž. přenesená",J545,0)</f>
        <v>0</v>
      </c>
      <c r="BI545" s="157">
        <f>IF(N545="nulová",J545,0)</f>
        <v>0</v>
      </c>
      <c r="BJ545" s="18" t="s">
        <v>6</v>
      </c>
      <c r="BK545" s="157">
        <f>ROUND(I545*H545,2)</f>
        <v>0</v>
      </c>
      <c r="BL545" s="18" t="s">
        <v>237</v>
      </c>
      <c r="BM545" s="156" t="s">
        <v>927</v>
      </c>
    </row>
    <row r="546" spans="1:65" s="13" customFormat="1" ht="10">
      <c r="B546" s="158"/>
      <c r="D546" s="159" t="s">
        <v>153</v>
      </c>
      <c r="E546" s="160" t="s">
        <v>1</v>
      </c>
      <c r="F546" s="161" t="s">
        <v>928</v>
      </c>
      <c r="H546" s="162">
        <v>9.6</v>
      </c>
      <c r="I546" s="163"/>
      <c r="L546" s="158"/>
      <c r="M546" s="164"/>
      <c r="N546" s="165"/>
      <c r="O546" s="165"/>
      <c r="P546" s="165"/>
      <c r="Q546" s="165"/>
      <c r="R546" s="165"/>
      <c r="S546" s="165"/>
      <c r="T546" s="166"/>
      <c r="AT546" s="160" t="s">
        <v>153</v>
      </c>
      <c r="AU546" s="160" t="s">
        <v>85</v>
      </c>
      <c r="AV546" s="13" t="s">
        <v>85</v>
      </c>
      <c r="AW546" s="13" t="s">
        <v>32</v>
      </c>
      <c r="AX546" s="13" t="s">
        <v>6</v>
      </c>
      <c r="AY546" s="160" t="s">
        <v>144</v>
      </c>
    </row>
    <row r="547" spans="1:65" s="2" customFormat="1" ht="16.5" customHeight="1">
      <c r="A547" s="33"/>
      <c r="B547" s="144"/>
      <c r="C547" s="145" t="s">
        <v>929</v>
      </c>
      <c r="D547" s="145" t="s">
        <v>146</v>
      </c>
      <c r="E547" s="146" t="s">
        <v>930</v>
      </c>
      <c r="F547" s="147" t="s">
        <v>931</v>
      </c>
      <c r="G547" s="148" t="s">
        <v>427</v>
      </c>
      <c r="H547" s="149">
        <v>19.600000000000001</v>
      </c>
      <c r="I547" s="150"/>
      <c r="J547" s="151">
        <f>ROUND(I547*H547,2)</f>
        <v>0</v>
      </c>
      <c r="K547" s="147" t="s">
        <v>150</v>
      </c>
      <c r="L547" s="34"/>
      <c r="M547" s="152" t="s">
        <v>1</v>
      </c>
      <c r="N547" s="153" t="s">
        <v>41</v>
      </c>
      <c r="O547" s="59"/>
      <c r="P547" s="154">
        <f>O547*H547</f>
        <v>0</v>
      </c>
      <c r="Q547" s="154">
        <v>0</v>
      </c>
      <c r="R547" s="154">
        <f>Q547*H547</f>
        <v>0</v>
      </c>
      <c r="S547" s="154">
        <v>1.7700000000000001E-3</v>
      </c>
      <c r="T547" s="155">
        <f>S547*H547</f>
        <v>3.4692000000000008E-2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6" t="s">
        <v>237</v>
      </c>
      <c r="AT547" s="156" t="s">
        <v>146</v>
      </c>
      <c r="AU547" s="156" t="s">
        <v>85</v>
      </c>
      <c r="AY547" s="18" t="s">
        <v>144</v>
      </c>
      <c r="BE547" s="157">
        <f>IF(N547="základní",J547,0)</f>
        <v>0</v>
      </c>
      <c r="BF547" s="157">
        <f>IF(N547="snížená",J547,0)</f>
        <v>0</v>
      </c>
      <c r="BG547" s="157">
        <f>IF(N547="zákl. přenesená",J547,0)</f>
        <v>0</v>
      </c>
      <c r="BH547" s="157">
        <f>IF(N547="sníž. přenesená",J547,0)</f>
        <v>0</v>
      </c>
      <c r="BI547" s="157">
        <f>IF(N547="nulová",J547,0)</f>
        <v>0</v>
      </c>
      <c r="BJ547" s="18" t="s">
        <v>6</v>
      </c>
      <c r="BK547" s="157">
        <f>ROUND(I547*H547,2)</f>
        <v>0</v>
      </c>
      <c r="BL547" s="18" t="s">
        <v>237</v>
      </c>
      <c r="BM547" s="156" t="s">
        <v>932</v>
      </c>
    </row>
    <row r="548" spans="1:65" s="13" customFormat="1" ht="10">
      <c r="B548" s="158"/>
      <c r="D548" s="159" t="s">
        <v>153</v>
      </c>
      <c r="E548" s="160" t="s">
        <v>1</v>
      </c>
      <c r="F548" s="161" t="s">
        <v>933</v>
      </c>
      <c r="H548" s="162">
        <v>19.600000000000001</v>
      </c>
      <c r="I548" s="163"/>
      <c r="L548" s="158"/>
      <c r="M548" s="164"/>
      <c r="N548" s="165"/>
      <c r="O548" s="165"/>
      <c r="P548" s="165"/>
      <c r="Q548" s="165"/>
      <c r="R548" s="165"/>
      <c r="S548" s="165"/>
      <c r="T548" s="166"/>
      <c r="AT548" s="160" t="s">
        <v>153</v>
      </c>
      <c r="AU548" s="160" t="s">
        <v>85</v>
      </c>
      <c r="AV548" s="13" t="s">
        <v>85</v>
      </c>
      <c r="AW548" s="13" t="s">
        <v>32</v>
      </c>
      <c r="AX548" s="13" t="s">
        <v>6</v>
      </c>
      <c r="AY548" s="160" t="s">
        <v>144</v>
      </c>
    </row>
    <row r="549" spans="1:65" s="2" customFormat="1" ht="21.75" customHeight="1">
      <c r="A549" s="33"/>
      <c r="B549" s="144"/>
      <c r="C549" s="145" t="s">
        <v>934</v>
      </c>
      <c r="D549" s="145" t="s">
        <v>146</v>
      </c>
      <c r="E549" s="146" t="s">
        <v>935</v>
      </c>
      <c r="F549" s="147" t="s">
        <v>936</v>
      </c>
      <c r="G549" s="148" t="s">
        <v>199</v>
      </c>
      <c r="H549" s="149">
        <v>3</v>
      </c>
      <c r="I549" s="150"/>
      <c r="J549" s="151">
        <f>ROUND(I549*H549,2)</f>
        <v>0</v>
      </c>
      <c r="K549" s="147" t="s">
        <v>1</v>
      </c>
      <c r="L549" s="34"/>
      <c r="M549" s="152" t="s">
        <v>1</v>
      </c>
      <c r="N549" s="153" t="s">
        <v>41</v>
      </c>
      <c r="O549" s="59"/>
      <c r="P549" s="154">
        <f>O549*H549</f>
        <v>0</v>
      </c>
      <c r="Q549" s="154">
        <v>6.6899999999999998E-3</v>
      </c>
      <c r="R549" s="154">
        <f>Q549*H549</f>
        <v>2.0069999999999998E-2</v>
      </c>
      <c r="S549" s="154">
        <v>0</v>
      </c>
      <c r="T549" s="155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6" t="s">
        <v>237</v>
      </c>
      <c r="AT549" s="156" t="s">
        <v>146</v>
      </c>
      <c r="AU549" s="156" t="s">
        <v>85</v>
      </c>
      <c r="AY549" s="18" t="s">
        <v>144</v>
      </c>
      <c r="BE549" s="157">
        <f>IF(N549="základní",J549,0)</f>
        <v>0</v>
      </c>
      <c r="BF549" s="157">
        <f>IF(N549="snížená",J549,0)</f>
        <v>0</v>
      </c>
      <c r="BG549" s="157">
        <f>IF(N549="zákl. přenesená",J549,0)</f>
        <v>0</v>
      </c>
      <c r="BH549" s="157">
        <f>IF(N549="sníž. přenesená",J549,0)</f>
        <v>0</v>
      </c>
      <c r="BI549" s="157">
        <f>IF(N549="nulová",J549,0)</f>
        <v>0</v>
      </c>
      <c r="BJ549" s="18" t="s">
        <v>6</v>
      </c>
      <c r="BK549" s="157">
        <f>ROUND(I549*H549,2)</f>
        <v>0</v>
      </c>
      <c r="BL549" s="18" t="s">
        <v>237</v>
      </c>
      <c r="BM549" s="156" t="s">
        <v>937</v>
      </c>
    </row>
    <row r="550" spans="1:65" s="12" customFormat="1" ht="22.75" customHeight="1">
      <c r="B550" s="131"/>
      <c r="D550" s="132" t="s">
        <v>75</v>
      </c>
      <c r="E550" s="142" t="s">
        <v>938</v>
      </c>
      <c r="F550" s="142" t="s">
        <v>939</v>
      </c>
      <c r="I550" s="134"/>
      <c r="J550" s="143">
        <f>BK550</f>
        <v>0</v>
      </c>
      <c r="L550" s="131"/>
      <c r="M550" s="136"/>
      <c r="N550" s="137"/>
      <c r="O550" s="137"/>
      <c r="P550" s="138">
        <f>SUM(P551:P552)</f>
        <v>0</v>
      </c>
      <c r="Q550" s="137"/>
      <c r="R550" s="138">
        <f>SUM(R551:R552)</f>
        <v>0</v>
      </c>
      <c r="S550" s="137"/>
      <c r="T550" s="139">
        <f>SUM(T551:T552)</f>
        <v>0</v>
      </c>
      <c r="AR550" s="132" t="s">
        <v>85</v>
      </c>
      <c r="AT550" s="140" t="s">
        <v>75</v>
      </c>
      <c r="AU550" s="140" t="s">
        <v>6</v>
      </c>
      <c r="AY550" s="132" t="s">
        <v>144</v>
      </c>
      <c r="BK550" s="141">
        <f>SUM(BK551:BK552)</f>
        <v>0</v>
      </c>
    </row>
    <row r="551" spans="1:65" s="2" customFormat="1" ht="16.5" customHeight="1">
      <c r="A551" s="33"/>
      <c r="B551" s="144"/>
      <c r="C551" s="145" t="s">
        <v>940</v>
      </c>
      <c r="D551" s="145" t="s">
        <v>146</v>
      </c>
      <c r="E551" s="146" t="s">
        <v>941</v>
      </c>
      <c r="F551" s="147" t="s">
        <v>942</v>
      </c>
      <c r="G551" s="148" t="s">
        <v>321</v>
      </c>
      <c r="H551" s="149">
        <v>9.6</v>
      </c>
      <c r="I551" s="150"/>
      <c r="J551" s="151">
        <f>ROUND(I551*H551,2)</f>
        <v>0</v>
      </c>
      <c r="K551" s="147" t="s">
        <v>1</v>
      </c>
      <c r="L551" s="34"/>
      <c r="M551" s="152" t="s">
        <v>1</v>
      </c>
      <c r="N551" s="153" t="s">
        <v>41</v>
      </c>
      <c r="O551" s="59"/>
      <c r="P551" s="154">
        <f>O551*H551</f>
        <v>0</v>
      </c>
      <c r="Q551" s="154">
        <v>0</v>
      </c>
      <c r="R551" s="154">
        <f>Q551*H551</f>
        <v>0</v>
      </c>
      <c r="S551" s="154">
        <v>0</v>
      </c>
      <c r="T551" s="155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56" t="s">
        <v>237</v>
      </c>
      <c r="AT551" s="156" t="s">
        <v>146</v>
      </c>
      <c r="AU551" s="156" t="s">
        <v>85</v>
      </c>
      <c r="AY551" s="18" t="s">
        <v>144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18" t="s">
        <v>6</v>
      </c>
      <c r="BK551" s="157">
        <f>ROUND(I551*H551,2)</f>
        <v>0</v>
      </c>
      <c r="BL551" s="18" t="s">
        <v>237</v>
      </c>
      <c r="BM551" s="156" t="s">
        <v>943</v>
      </c>
    </row>
    <row r="552" spans="1:65" s="13" customFormat="1" ht="10">
      <c r="B552" s="158"/>
      <c r="D552" s="159" t="s">
        <v>153</v>
      </c>
      <c r="E552" s="160" t="s">
        <v>1</v>
      </c>
      <c r="F552" s="161" t="s">
        <v>944</v>
      </c>
      <c r="H552" s="162">
        <v>9.6</v>
      </c>
      <c r="I552" s="163"/>
      <c r="L552" s="158"/>
      <c r="M552" s="164"/>
      <c r="N552" s="165"/>
      <c r="O552" s="165"/>
      <c r="P552" s="165"/>
      <c r="Q552" s="165"/>
      <c r="R552" s="165"/>
      <c r="S552" s="165"/>
      <c r="T552" s="166"/>
      <c r="AT552" s="160" t="s">
        <v>153</v>
      </c>
      <c r="AU552" s="160" t="s">
        <v>85</v>
      </c>
      <c r="AV552" s="13" t="s">
        <v>85</v>
      </c>
      <c r="AW552" s="13" t="s">
        <v>32</v>
      </c>
      <c r="AX552" s="13" t="s">
        <v>6</v>
      </c>
      <c r="AY552" s="160" t="s">
        <v>144</v>
      </c>
    </row>
    <row r="553" spans="1:65" s="12" customFormat="1" ht="22.75" customHeight="1">
      <c r="B553" s="131"/>
      <c r="D553" s="132" t="s">
        <v>75</v>
      </c>
      <c r="E553" s="142" t="s">
        <v>945</v>
      </c>
      <c r="F553" s="142" t="s">
        <v>946</v>
      </c>
      <c r="I553" s="134"/>
      <c r="J553" s="143">
        <f>BK553</f>
        <v>0</v>
      </c>
      <c r="L553" s="131"/>
      <c r="M553" s="136"/>
      <c r="N553" s="137"/>
      <c r="O553" s="137"/>
      <c r="P553" s="138">
        <f>SUM(P554:P574)</f>
        <v>0</v>
      </c>
      <c r="Q553" s="137"/>
      <c r="R553" s="138">
        <f>SUM(R554:R574)</f>
        <v>8.8684200000000005E-2</v>
      </c>
      <c r="S553" s="137"/>
      <c r="T553" s="139">
        <f>SUM(T554:T574)</f>
        <v>0</v>
      </c>
      <c r="AR553" s="132" t="s">
        <v>85</v>
      </c>
      <c r="AT553" s="140" t="s">
        <v>75</v>
      </c>
      <c r="AU553" s="140" t="s">
        <v>6</v>
      </c>
      <c r="AY553" s="132" t="s">
        <v>144</v>
      </c>
      <c r="BK553" s="141">
        <f>SUM(BK554:BK574)</f>
        <v>0</v>
      </c>
    </row>
    <row r="554" spans="1:65" s="2" customFormat="1" ht="16.5" customHeight="1">
      <c r="A554" s="33"/>
      <c r="B554" s="144"/>
      <c r="C554" s="145" t="s">
        <v>947</v>
      </c>
      <c r="D554" s="145" t="s">
        <v>146</v>
      </c>
      <c r="E554" s="146" t="s">
        <v>948</v>
      </c>
      <c r="F554" s="147" t="s">
        <v>949</v>
      </c>
      <c r="G554" s="148" t="s">
        <v>303</v>
      </c>
      <c r="H554" s="149">
        <v>1</v>
      </c>
      <c r="I554" s="150"/>
      <c r="J554" s="151">
        <f>ROUND(I554*H554,2)</f>
        <v>0</v>
      </c>
      <c r="K554" s="147" t="s">
        <v>150</v>
      </c>
      <c r="L554" s="34"/>
      <c r="M554" s="152" t="s">
        <v>1</v>
      </c>
      <c r="N554" s="153" t="s">
        <v>41</v>
      </c>
      <c r="O554" s="59"/>
      <c r="P554" s="154">
        <f>O554*H554</f>
        <v>0</v>
      </c>
      <c r="Q554" s="154">
        <v>0</v>
      </c>
      <c r="R554" s="154">
        <f>Q554*H554</f>
        <v>0</v>
      </c>
      <c r="S554" s="154">
        <v>0</v>
      </c>
      <c r="T554" s="155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6" t="s">
        <v>237</v>
      </c>
      <c r="AT554" s="156" t="s">
        <v>146</v>
      </c>
      <c r="AU554" s="156" t="s">
        <v>85</v>
      </c>
      <c r="AY554" s="18" t="s">
        <v>144</v>
      </c>
      <c r="BE554" s="157">
        <f>IF(N554="základní",J554,0)</f>
        <v>0</v>
      </c>
      <c r="BF554" s="157">
        <f>IF(N554="snížená",J554,0)</f>
        <v>0</v>
      </c>
      <c r="BG554" s="157">
        <f>IF(N554="zákl. přenesená",J554,0)</f>
        <v>0</v>
      </c>
      <c r="BH554" s="157">
        <f>IF(N554="sníž. přenesená",J554,0)</f>
        <v>0</v>
      </c>
      <c r="BI554" s="157">
        <f>IF(N554="nulová",J554,0)</f>
        <v>0</v>
      </c>
      <c r="BJ554" s="18" t="s">
        <v>6</v>
      </c>
      <c r="BK554" s="157">
        <f>ROUND(I554*H554,2)</f>
        <v>0</v>
      </c>
      <c r="BL554" s="18" t="s">
        <v>237</v>
      </c>
      <c r="BM554" s="156" t="s">
        <v>950</v>
      </c>
    </row>
    <row r="555" spans="1:65" s="13" customFormat="1" ht="10">
      <c r="B555" s="158"/>
      <c r="D555" s="159" t="s">
        <v>153</v>
      </c>
      <c r="E555" s="160" t="s">
        <v>1</v>
      </c>
      <c r="F555" s="161" t="s">
        <v>6</v>
      </c>
      <c r="H555" s="162">
        <v>1</v>
      </c>
      <c r="I555" s="163"/>
      <c r="L555" s="158"/>
      <c r="M555" s="164"/>
      <c r="N555" s="165"/>
      <c r="O555" s="165"/>
      <c r="P555" s="165"/>
      <c r="Q555" s="165"/>
      <c r="R555" s="165"/>
      <c r="S555" s="165"/>
      <c r="T555" s="166"/>
      <c r="AT555" s="160" t="s">
        <v>153</v>
      </c>
      <c r="AU555" s="160" t="s">
        <v>85</v>
      </c>
      <c r="AV555" s="13" t="s">
        <v>85</v>
      </c>
      <c r="AW555" s="13" t="s">
        <v>32</v>
      </c>
      <c r="AX555" s="13" t="s">
        <v>6</v>
      </c>
      <c r="AY555" s="160" t="s">
        <v>144</v>
      </c>
    </row>
    <row r="556" spans="1:65" s="2" customFormat="1" ht="21.75" customHeight="1">
      <c r="A556" s="33"/>
      <c r="B556" s="144"/>
      <c r="C556" s="183" t="s">
        <v>951</v>
      </c>
      <c r="D556" s="183" t="s">
        <v>306</v>
      </c>
      <c r="E556" s="184" t="s">
        <v>952</v>
      </c>
      <c r="F556" s="185" t="s">
        <v>953</v>
      </c>
      <c r="G556" s="186" t="s">
        <v>303</v>
      </c>
      <c r="H556" s="187">
        <v>1</v>
      </c>
      <c r="I556" s="188"/>
      <c r="J556" s="189">
        <f>ROUND(I556*H556,2)</f>
        <v>0</v>
      </c>
      <c r="K556" s="185" t="s">
        <v>1</v>
      </c>
      <c r="L556" s="190"/>
      <c r="M556" s="191" t="s">
        <v>1</v>
      </c>
      <c r="N556" s="192" t="s">
        <v>41</v>
      </c>
      <c r="O556" s="59"/>
      <c r="P556" s="154">
        <f>O556*H556</f>
        <v>0</v>
      </c>
      <c r="Q556" s="154">
        <v>7.6999999999999999E-2</v>
      </c>
      <c r="R556" s="154">
        <f>Q556*H556</f>
        <v>7.6999999999999999E-2</v>
      </c>
      <c r="S556" s="154">
        <v>0</v>
      </c>
      <c r="T556" s="155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6" t="s">
        <v>332</v>
      </c>
      <c r="AT556" s="156" t="s">
        <v>306</v>
      </c>
      <c r="AU556" s="156" t="s">
        <v>85</v>
      </c>
      <c r="AY556" s="18" t="s">
        <v>144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8" t="s">
        <v>6</v>
      </c>
      <c r="BK556" s="157">
        <f>ROUND(I556*H556,2)</f>
        <v>0</v>
      </c>
      <c r="BL556" s="18" t="s">
        <v>237</v>
      </c>
      <c r="BM556" s="156" t="s">
        <v>954</v>
      </c>
    </row>
    <row r="557" spans="1:65" s="2" customFormat="1" ht="16.5" customHeight="1">
      <c r="A557" s="33"/>
      <c r="B557" s="144"/>
      <c r="C557" s="145" t="s">
        <v>955</v>
      </c>
      <c r="D557" s="145" t="s">
        <v>146</v>
      </c>
      <c r="E557" s="146" t="s">
        <v>956</v>
      </c>
      <c r="F557" s="147" t="s">
        <v>957</v>
      </c>
      <c r="G557" s="148" t="s">
        <v>303</v>
      </c>
      <c r="H557" s="149">
        <v>10</v>
      </c>
      <c r="I557" s="150"/>
      <c r="J557" s="151">
        <f>ROUND(I557*H557,2)</f>
        <v>0</v>
      </c>
      <c r="K557" s="147" t="s">
        <v>150</v>
      </c>
      <c r="L557" s="34"/>
      <c r="M557" s="152" t="s">
        <v>1</v>
      </c>
      <c r="N557" s="153" t="s">
        <v>41</v>
      </c>
      <c r="O557" s="59"/>
      <c r="P557" s="154">
        <f>O557*H557</f>
        <v>0</v>
      </c>
      <c r="Q557" s="154">
        <v>0</v>
      </c>
      <c r="R557" s="154">
        <f>Q557*H557</f>
        <v>0</v>
      </c>
      <c r="S557" s="154">
        <v>0</v>
      </c>
      <c r="T557" s="155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6" t="s">
        <v>237</v>
      </c>
      <c r="AT557" s="156" t="s">
        <v>146</v>
      </c>
      <c r="AU557" s="156" t="s">
        <v>85</v>
      </c>
      <c r="AY557" s="18" t="s">
        <v>144</v>
      </c>
      <c r="BE557" s="157">
        <f>IF(N557="základní",J557,0)</f>
        <v>0</v>
      </c>
      <c r="BF557" s="157">
        <f>IF(N557="snížená",J557,0)</f>
        <v>0</v>
      </c>
      <c r="BG557" s="157">
        <f>IF(N557="zákl. přenesená",J557,0)</f>
        <v>0</v>
      </c>
      <c r="BH557" s="157">
        <f>IF(N557="sníž. přenesená",J557,0)</f>
        <v>0</v>
      </c>
      <c r="BI557" s="157">
        <f>IF(N557="nulová",J557,0)</f>
        <v>0</v>
      </c>
      <c r="BJ557" s="18" t="s">
        <v>6</v>
      </c>
      <c r="BK557" s="157">
        <f>ROUND(I557*H557,2)</f>
        <v>0</v>
      </c>
      <c r="BL557" s="18" t="s">
        <v>237</v>
      </c>
      <c r="BM557" s="156" t="s">
        <v>958</v>
      </c>
    </row>
    <row r="558" spans="1:65" s="2" customFormat="1" ht="16.5" customHeight="1">
      <c r="A558" s="33"/>
      <c r="B558" s="144"/>
      <c r="C558" s="183" t="s">
        <v>959</v>
      </c>
      <c r="D558" s="183" t="s">
        <v>306</v>
      </c>
      <c r="E558" s="184" t="s">
        <v>960</v>
      </c>
      <c r="F558" s="185" t="s">
        <v>961</v>
      </c>
      <c r="G558" s="186" t="s">
        <v>303</v>
      </c>
      <c r="H558" s="187">
        <v>10</v>
      </c>
      <c r="I558" s="188"/>
      <c r="J558" s="189">
        <f>ROUND(I558*H558,2)</f>
        <v>0</v>
      </c>
      <c r="K558" s="185" t="s">
        <v>150</v>
      </c>
      <c r="L558" s="190"/>
      <c r="M558" s="191" t="s">
        <v>1</v>
      </c>
      <c r="N558" s="192" t="s">
        <v>41</v>
      </c>
      <c r="O558" s="59"/>
      <c r="P558" s="154">
        <f>O558*H558</f>
        <v>0</v>
      </c>
      <c r="Q558" s="154">
        <v>1.6000000000000001E-4</v>
      </c>
      <c r="R558" s="154">
        <f>Q558*H558</f>
        <v>1.6000000000000001E-3</v>
      </c>
      <c r="S558" s="154">
        <v>0</v>
      </c>
      <c r="T558" s="155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6" t="s">
        <v>332</v>
      </c>
      <c r="AT558" s="156" t="s">
        <v>306</v>
      </c>
      <c r="AU558" s="156" t="s">
        <v>85</v>
      </c>
      <c r="AY558" s="18" t="s">
        <v>144</v>
      </c>
      <c r="BE558" s="157">
        <f>IF(N558="základní",J558,0)</f>
        <v>0</v>
      </c>
      <c r="BF558" s="157">
        <f>IF(N558="snížená",J558,0)</f>
        <v>0</v>
      </c>
      <c r="BG558" s="157">
        <f>IF(N558="zákl. přenesená",J558,0)</f>
        <v>0</v>
      </c>
      <c r="BH558" s="157">
        <f>IF(N558="sníž. přenesená",J558,0)</f>
        <v>0</v>
      </c>
      <c r="BI558" s="157">
        <f>IF(N558="nulová",J558,0)</f>
        <v>0</v>
      </c>
      <c r="BJ558" s="18" t="s">
        <v>6</v>
      </c>
      <c r="BK558" s="157">
        <f>ROUND(I558*H558,2)</f>
        <v>0</v>
      </c>
      <c r="BL558" s="18" t="s">
        <v>237</v>
      </c>
      <c r="BM558" s="156" t="s">
        <v>962</v>
      </c>
    </row>
    <row r="559" spans="1:65" s="2" customFormat="1" ht="23">
      <c r="A559" s="33"/>
      <c r="B559" s="144"/>
      <c r="C559" s="145" t="s">
        <v>963</v>
      </c>
      <c r="D559" s="145" t="s">
        <v>146</v>
      </c>
      <c r="E559" s="146" t="s">
        <v>964</v>
      </c>
      <c r="F559" s="147" t="s">
        <v>965</v>
      </c>
      <c r="G559" s="148" t="s">
        <v>321</v>
      </c>
      <c r="H559" s="149">
        <v>51.17</v>
      </c>
      <c r="I559" s="150"/>
      <c r="J559" s="151">
        <f>ROUND(I559*H559,2)</f>
        <v>0</v>
      </c>
      <c r="K559" s="147" t="s">
        <v>1</v>
      </c>
      <c r="L559" s="34"/>
      <c r="M559" s="152" t="s">
        <v>1</v>
      </c>
      <c r="N559" s="153" t="s">
        <v>41</v>
      </c>
      <c r="O559" s="59"/>
      <c r="P559" s="154">
        <f>O559*H559</f>
        <v>0</v>
      </c>
      <c r="Q559" s="154">
        <v>6.0000000000000002E-5</v>
      </c>
      <c r="R559" s="154">
        <f>Q559*H559</f>
        <v>3.0702000000000004E-3</v>
      </c>
      <c r="S559" s="154">
        <v>0</v>
      </c>
      <c r="T559" s="155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56" t="s">
        <v>237</v>
      </c>
      <c r="AT559" s="156" t="s">
        <v>146</v>
      </c>
      <c r="AU559" s="156" t="s">
        <v>85</v>
      </c>
      <c r="AY559" s="18" t="s">
        <v>144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18" t="s">
        <v>6</v>
      </c>
      <c r="BK559" s="157">
        <f>ROUND(I559*H559,2)</f>
        <v>0</v>
      </c>
      <c r="BL559" s="18" t="s">
        <v>237</v>
      </c>
      <c r="BM559" s="156" t="s">
        <v>966</v>
      </c>
    </row>
    <row r="560" spans="1:65" s="13" customFormat="1" ht="10">
      <c r="B560" s="158"/>
      <c r="D560" s="159" t="s">
        <v>153</v>
      </c>
      <c r="E560" s="160" t="s">
        <v>1</v>
      </c>
      <c r="F560" s="161" t="s">
        <v>967</v>
      </c>
      <c r="H560" s="162">
        <v>35.119999999999997</v>
      </c>
      <c r="I560" s="163"/>
      <c r="L560" s="158"/>
      <c r="M560" s="164"/>
      <c r="N560" s="165"/>
      <c r="O560" s="165"/>
      <c r="P560" s="165"/>
      <c r="Q560" s="165"/>
      <c r="R560" s="165"/>
      <c r="S560" s="165"/>
      <c r="T560" s="166"/>
      <c r="AT560" s="160" t="s">
        <v>153</v>
      </c>
      <c r="AU560" s="160" t="s">
        <v>85</v>
      </c>
      <c r="AV560" s="13" t="s">
        <v>85</v>
      </c>
      <c r="AW560" s="13" t="s">
        <v>32</v>
      </c>
      <c r="AX560" s="13" t="s">
        <v>76</v>
      </c>
      <c r="AY560" s="160" t="s">
        <v>144</v>
      </c>
    </row>
    <row r="561" spans="1:65" s="13" customFormat="1" ht="10">
      <c r="B561" s="158"/>
      <c r="D561" s="159" t="s">
        <v>153</v>
      </c>
      <c r="E561" s="160" t="s">
        <v>1</v>
      </c>
      <c r="F561" s="161" t="s">
        <v>968</v>
      </c>
      <c r="H561" s="162">
        <v>13.95</v>
      </c>
      <c r="I561" s="163"/>
      <c r="L561" s="158"/>
      <c r="M561" s="164"/>
      <c r="N561" s="165"/>
      <c r="O561" s="165"/>
      <c r="P561" s="165"/>
      <c r="Q561" s="165"/>
      <c r="R561" s="165"/>
      <c r="S561" s="165"/>
      <c r="T561" s="166"/>
      <c r="AT561" s="160" t="s">
        <v>153</v>
      </c>
      <c r="AU561" s="160" t="s">
        <v>85</v>
      </c>
      <c r="AV561" s="13" t="s">
        <v>85</v>
      </c>
      <c r="AW561" s="13" t="s">
        <v>32</v>
      </c>
      <c r="AX561" s="13" t="s">
        <v>76</v>
      </c>
      <c r="AY561" s="160" t="s">
        <v>144</v>
      </c>
    </row>
    <row r="562" spans="1:65" s="13" customFormat="1" ht="10">
      <c r="B562" s="158"/>
      <c r="D562" s="159" t="s">
        <v>153</v>
      </c>
      <c r="E562" s="160" t="s">
        <v>1</v>
      </c>
      <c r="F562" s="161" t="s">
        <v>969</v>
      </c>
      <c r="H562" s="162">
        <v>2.1</v>
      </c>
      <c r="I562" s="163"/>
      <c r="L562" s="158"/>
      <c r="M562" s="164"/>
      <c r="N562" s="165"/>
      <c r="O562" s="165"/>
      <c r="P562" s="165"/>
      <c r="Q562" s="165"/>
      <c r="R562" s="165"/>
      <c r="S562" s="165"/>
      <c r="T562" s="166"/>
      <c r="AT562" s="160" t="s">
        <v>153</v>
      </c>
      <c r="AU562" s="160" t="s">
        <v>85</v>
      </c>
      <c r="AV562" s="13" t="s">
        <v>85</v>
      </c>
      <c r="AW562" s="13" t="s">
        <v>32</v>
      </c>
      <c r="AX562" s="13" t="s">
        <v>76</v>
      </c>
      <c r="AY562" s="160" t="s">
        <v>144</v>
      </c>
    </row>
    <row r="563" spans="1:65" s="14" customFormat="1" ht="10">
      <c r="B563" s="167"/>
      <c r="D563" s="159" t="s">
        <v>153</v>
      </c>
      <c r="E563" s="168" t="s">
        <v>1</v>
      </c>
      <c r="F563" s="169" t="s">
        <v>179</v>
      </c>
      <c r="H563" s="170">
        <v>51.17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8" t="s">
        <v>153</v>
      </c>
      <c r="AU563" s="168" t="s">
        <v>85</v>
      </c>
      <c r="AV563" s="14" t="s">
        <v>151</v>
      </c>
      <c r="AW563" s="14" t="s">
        <v>32</v>
      </c>
      <c r="AX563" s="14" t="s">
        <v>6</v>
      </c>
      <c r="AY563" s="168" t="s">
        <v>144</v>
      </c>
    </row>
    <row r="564" spans="1:65" s="2" customFormat="1" ht="23">
      <c r="A564" s="33"/>
      <c r="B564" s="144"/>
      <c r="C564" s="145" t="s">
        <v>970</v>
      </c>
      <c r="D564" s="145" t="s">
        <v>146</v>
      </c>
      <c r="E564" s="146" t="s">
        <v>971</v>
      </c>
      <c r="F564" s="147" t="s">
        <v>972</v>
      </c>
      <c r="G564" s="148" t="s">
        <v>321</v>
      </c>
      <c r="H564" s="149">
        <v>6.5</v>
      </c>
      <c r="I564" s="150"/>
      <c r="J564" s="151">
        <f>ROUND(I564*H564,2)</f>
        <v>0</v>
      </c>
      <c r="K564" s="147" t="s">
        <v>1</v>
      </c>
      <c r="L564" s="34"/>
      <c r="M564" s="152" t="s">
        <v>1</v>
      </c>
      <c r="N564" s="153" t="s">
        <v>41</v>
      </c>
      <c r="O564" s="59"/>
      <c r="P564" s="154">
        <f>O564*H564</f>
        <v>0</v>
      </c>
      <c r="Q564" s="154">
        <v>6.0000000000000002E-5</v>
      </c>
      <c r="R564" s="154">
        <f>Q564*H564</f>
        <v>3.8999999999999999E-4</v>
      </c>
      <c r="S564" s="154">
        <v>0</v>
      </c>
      <c r="T564" s="155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56" t="s">
        <v>237</v>
      </c>
      <c r="AT564" s="156" t="s">
        <v>146</v>
      </c>
      <c r="AU564" s="156" t="s">
        <v>85</v>
      </c>
      <c r="AY564" s="18" t="s">
        <v>144</v>
      </c>
      <c r="BE564" s="157">
        <f>IF(N564="základní",J564,0)</f>
        <v>0</v>
      </c>
      <c r="BF564" s="157">
        <f>IF(N564="snížená",J564,0)</f>
        <v>0</v>
      </c>
      <c r="BG564" s="157">
        <f>IF(N564="zákl. přenesená",J564,0)</f>
        <v>0</v>
      </c>
      <c r="BH564" s="157">
        <f>IF(N564="sníž. přenesená",J564,0)</f>
        <v>0</v>
      </c>
      <c r="BI564" s="157">
        <f>IF(N564="nulová",J564,0)</f>
        <v>0</v>
      </c>
      <c r="BJ564" s="18" t="s">
        <v>6</v>
      </c>
      <c r="BK564" s="157">
        <f>ROUND(I564*H564,2)</f>
        <v>0</v>
      </c>
      <c r="BL564" s="18" t="s">
        <v>237</v>
      </c>
      <c r="BM564" s="156" t="s">
        <v>973</v>
      </c>
    </row>
    <row r="565" spans="1:65" s="2" customFormat="1" ht="23">
      <c r="A565" s="33"/>
      <c r="B565" s="144"/>
      <c r="C565" s="145" t="s">
        <v>974</v>
      </c>
      <c r="D565" s="145" t="s">
        <v>146</v>
      </c>
      <c r="E565" s="146" t="s">
        <v>975</v>
      </c>
      <c r="F565" s="147" t="s">
        <v>976</v>
      </c>
      <c r="G565" s="148" t="s">
        <v>321</v>
      </c>
      <c r="H565" s="149">
        <v>6.5</v>
      </c>
      <c r="I565" s="150"/>
      <c r="J565" s="151">
        <f>ROUND(I565*H565,2)</f>
        <v>0</v>
      </c>
      <c r="K565" s="147" t="s">
        <v>1</v>
      </c>
      <c r="L565" s="34"/>
      <c r="M565" s="152" t="s">
        <v>1</v>
      </c>
      <c r="N565" s="153" t="s">
        <v>41</v>
      </c>
      <c r="O565" s="59"/>
      <c r="P565" s="154">
        <f>O565*H565</f>
        <v>0</v>
      </c>
      <c r="Q565" s="154">
        <v>6.0000000000000002E-5</v>
      </c>
      <c r="R565" s="154">
        <f>Q565*H565</f>
        <v>3.8999999999999999E-4</v>
      </c>
      <c r="S565" s="154">
        <v>0</v>
      </c>
      <c r="T565" s="155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6" t="s">
        <v>237</v>
      </c>
      <c r="AT565" s="156" t="s">
        <v>146</v>
      </c>
      <c r="AU565" s="156" t="s">
        <v>85</v>
      </c>
      <c r="AY565" s="18" t="s">
        <v>144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8" t="s">
        <v>6</v>
      </c>
      <c r="BK565" s="157">
        <f>ROUND(I565*H565,2)</f>
        <v>0</v>
      </c>
      <c r="BL565" s="18" t="s">
        <v>237</v>
      </c>
      <c r="BM565" s="156" t="s">
        <v>977</v>
      </c>
    </row>
    <row r="566" spans="1:65" s="2" customFormat="1" ht="16.5" customHeight="1">
      <c r="A566" s="33"/>
      <c r="B566" s="144"/>
      <c r="C566" s="145" t="s">
        <v>978</v>
      </c>
      <c r="D566" s="145" t="s">
        <v>146</v>
      </c>
      <c r="E566" s="146" t="s">
        <v>979</v>
      </c>
      <c r="F566" s="147" t="s">
        <v>980</v>
      </c>
      <c r="G566" s="148" t="s">
        <v>748</v>
      </c>
      <c r="H566" s="149">
        <v>46.3</v>
      </c>
      <c r="I566" s="150"/>
      <c r="J566" s="151">
        <f>ROUND(I566*H566,2)</f>
        <v>0</v>
      </c>
      <c r="K566" s="147" t="s">
        <v>1</v>
      </c>
      <c r="L566" s="34"/>
      <c r="M566" s="152" t="s">
        <v>1</v>
      </c>
      <c r="N566" s="153" t="s">
        <v>41</v>
      </c>
      <c r="O566" s="59"/>
      <c r="P566" s="154">
        <f>O566*H566</f>
        <v>0</v>
      </c>
      <c r="Q566" s="154">
        <v>6.0000000000000002E-5</v>
      </c>
      <c r="R566" s="154">
        <f>Q566*H566</f>
        <v>2.7780000000000001E-3</v>
      </c>
      <c r="S566" s="154">
        <v>0</v>
      </c>
      <c r="T566" s="155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6" t="s">
        <v>237</v>
      </c>
      <c r="AT566" s="156" t="s">
        <v>146</v>
      </c>
      <c r="AU566" s="156" t="s">
        <v>85</v>
      </c>
      <c r="AY566" s="18" t="s">
        <v>144</v>
      </c>
      <c r="BE566" s="157">
        <f>IF(N566="základní",J566,0)</f>
        <v>0</v>
      </c>
      <c r="BF566" s="157">
        <f>IF(N566="snížená",J566,0)</f>
        <v>0</v>
      </c>
      <c r="BG566" s="157">
        <f>IF(N566="zákl. přenesená",J566,0)</f>
        <v>0</v>
      </c>
      <c r="BH566" s="157">
        <f>IF(N566="sníž. přenesená",J566,0)</f>
        <v>0</v>
      </c>
      <c r="BI566" s="157">
        <f>IF(N566="nulová",J566,0)</f>
        <v>0</v>
      </c>
      <c r="BJ566" s="18" t="s">
        <v>6</v>
      </c>
      <c r="BK566" s="157">
        <f>ROUND(I566*H566,2)</f>
        <v>0</v>
      </c>
      <c r="BL566" s="18" t="s">
        <v>237</v>
      </c>
      <c r="BM566" s="156" t="s">
        <v>981</v>
      </c>
    </row>
    <row r="567" spans="1:65" s="13" customFormat="1" ht="10">
      <c r="B567" s="158"/>
      <c r="D567" s="159" t="s">
        <v>153</v>
      </c>
      <c r="E567" s="160" t="s">
        <v>1</v>
      </c>
      <c r="F567" s="161" t="s">
        <v>982</v>
      </c>
      <c r="H567" s="162">
        <v>46.3</v>
      </c>
      <c r="I567" s="163"/>
      <c r="L567" s="158"/>
      <c r="M567" s="164"/>
      <c r="N567" s="165"/>
      <c r="O567" s="165"/>
      <c r="P567" s="165"/>
      <c r="Q567" s="165"/>
      <c r="R567" s="165"/>
      <c r="S567" s="165"/>
      <c r="T567" s="166"/>
      <c r="AT567" s="160" t="s">
        <v>153</v>
      </c>
      <c r="AU567" s="160" t="s">
        <v>85</v>
      </c>
      <c r="AV567" s="13" t="s">
        <v>85</v>
      </c>
      <c r="AW567" s="13" t="s">
        <v>32</v>
      </c>
      <c r="AX567" s="13" t="s">
        <v>6</v>
      </c>
      <c r="AY567" s="160" t="s">
        <v>144</v>
      </c>
    </row>
    <row r="568" spans="1:65" s="2" customFormat="1" ht="23">
      <c r="A568" s="33"/>
      <c r="B568" s="144"/>
      <c r="C568" s="145" t="s">
        <v>983</v>
      </c>
      <c r="D568" s="145" t="s">
        <v>146</v>
      </c>
      <c r="E568" s="146" t="s">
        <v>984</v>
      </c>
      <c r="F568" s="147" t="s">
        <v>985</v>
      </c>
      <c r="G568" s="148" t="s">
        <v>986</v>
      </c>
      <c r="H568" s="149">
        <v>2</v>
      </c>
      <c r="I568" s="150"/>
      <c r="J568" s="151">
        <f>ROUND(I568*H568,2)</f>
        <v>0</v>
      </c>
      <c r="K568" s="147" t="s">
        <v>1</v>
      </c>
      <c r="L568" s="34"/>
      <c r="M568" s="152" t="s">
        <v>1</v>
      </c>
      <c r="N568" s="153" t="s">
        <v>41</v>
      </c>
      <c r="O568" s="59"/>
      <c r="P568" s="154">
        <f>O568*H568</f>
        <v>0</v>
      </c>
      <c r="Q568" s="154">
        <v>6.0000000000000002E-5</v>
      </c>
      <c r="R568" s="154">
        <f>Q568*H568</f>
        <v>1.2E-4</v>
      </c>
      <c r="S568" s="154">
        <v>0</v>
      </c>
      <c r="T568" s="155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56" t="s">
        <v>237</v>
      </c>
      <c r="AT568" s="156" t="s">
        <v>146</v>
      </c>
      <c r="AU568" s="156" t="s">
        <v>85</v>
      </c>
      <c r="AY568" s="18" t="s">
        <v>144</v>
      </c>
      <c r="BE568" s="157">
        <f>IF(N568="základní",J568,0)</f>
        <v>0</v>
      </c>
      <c r="BF568" s="157">
        <f>IF(N568="snížená",J568,0)</f>
        <v>0</v>
      </c>
      <c r="BG568" s="157">
        <f>IF(N568="zákl. přenesená",J568,0)</f>
        <v>0</v>
      </c>
      <c r="BH568" s="157">
        <f>IF(N568="sníž. přenesená",J568,0)</f>
        <v>0</v>
      </c>
      <c r="BI568" s="157">
        <f>IF(N568="nulová",J568,0)</f>
        <v>0</v>
      </c>
      <c r="BJ568" s="18" t="s">
        <v>6</v>
      </c>
      <c r="BK568" s="157">
        <f>ROUND(I568*H568,2)</f>
        <v>0</v>
      </c>
      <c r="BL568" s="18" t="s">
        <v>237</v>
      </c>
      <c r="BM568" s="156" t="s">
        <v>987</v>
      </c>
    </row>
    <row r="569" spans="1:65" s="13" customFormat="1" ht="10">
      <c r="B569" s="158"/>
      <c r="D569" s="159" t="s">
        <v>153</v>
      </c>
      <c r="E569" s="160" t="s">
        <v>1</v>
      </c>
      <c r="F569" s="161" t="s">
        <v>85</v>
      </c>
      <c r="H569" s="162">
        <v>2</v>
      </c>
      <c r="I569" s="163"/>
      <c r="L569" s="158"/>
      <c r="M569" s="164"/>
      <c r="N569" s="165"/>
      <c r="O569" s="165"/>
      <c r="P569" s="165"/>
      <c r="Q569" s="165"/>
      <c r="R569" s="165"/>
      <c r="S569" s="165"/>
      <c r="T569" s="166"/>
      <c r="AT569" s="160" t="s">
        <v>153</v>
      </c>
      <c r="AU569" s="160" t="s">
        <v>85</v>
      </c>
      <c r="AV569" s="13" t="s">
        <v>85</v>
      </c>
      <c r="AW569" s="13" t="s">
        <v>32</v>
      </c>
      <c r="AX569" s="13" t="s">
        <v>6</v>
      </c>
      <c r="AY569" s="160" t="s">
        <v>144</v>
      </c>
    </row>
    <row r="570" spans="1:65" s="2" customFormat="1" ht="23">
      <c r="A570" s="33"/>
      <c r="B570" s="144"/>
      <c r="C570" s="145" t="s">
        <v>988</v>
      </c>
      <c r="D570" s="145" t="s">
        <v>146</v>
      </c>
      <c r="E570" s="146" t="s">
        <v>989</v>
      </c>
      <c r="F570" s="147" t="s">
        <v>990</v>
      </c>
      <c r="G570" s="148" t="s">
        <v>986</v>
      </c>
      <c r="H570" s="149">
        <v>1</v>
      </c>
      <c r="I570" s="150"/>
      <c r="J570" s="151">
        <f>ROUND(I570*H570,2)</f>
        <v>0</v>
      </c>
      <c r="K570" s="147" t="s">
        <v>1</v>
      </c>
      <c r="L570" s="34"/>
      <c r="M570" s="152" t="s">
        <v>1</v>
      </c>
      <c r="N570" s="153" t="s">
        <v>41</v>
      </c>
      <c r="O570" s="59"/>
      <c r="P570" s="154">
        <f>O570*H570</f>
        <v>0</v>
      </c>
      <c r="Q570" s="154">
        <v>6.0000000000000002E-5</v>
      </c>
      <c r="R570" s="154">
        <f>Q570*H570</f>
        <v>6.0000000000000002E-5</v>
      </c>
      <c r="S570" s="154">
        <v>0</v>
      </c>
      <c r="T570" s="155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56" t="s">
        <v>237</v>
      </c>
      <c r="AT570" s="156" t="s">
        <v>146</v>
      </c>
      <c r="AU570" s="156" t="s">
        <v>85</v>
      </c>
      <c r="AY570" s="18" t="s">
        <v>144</v>
      </c>
      <c r="BE570" s="157">
        <f>IF(N570="základní",J570,0)</f>
        <v>0</v>
      </c>
      <c r="BF570" s="157">
        <f>IF(N570="snížená",J570,0)</f>
        <v>0</v>
      </c>
      <c r="BG570" s="157">
        <f>IF(N570="zákl. přenesená",J570,0)</f>
        <v>0</v>
      </c>
      <c r="BH570" s="157">
        <f>IF(N570="sníž. přenesená",J570,0)</f>
        <v>0</v>
      </c>
      <c r="BI570" s="157">
        <f>IF(N570="nulová",J570,0)</f>
        <v>0</v>
      </c>
      <c r="BJ570" s="18" t="s">
        <v>6</v>
      </c>
      <c r="BK570" s="157">
        <f>ROUND(I570*H570,2)</f>
        <v>0</v>
      </c>
      <c r="BL570" s="18" t="s">
        <v>237</v>
      </c>
      <c r="BM570" s="156" t="s">
        <v>991</v>
      </c>
    </row>
    <row r="571" spans="1:65" s="2" customFormat="1" ht="23">
      <c r="A571" s="33"/>
      <c r="B571" s="144"/>
      <c r="C571" s="145" t="s">
        <v>992</v>
      </c>
      <c r="D571" s="145" t="s">
        <v>146</v>
      </c>
      <c r="E571" s="146" t="s">
        <v>993</v>
      </c>
      <c r="F571" s="147" t="s">
        <v>994</v>
      </c>
      <c r="G571" s="148" t="s">
        <v>321</v>
      </c>
      <c r="H571" s="149">
        <v>43</v>
      </c>
      <c r="I571" s="150"/>
      <c r="J571" s="151">
        <f>ROUND(I571*H571,2)</f>
        <v>0</v>
      </c>
      <c r="K571" s="147" t="s">
        <v>1</v>
      </c>
      <c r="L571" s="34"/>
      <c r="M571" s="152" t="s">
        <v>1</v>
      </c>
      <c r="N571" s="153" t="s">
        <v>41</v>
      </c>
      <c r="O571" s="59"/>
      <c r="P571" s="154">
        <f>O571*H571</f>
        <v>0</v>
      </c>
      <c r="Q571" s="154">
        <v>6.0000000000000002E-5</v>
      </c>
      <c r="R571" s="154">
        <f>Q571*H571</f>
        <v>2.5800000000000003E-3</v>
      </c>
      <c r="S571" s="154">
        <v>0</v>
      </c>
      <c r="T571" s="155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6" t="s">
        <v>237</v>
      </c>
      <c r="AT571" s="156" t="s">
        <v>146</v>
      </c>
      <c r="AU571" s="156" t="s">
        <v>85</v>
      </c>
      <c r="AY571" s="18" t="s">
        <v>144</v>
      </c>
      <c r="BE571" s="157">
        <f>IF(N571="základní",J571,0)</f>
        <v>0</v>
      </c>
      <c r="BF571" s="157">
        <f>IF(N571="snížená",J571,0)</f>
        <v>0</v>
      </c>
      <c r="BG571" s="157">
        <f>IF(N571="zákl. přenesená",J571,0)</f>
        <v>0</v>
      </c>
      <c r="BH571" s="157">
        <f>IF(N571="sníž. přenesená",J571,0)</f>
        <v>0</v>
      </c>
      <c r="BI571" s="157">
        <f>IF(N571="nulová",J571,0)</f>
        <v>0</v>
      </c>
      <c r="BJ571" s="18" t="s">
        <v>6</v>
      </c>
      <c r="BK571" s="157">
        <f>ROUND(I571*H571,2)</f>
        <v>0</v>
      </c>
      <c r="BL571" s="18" t="s">
        <v>237</v>
      </c>
      <c r="BM571" s="156" t="s">
        <v>995</v>
      </c>
    </row>
    <row r="572" spans="1:65" s="2" customFormat="1" ht="16.5" customHeight="1">
      <c r="A572" s="33"/>
      <c r="B572" s="144"/>
      <c r="C572" s="145" t="s">
        <v>996</v>
      </c>
      <c r="D572" s="145" t="s">
        <v>146</v>
      </c>
      <c r="E572" s="146" t="s">
        <v>997</v>
      </c>
      <c r="F572" s="147" t="s">
        <v>998</v>
      </c>
      <c r="G572" s="148" t="s">
        <v>986</v>
      </c>
      <c r="H572" s="149">
        <v>1</v>
      </c>
      <c r="I572" s="150"/>
      <c r="J572" s="151">
        <f>ROUND(I572*H572,2)</f>
        <v>0</v>
      </c>
      <c r="K572" s="147" t="s">
        <v>1</v>
      </c>
      <c r="L572" s="34"/>
      <c r="M572" s="152" t="s">
        <v>1</v>
      </c>
      <c r="N572" s="153" t="s">
        <v>41</v>
      </c>
      <c r="O572" s="59"/>
      <c r="P572" s="154">
        <f>O572*H572</f>
        <v>0</v>
      </c>
      <c r="Q572" s="154">
        <v>6.0000000000000002E-5</v>
      </c>
      <c r="R572" s="154">
        <f>Q572*H572</f>
        <v>6.0000000000000002E-5</v>
      </c>
      <c r="S572" s="154">
        <v>0</v>
      </c>
      <c r="T572" s="155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56" t="s">
        <v>237</v>
      </c>
      <c r="AT572" s="156" t="s">
        <v>146</v>
      </c>
      <c r="AU572" s="156" t="s">
        <v>85</v>
      </c>
      <c r="AY572" s="18" t="s">
        <v>144</v>
      </c>
      <c r="BE572" s="157">
        <f>IF(N572="základní",J572,0)</f>
        <v>0</v>
      </c>
      <c r="BF572" s="157">
        <f>IF(N572="snížená",J572,0)</f>
        <v>0</v>
      </c>
      <c r="BG572" s="157">
        <f>IF(N572="zákl. přenesená",J572,0)</f>
        <v>0</v>
      </c>
      <c r="BH572" s="157">
        <f>IF(N572="sníž. přenesená",J572,0)</f>
        <v>0</v>
      </c>
      <c r="BI572" s="157">
        <f>IF(N572="nulová",J572,0)</f>
        <v>0</v>
      </c>
      <c r="BJ572" s="18" t="s">
        <v>6</v>
      </c>
      <c r="BK572" s="157">
        <f>ROUND(I572*H572,2)</f>
        <v>0</v>
      </c>
      <c r="BL572" s="18" t="s">
        <v>237</v>
      </c>
      <c r="BM572" s="156" t="s">
        <v>999</v>
      </c>
    </row>
    <row r="573" spans="1:65" s="2" customFormat="1" ht="21.75" customHeight="1">
      <c r="A573" s="33"/>
      <c r="B573" s="144"/>
      <c r="C573" s="145" t="s">
        <v>1000</v>
      </c>
      <c r="D573" s="145" t="s">
        <v>146</v>
      </c>
      <c r="E573" s="146" t="s">
        <v>1001</v>
      </c>
      <c r="F573" s="147" t="s">
        <v>1002</v>
      </c>
      <c r="G573" s="148" t="s">
        <v>321</v>
      </c>
      <c r="H573" s="149">
        <v>0.4</v>
      </c>
      <c r="I573" s="150"/>
      <c r="J573" s="151">
        <f>ROUND(I573*H573,2)</f>
        <v>0</v>
      </c>
      <c r="K573" s="147" t="s">
        <v>1</v>
      </c>
      <c r="L573" s="34"/>
      <c r="M573" s="152" t="s">
        <v>1</v>
      </c>
      <c r="N573" s="153" t="s">
        <v>41</v>
      </c>
      <c r="O573" s="59"/>
      <c r="P573" s="154">
        <f>O573*H573</f>
        <v>0</v>
      </c>
      <c r="Q573" s="154">
        <v>6.0000000000000002E-5</v>
      </c>
      <c r="R573" s="154">
        <f>Q573*H573</f>
        <v>2.4000000000000001E-5</v>
      </c>
      <c r="S573" s="154">
        <v>0</v>
      </c>
      <c r="T573" s="155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6" t="s">
        <v>237</v>
      </c>
      <c r="AT573" s="156" t="s">
        <v>146</v>
      </c>
      <c r="AU573" s="156" t="s">
        <v>85</v>
      </c>
      <c r="AY573" s="18" t="s">
        <v>144</v>
      </c>
      <c r="BE573" s="157">
        <f>IF(N573="základní",J573,0)</f>
        <v>0</v>
      </c>
      <c r="BF573" s="157">
        <f>IF(N573="snížená",J573,0)</f>
        <v>0</v>
      </c>
      <c r="BG573" s="157">
        <f>IF(N573="zákl. přenesená",J573,0)</f>
        <v>0</v>
      </c>
      <c r="BH573" s="157">
        <f>IF(N573="sníž. přenesená",J573,0)</f>
        <v>0</v>
      </c>
      <c r="BI573" s="157">
        <f>IF(N573="nulová",J573,0)</f>
        <v>0</v>
      </c>
      <c r="BJ573" s="18" t="s">
        <v>6</v>
      </c>
      <c r="BK573" s="157">
        <f>ROUND(I573*H573,2)</f>
        <v>0</v>
      </c>
      <c r="BL573" s="18" t="s">
        <v>237</v>
      </c>
      <c r="BM573" s="156" t="s">
        <v>1003</v>
      </c>
    </row>
    <row r="574" spans="1:65" s="2" customFormat="1" ht="23">
      <c r="A574" s="33"/>
      <c r="B574" s="144"/>
      <c r="C574" s="145" t="s">
        <v>1004</v>
      </c>
      <c r="D574" s="145" t="s">
        <v>146</v>
      </c>
      <c r="E574" s="146" t="s">
        <v>1005</v>
      </c>
      <c r="F574" s="147" t="s">
        <v>1006</v>
      </c>
      <c r="G574" s="148" t="s">
        <v>321</v>
      </c>
      <c r="H574" s="149">
        <v>10.199999999999999</v>
      </c>
      <c r="I574" s="150"/>
      <c r="J574" s="151">
        <f>ROUND(I574*H574,2)</f>
        <v>0</v>
      </c>
      <c r="K574" s="147" t="s">
        <v>1</v>
      </c>
      <c r="L574" s="34"/>
      <c r="M574" s="152" t="s">
        <v>1</v>
      </c>
      <c r="N574" s="153" t="s">
        <v>41</v>
      </c>
      <c r="O574" s="59"/>
      <c r="P574" s="154">
        <f>O574*H574</f>
        <v>0</v>
      </c>
      <c r="Q574" s="154">
        <v>6.0000000000000002E-5</v>
      </c>
      <c r="R574" s="154">
        <f>Q574*H574</f>
        <v>6.1200000000000002E-4</v>
      </c>
      <c r="S574" s="154">
        <v>0</v>
      </c>
      <c r="T574" s="15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6" t="s">
        <v>237</v>
      </c>
      <c r="AT574" s="156" t="s">
        <v>146</v>
      </c>
      <c r="AU574" s="156" t="s">
        <v>85</v>
      </c>
      <c r="AY574" s="18" t="s">
        <v>144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8" t="s">
        <v>6</v>
      </c>
      <c r="BK574" s="157">
        <f>ROUND(I574*H574,2)</f>
        <v>0</v>
      </c>
      <c r="BL574" s="18" t="s">
        <v>237</v>
      </c>
      <c r="BM574" s="156" t="s">
        <v>1007</v>
      </c>
    </row>
    <row r="575" spans="1:65" s="12" customFormat="1" ht="22.75" customHeight="1">
      <c r="B575" s="131"/>
      <c r="D575" s="132" t="s">
        <v>75</v>
      </c>
      <c r="E575" s="142" t="s">
        <v>1008</v>
      </c>
      <c r="F575" s="142" t="s">
        <v>1009</v>
      </c>
      <c r="I575" s="134"/>
      <c r="J575" s="143">
        <f>BK575</f>
        <v>0</v>
      </c>
      <c r="L575" s="131"/>
      <c r="M575" s="136"/>
      <c r="N575" s="137"/>
      <c r="O575" s="137"/>
      <c r="P575" s="138">
        <f>SUM(P576:P610)</f>
        <v>0</v>
      </c>
      <c r="Q575" s="137"/>
      <c r="R575" s="138">
        <f>SUM(R576:R610)</f>
        <v>4.5215050899999998</v>
      </c>
      <c r="S575" s="137"/>
      <c r="T575" s="139">
        <f>SUM(T576:T610)</f>
        <v>0</v>
      </c>
      <c r="AR575" s="132" t="s">
        <v>85</v>
      </c>
      <c r="AT575" s="140" t="s">
        <v>75</v>
      </c>
      <c r="AU575" s="140" t="s">
        <v>6</v>
      </c>
      <c r="AY575" s="132" t="s">
        <v>144</v>
      </c>
      <c r="BK575" s="141">
        <f>SUM(BK576:BK610)</f>
        <v>0</v>
      </c>
    </row>
    <row r="576" spans="1:65" s="2" customFormat="1" ht="23">
      <c r="A576" s="33"/>
      <c r="B576" s="144"/>
      <c r="C576" s="145" t="s">
        <v>1010</v>
      </c>
      <c r="D576" s="145" t="s">
        <v>146</v>
      </c>
      <c r="E576" s="146" t="s">
        <v>1011</v>
      </c>
      <c r="F576" s="147" t="s">
        <v>1012</v>
      </c>
      <c r="G576" s="148" t="s">
        <v>199</v>
      </c>
      <c r="H576" s="149">
        <v>54.442</v>
      </c>
      <c r="I576" s="150"/>
      <c r="J576" s="151">
        <f>ROUND(I576*H576,2)</f>
        <v>0</v>
      </c>
      <c r="K576" s="147" t="s">
        <v>1</v>
      </c>
      <c r="L576" s="34"/>
      <c r="M576" s="152" t="s">
        <v>1</v>
      </c>
      <c r="N576" s="153" t="s">
        <v>41</v>
      </c>
      <c r="O576" s="59"/>
      <c r="P576" s="154">
        <f>O576*H576</f>
        <v>0</v>
      </c>
      <c r="Q576" s="154">
        <v>6.0000000000000001E-3</v>
      </c>
      <c r="R576" s="154">
        <f>Q576*H576</f>
        <v>0.326652</v>
      </c>
      <c r="S576" s="154">
        <v>0</v>
      </c>
      <c r="T576" s="155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56" t="s">
        <v>237</v>
      </c>
      <c r="AT576" s="156" t="s">
        <v>146</v>
      </c>
      <c r="AU576" s="156" t="s">
        <v>85</v>
      </c>
      <c r="AY576" s="18" t="s">
        <v>144</v>
      </c>
      <c r="BE576" s="157">
        <f>IF(N576="základní",J576,0)</f>
        <v>0</v>
      </c>
      <c r="BF576" s="157">
        <f>IF(N576="snížená",J576,0)</f>
        <v>0</v>
      </c>
      <c r="BG576" s="157">
        <f>IF(N576="zákl. přenesená",J576,0)</f>
        <v>0</v>
      </c>
      <c r="BH576" s="157">
        <f>IF(N576="sníž. přenesená",J576,0)</f>
        <v>0</v>
      </c>
      <c r="BI576" s="157">
        <f>IF(N576="nulová",J576,0)</f>
        <v>0</v>
      </c>
      <c r="BJ576" s="18" t="s">
        <v>6</v>
      </c>
      <c r="BK576" s="157">
        <f>ROUND(I576*H576,2)</f>
        <v>0</v>
      </c>
      <c r="BL576" s="18" t="s">
        <v>237</v>
      </c>
      <c r="BM576" s="156" t="s">
        <v>1013</v>
      </c>
    </row>
    <row r="577" spans="1:65" s="13" customFormat="1" ht="10">
      <c r="B577" s="158"/>
      <c r="D577" s="159" t="s">
        <v>153</v>
      </c>
      <c r="E577" s="160" t="s">
        <v>1</v>
      </c>
      <c r="F577" s="161" t="s">
        <v>1014</v>
      </c>
      <c r="H577" s="162">
        <v>9.99</v>
      </c>
      <c r="I577" s="163"/>
      <c r="L577" s="158"/>
      <c r="M577" s="164"/>
      <c r="N577" s="165"/>
      <c r="O577" s="165"/>
      <c r="P577" s="165"/>
      <c r="Q577" s="165"/>
      <c r="R577" s="165"/>
      <c r="S577" s="165"/>
      <c r="T577" s="166"/>
      <c r="AT577" s="160" t="s">
        <v>153</v>
      </c>
      <c r="AU577" s="160" t="s">
        <v>85</v>
      </c>
      <c r="AV577" s="13" t="s">
        <v>85</v>
      </c>
      <c r="AW577" s="13" t="s">
        <v>32</v>
      </c>
      <c r="AX577" s="13" t="s">
        <v>76</v>
      </c>
      <c r="AY577" s="160" t="s">
        <v>144</v>
      </c>
    </row>
    <row r="578" spans="1:65" s="13" customFormat="1" ht="10">
      <c r="B578" s="158"/>
      <c r="D578" s="159" t="s">
        <v>153</v>
      </c>
      <c r="E578" s="160" t="s">
        <v>1</v>
      </c>
      <c r="F578" s="161" t="s">
        <v>1015</v>
      </c>
      <c r="H578" s="162">
        <v>44.451999999999998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153</v>
      </c>
      <c r="AU578" s="160" t="s">
        <v>85</v>
      </c>
      <c r="AV578" s="13" t="s">
        <v>85</v>
      </c>
      <c r="AW578" s="13" t="s">
        <v>32</v>
      </c>
      <c r="AX578" s="13" t="s">
        <v>76</v>
      </c>
      <c r="AY578" s="160" t="s">
        <v>144</v>
      </c>
    </row>
    <row r="579" spans="1:65" s="14" customFormat="1" ht="10">
      <c r="B579" s="167"/>
      <c r="D579" s="159" t="s">
        <v>153</v>
      </c>
      <c r="E579" s="168" t="s">
        <v>1</v>
      </c>
      <c r="F579" s="169" t="s">
        <v>179</v>
      </c>
      <c r="H579" s="170">
        <v>54.442</v>
      </c>
      <c r="I579" s="171"/>
      <c r="L579" s="167"/>
      <c r="M579" s="172"/>
      <c r="N579" s="173"/>
      <c r="O579" s="173"/>
      <c r="P579" s="173"/>
      <c r="Q579" s="173"/>
      <c r="R579" s="173"/>
      <c r="S579" s="173"/>
      <c r="T579" s="174"/>
      <c r="AT579" s="168" t="s">
        <v>153</v>
      </c>
      <c r="AU579" s="168" t="s">
        <v>85</v>
      </c>
      <c r="AV579" s="14" t="s">
        <v>151</v>
      </c>
      <c r="AW579" s="14" t="s">
        <v>32</v>
      </c>
      <c r="AX579" s="14" t="s">
        <v>6</v>
      </c>
      <c r="AY579" s="168" t="s">
        <v>144</v>
      </c>
    </row>
    <row r="580" spans="1:65" s="2" customFormat="1" ht="33" customHeight="1">
      <c r="A580" s="33"/>
      <c r="B580" s="144"/>
      <c r="C580" s="145" t="s">
        <v>1016</v>
      </c>
      <c r="D580" s="145" t="s">
        <v>146</v>
      </c>
      <c r="E580" s="146" t="s">
        <v>1017</v>
      </c>
      <c r="F580" s="147" t="s">
        <v>1018</v>
      </c>
      <c r="G580" s="148" t="s">
        <v>427</v>
      </c>
      <c r="H580" s="149">
        <v>49.42</v>
      </c>
      <c r="I580" s="150"/>
      <c r="J580" s="151">
        <f>ROUND(I580*H580,2)</f>
        <v>0</v>
      </c>
      <c r="K580" s="147" t="s">
        <v>1</v>
      </c>
      <c r="L580" s="34"/>
      <c r="M580" s="152" t="s">
        <v>1</v>
      </c>
      <c r="N580" s="153" t="s">
        <v>41</v>
      </c>
      <c r="O580" s="59"/>
      <c r="P580" s="154">
        <f>O580*H580</f>
        <v>0</v>
      </c>
      <c r="Q580" s="154">
        <v>1.8799999999999999E-3</v>
      </c>
      <c r="R580" s="154">
        <f>Q580*H580</f>
        <v>9.2909599999999995E-2</v>
      </c>
      <c r="S580" s="154">
        <v>0</v>
      </c>
      <c r="T580" s="155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56" t="s">
        <v>237</v>
      </c>
      <c r="AT580" s="156" t="s">
        <v>146</v>
      </c>
      <c r="AU580" s="156" t="s">
        <v>85</v>
      </c>
      <c r="AY580" s="18" t="s">
        <v>144</v>
      </c>
      <c r="BE580" s="157">
        <f>IF(N580="základní",J580,0)</f>
        <v>0</v>
      </c>
      <c r="BF580" s="157">
        <f>IF(N580="snížená",J580,0)</f>
        <v>0</v>
      </c>
      <c r="BG580" s="157">
        <f>IF(N580="zákl. přenesená",J580,0)</f>
        <v>0</v>
      </c>
      <c r="BH580" s="157">
        <f>IF(N580="sníž. přenesená",J580,0)</f>
        <v>0</v>
      </c>
      <c r="BI580" s="157">
        <f>IF(N580="nulová",J580,0)</f>
        <v>0</v>
      </c>
      <c r="BJ580" s="18" t="s">
        <v>6</v>
      </c>
      <c r="BK580" s="157">
        <f>ROUND(I580*H580,2)</f>
        <v>0</v>
      </c>
      <c r="BL580" s="18" t="s">
        <v>237</v>
      </c>
      <c r="BM580" s="156" t="s">
        <v>1019</v>
      </c>
    </row>
    <row r="581" spans="1:65" s="13" customFormat="1" ht="10">
      <c r="B581" s="158"/>
      <c r="D581" s="159" t="s">
        <v>153</v>
      </c>
      <c r="E581" s="160" t="s">
        <v>1</v>
      </c>
      <c r="F581" s="161" t="s">
        <v>1020</v>
      </c>
      <c r="H581" s="162">
        <v>35.47</v>
      </c>
      <c r="I581" s="163"/>
      <c r="L581" s="158"/>
      <c r="M581" s="164"/>
      <c r="N581" s="165"/>
      <c r="O581" s="165"/>
      <c r="P581" s="165"/>
      <c r="Q581" s="165"/>
      <c r="R581" s="165"/>
      <c r="S581" s="165"/>
      <c r="T581" s="166"/>
      <c r="AT581" s="160" t="s">
        <v>153</v>
      </c>
      <c r="AU581" s="160" t="s">
        <v>85</v>
      </c>
      <c r="AV581" s="13" t="s">
        <v>85</v>
      </c>
      <c r="AW581" s="13" t="s">
        <v>32</v>
      </c>
      <c r="AX581" s="13" t="s">
        <v>76</v>
      </c>
      <c r="AY581" s="160" t="s">
        <v>144</v>
      </c>
    </row>
    <row r="582" spans="1:65" s="13" customFormat="1" ht="10">
      <c r="B582" s="158"/>
      <c r="D582" s="159" t="s">
        <v>153</v>
      </c>
      <c r="E582" s="160" t="s">
        <v>1</v>
      </c>
      <c r="F582" s="161" t="s">
        <v>1021</v>
      </c>
      <c r="H582" s="162">
        <v>13.95</v>
      </c>
      <c r="I582" s="163"/>
      <c r="L582" s="158"/>
      <c r="M582" s="164"/>
      <c r="N582" s="165"/>
      <c r="O582" s="165"/>
      <c r="P582" s="165"/>
      <c r="Q582" s="165"/>
      <c r="R582" s="165"/>
      <c r="S582" s="165"/>
      <c r="T582" s="166"/>
      <c r="AT582" s="160" t="s">
        <v>153</v>
      </c>
      <c r="AU582" s="160" t="s">
        <v>85</v>
      </c>
      <c r="AV582" s="13" t="s">
        <v>85</v>
      </c>
      <c r="AW582" s="13" t="s">
        <v>32</v>
      </c>
      <c r="AX582" s="13" t="s">
        <v>76</v>
      </c>
      <c r="AY582" s="160" t="s">
        <v>144</v>
      </c>
    </row>
    <row r="583" spans="1:65" s="14" customFormat="1" ht="10">
      <c r="B583" s="167"/>
      <c r="D583" s="159" t="s">
        <v>153</v>
      </c>
      <c r="E583" s="168" t="s">
        <v>1</v>
      </c>
      <c r="F583" s="169" t="s">
        <v>179</v>
      </c>
      <c r="H583" s="170">
        <v>49.42</v>
      </c>
      <c r="I583" s="171"/>
      <c r="L583" s="167"/>
      <c r="M583" s="172"/>
      <c r="N583" s="173"/>
      <c r="O583" s="173"/>
      <c r="P583" s="173"/>
      <c r="Q583" s="173"/>
      <c r="R583" s="173"/>
      <c r="S583" s="173"/>
      <c r="T583" s="174"/>
      <c r="AT583" s="168" t="s">
        <v>153</v>
      </c>
      <c r="AU583" s="168" t="s">
        <v>85</v>
      </c>
      <c r="AV583" s="14" t="s">
        <v>151</v>
      </c>
      <c r="AW583" s="14" t="s">
        <v>32</v>
      </c>
      <c r="AX583" s="14" t="s">
        <v>6</v>
      </c>
      <c r="AY583" s="168" t="s">
        <v>144</v>
      </c>
    </row>
    <row r="584" spans="1:65" s="2" customFormat="1" ht="16.5" customHeight="1">
      <c r="A584" s="33"/>
      <c r="B584" s="144"/>
      <c r="C584" s="183" t="s">
        <v>1022</v>
      </c>
      <c r="D584" s="183" t="s">
        <v>306</v>
      </c>
      <c r="E584" s="184" t="s">
        <v>1023</v>
      </c>
      <c r="F584" s="185" t="s">
        <v>1024</v>
      </c>
      <c r="G584" s="186" t="s">
        <v>199</v>
      </c>
      <c r="H584" s="187">
        <v>85.608999999999995</v>
      </c>
      <c r="I584" s="188"/>
      <c r="J584" s="189">
        <f>ROUND(I584*H584,2)</f>
        <v>0</v>
      </c>
      <c r="K584" s="185" t="s">
        <v>1</v>
      </c>
      <c r="L584" s="190"/>
      <c r="M584" s="191" t="s">
        <v>1</v>
      </c>
      <c r="N584" s="192" t="s">
        <v>41</v>
      </c>
      <c r="O584" s="59"/>
      <c r="P584" s="154">
        <f>O584*H584</f>
        <v>0</v>
      </c>
      <c r="Q584" s="154">
        <v>4.4999999999999998E-2</v>
      </c>
      <c r="R584" s="154">
        <f>Q584*H584</f>
        <v>3.8524049999999996</v>
      </c>
      <c r="S584" s="154">
        <v>0</v>
      </c>
      <c r="T584" s="155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56" t="s">
        <v>332</v>
      </c>
      <c r="AT584" s="156" t="s">
        <v>306</v>
      </c>
      <c r="AU584" s="156" t="s">
        <v>85</v>
      </c>
      <c r="AY584" s="18" t="s">
        <v>144</v>
      </c>
      <c r="BE584" s="157">
        <f>IF(N584="základní",J584,0)</f>
        <v>0</v>
      </c>
      <c r="BF584" s="157">
        <f>IF(N584="snížená",J584,0)</f>
        <v>0</v>
      </c>
      <c r="BG584" s="157">
        <f>IF(N584="zákl. přenesená",J584,0)</f>
        <v>0</v>
      </c>
      <c r="BH584" s="157">
        <f>IF(N584="sníž. přenesená",J584,0)</f>
        <v>0</v>
      </c>
      <c r="BI584" s="157">
        <f>IF(N584="nulová",J584,0)</f>
        <v>0</v>
      </c>
      <c r="BJ584" s="18" t="s">
        <v>6</v>
      </c>
      <c r="BK584" s="157">
        <f>ROUND(I584*H584,2)</f>
        <v>0</v>
      </c>
      <c r="BL584" s="18" t="s">
        <v>237</v>
      </c>
      <c r="BM584" s="156" t="s">
        <v>1025</v>
      </c>
    </row>
    <row r="585" spans="1:65" s="13" customFormat="1" ht="10">
      <c r="B585" s="158"/>
      <c r="D585" s="159" t="s">
        <v>153</v>
      </c>
      <c r="E585" s="160" t="s">
        <v>1</v>
      </c>
      <c r="F585" s="161" t="s">
        <v>1026</v>
      </c>
      <c r="H585" s="162">
        <v>77.825999999999993</v>
      </c>
      <c r="I585" s="163"/>
      <c r="L585" s="158"/>
      <c r="M585" s="164"/>
      <c r="N585" s="165"/>
      <c r="O585" s="165"/>
      <c r="P585" s="165"/>
      <c r="Q585" s="165"/>
      <c r="R585" s="165"/>
      <c r="S585" s="165"/>
      <c r="T585" s="166"/>
      <c r="AT585" s="160" t="s">
        <v>153</v>
      </c>
      <c r="AU585" s="160" t="s">
        <v>85</v>
      </c>
      <c r="AV585" s="13" t="s">
        <v>85</v>
      </c>
      <c r="AW585" s="13" t="s">
        <v>32</v>
      </c>
      <c r="AX585" s="13" t="s">
        <v>6</v>
      </c>
      <c r="AY585" s="160" t="s">
        <v>144</v>
      </c>
    </row>
    <row r="586" spans="1:65" s="13" customFormat="1" ht="10">
      <c r="B586" s="158"/>
      <c r="D586" s="159" t="s">
        <v>153</v>
      </c>
      <c r="F586" s="161" t="s">
        <v>1027</v>
      </c>
      <c r="H586" s="162">
        <v>85.608999999999995</v>
      </c>
      <c r="I586" s="163"/>
      <c r="L586" s="158"/>
      <c r="M586" s="164"/>
      <c r="N586" s="165"/>
      <c r="O586" s="165"/>
      <c r="P586" s="165"/>
      <c r="Q586" s="165"/>
      <c r="R586" s="165"/>
      <c r="S586" s="165"/>
      <c r="T586" s="166"/>
      <c r="AT586" s="160" t="s">
        <v>153</v>
      </c>
      <c r="AU586" s="160" t="s">
        <v>85</v>
      </c>
      <c r="AV586" s="13" t="s">
        <v>85</v>
      </c>
      <c r="AW586" s="13" t="s">
        <v>3</v>
      </c>
      <c r="AX586" s="13" t="s">
        <v>6</v>
      </c>
      <c r="AY586" s="160" t="s">
        <v>144</v>
      </c>
    </row>
    <row r="587" spans="1:65" s="2" customFormat="1" ht="16.5" customHeight="1">
      <c r="A587" s="33"/>
      <c r="B587" s="144"/>
      <c r="C587" s="145" t="s">
        <v>1028</v>
      </c>
      <c r="D587" s="145" t="s">
        <v>146</v>
      </c>
      <c r="E587" s="146" t="s">
        <v>1029</v>
      </c>
      <c r="F587" s="147" t="s">
        <v>1030</v>
      </c>
      <c r="G587" s="148" t="s">
        <v>427</v>
      </c>
      <c r="H587" s="149">
        <v>38.5</v>
      </c>
      <c r="I587" s="150"/>
      <c r="J587" s="151">
        <f>ROUND(I587*H587,2)</f>
        <v>0</v>
      </c>
      <c r="K587" s="147" t="s">
        <v>150</v>
      </c>
      <c r="L587" s="34"/>
      <c r="M587" s="152" t="s">
        <v>1</v>
      </c>
      <c r="N587" s="153" t="s">
        <v>41</v>
      </c>
      <c r="O587" s="59"/>
      <c r="P587" s="154">
        <f>O587*H587</f>
        <v>0</v>
      </c>
      <c r="Q587" s="154">
        <v>1E-4</v>
      </c>
      <c r="R587" s="154">
        <f>Q587*H587</f>
        <v>3.8500000000000001E-3</v>
      </c>
      <c r="S587" s="154">
        <v>0</v>
      </c>
      <c r="T587" s="155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56" t="s">
        <v>237</v>
      </c>
      <c r="AT587" s="156" t="s">
        <v>146</v>
      </c>
      <c r="AU587" s="156" t="s">
        <v>85</v>
      </c>
      <c r="AY587" s="18" t="s">
        <v>144</v>
      </c>
      <c r="BE587" s="157">
        <f>IF(N587="základní",J587,0)</f>
        <v>0</v>
      </c>
      <c r="BF587" s="157">
        <f>IF(N587="snížená",J587,0)</f>
        <v>0</v>
      </c>
      <c r="BG587" s="157">
        <f>IF(N587="zákl. přenesená",J587,0)</f>
        <v>0</v>
      </c>
      <c r="BH587" s="157">
        <f>IF(N587="sníž. přenesená",J587,0)</f>
        <v>0</v>
      </c>
      <c r="BI587" s="157">
        <f>IF(N587="nulová",J587,0)</f>
        <v>0</v>
      </c>
      <c r="BJ587" s="18" t="s">
        <v>6</v>
      </c>
      <c r="BK587" s="157">
        <f>ROUND(I587*H587,2)</f>
        <v>0</v>
      </c>
      <c r="BL587" s="18" t="s">
        <v>237</v>
      </c>
      <c r="BM587" s="156" t="s">
        <v>1031</v>
      </c>
    </row>
    <row r="588" spans="1:65" s="13" customFormat="1" ht="10">
      <c r="B588" s="158"/>
      <c r="D588" s="159" t="s">
        <v>153</v>
      </c>
      <c r="E588" s="160" t="s">
        <v>1</v>
      </c>
      <c r="F588" s="161" t="s">
        <v>1032</v>
      </c>
      <c r="H588" s="162">
        <v>38.5</v>
      </c>
      <c r="I588" s="163"/>
      <c r="L588" s="158"/>
      <c r="M588" s="164"/>
      <c r="N588" s="165"/>
      <c r="O588" s="165"/>
      <c r="P588" s="165"/>
      <c r="Q588" s="165"/>
      <c r="R588" s="165"/>
      <c r="S588" s="165"/>
      <c r="T588" s="166"/>
      <c r="AT588" s="160" t="s">
        <v>153</v>
      </c>
      <c r="AU588" s="160" t="s">
        <v>85</v>
      </c>
      <c r="AV588" s="13" t="s">
        <v>85</v>
      </c>
      <c r="AW588" s="13" t="s">
        <v>32</v>
      </c>
      <c r="AX588" s="13" t="s">
        <v>6</v>
      </c>
      <c r="AY588" s="160" t="s">
        <v>144</v>
      </c>
    </row>
    <row r="589" spans="1:65" s="2" customFormat="1" ht="16.5" customHeight="1">
      <c r="A589" s="33"/>
      <c r="B589" s="144"/>
      <c r="C589" s="145" t="s">
        <v>1033</v>
      </c>
      <c r="D589" s="145" t="s">
        <v>146</v>
      </c>
      <c r="E589" s="146" t="s">
        <v>1034</v>
      </c>
      <c r="F589" s="147" t="s">
        <v>1035</v>
      </c>
      <c r="G589" s="148" t="s">
        <v>199</v>
      </c>
      <c r="H589" s="149">
        <v>65.081000000000003</v>
      </c>
      <c r="I589" s="150"/>
      <c r="J589" s="151">
        <f>ROUND(I589*H589,2)</f>
        <v>0</v>
      </c>
      <c r="K589" s="147" t="s">
        <v>150</v>
      </c>
      <c r="L589" s="34"/>
      <c r="M589" s="152" t="s">
        <v>1</v>
      </c>
      <c r="N589" s="153" t="s">
        <v>41</v>
      </c>
      <c r="O589" s="59"/>
      <c r="P589" s="154">
        <f>O589*H589</f>
        <v>0</v>
      </c>
      <c r="Q589" s="154">
        <v>0</v>
      </c>
      <c r="R589" s="154">
        <f>Q589*H589</f>
        <v>0</v>
      </c>
      <c r="S589" s="154">
        <v>0</v>
      </c>
      <c r="T589" s="155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6" t="s">
        <v>237</v>
      </c>
      <c r="AT589" s="156" t="s">
        <v>146</v>
      </c>
      <c r="AU589" s="156" t="s">
        <v>85</v>
      </c>
      <c r="AY589" s="18" t="s">
        <v>144</v>
      </c>
      <c r="BE589" s="157">
        <f>IF(N589="základní",J589,0)</f>
        <v>0</v>
      </c>
      <c r="BF589" s="157">
        <f>IF(N589="snížená",J589,0)</f>
        <v>0</v>
      </c>
      <c r="BG589" s="157">
        <f>IF(N589="zákl. přenesená",J589,0)</f>
        <v>0</v>
      </c>
      <c r="BH589" s="157">
        <f>IF(N589="sníž. přenesená",J589,0)</f>
        <v>0</v>
      </c>
      <c r="BI589" s="157">
        <f>IF(N589="nulová",J589,0)</f>
        <v>0</v>
      </c>
      <c r="BJ589" s="18" t="s">
        <v>6</v>
      </c>
      <c r="BK589" s="157">
        <f>ROUND(I589*H589,2)</f>
        <v>0</v>
      </c>
      <c r="BL589" s="18" t="s">
        <v>237</v>
      </c>
      <c r="BM589" s="156" t="s">
        <v>1036</v>
      </c>
    </row>
    <row r="590" spans="1:65" s="13" customFormat="1" ht="10">
      <c r="B590" s="158"/>
      <c r="D590" s="159" t="s">
        <v>153</v>
      </c>
      <c r="E590" s="160" t="s">
        <v>1</v>
      </c>
      <c r="F590" s="161" t="s">
        <v>802</v>
      </c>
      <c r="H590" s="162">
        <v>46.936999999999998</v>
      </c>
      <c r="I590" s="163"/>
      <c r="L590" s="158"/>
      <c r="M590" s="164"/>
      <c r="N590" s="165"/>
      <c r="O590" s="165"/>
      <c r="P590" s="165"/>
      <c r="Q590" s="165"/>
      <c r="R590" s="165"/>
      <c r="S590" s="165"/>
      <c r="T590" s="166"/>
      <c r="AT590" s="160" t="s">
        <v>153</v>
      </c>
      <c r="AU590" s="160" t="s">
        <v>85</v>
      </c>
      <c r="AV590" s="13" t="s">
        <v>85</v>
      </c>
      <c r="AW590" s="13" t="s">
        <v>32</v>
      </c>
      <c r="AX590" s="13" t="s">
        <v>76</v>
      </c>
      <c r="AY590" s="160" t="s">
        <v>144</v>
      </c>
    </row>
    <row r="591" spans="1:65" s="13" customFormat="1" ht="10">
      <c r="B591" s="158"/>
      <c r="D591" s="159" t="s">
        <v>153</v>
      </c>
      <c r="E591" s="160" t="s">
        <v>1</v>
      </c>
      <c r="F591" s="161" t="s">
        <v>1037</v>
      </c>
      <c r="H591" s="162">
        <v>6.1680000000000001</v>
      </c>
      <c r="I591" s="163"/>
      <c r="L591" s="158"/>
      <c r="M591" s="164"/>
      <c r="N591" s="165"/>
      <c r="O591" s="165"/>
      <c r="P591" s="165"/>
      <c r="Q591" s="165"/>
      <c r="R591" s="165"/>
      <c r="S591" s="165"/>
      <c r="T591" s="166"/>
      <c r="AT591" s="160" t="s">
        <v>153</v>
      </c>
      <c r="AU591" s="160" t="s">
        <v>85</v>
      </c>
      <c r="AV591" s="13" t="s">
        <v>85</v>
      </c>
      <c r="AW591" s="13" t="s">
        <v>32</v>
      </c>
      <c r="AX591" s="13" t="s">
        <v>76</v>
      </c>
      <c r="AY591" s="160" t="s">
        <v>144</v>
      </c>
    </row>
    <row r="592" spans="1:65" s="15" customFormat="1" ht="10">
      <c r="B592" s="175"/>
      <c r="D592" s="159" t="s">
        <v>153</v>
      </c>
      <c r="E592" s="176" t="s">
        <v>1</v>
      </c>
      <c r="F592" s="177" t="s">
        <v>804</v>
      </c>
      <c r="H592" s="178">
        <v>53.104999999999997</v>
      </c>
      <c r="I592" s="179"/>
      <c r="L592" s="175"/>
      <c r="M592" s="180"/>
      <c r="N592" s="181"/>
      <c r="O592" s="181"/>
      <c r="P592" s="181"/>
      <c r="Q592" s="181"/>
      <c r="R592" s="181"/>
      <c r="S592" s="181"/>
      <c r="T592" s="182"/>
      <c r="AT592" s="176" t="s">
        <v>153</v>
      </c>
      <c r="AU592" s="176" t="s">
        <v>85</v>
      </c>
      <c r="AV592" s="15" t="s">
        <v>159</v>
      </c>
      <c r="AW592" s="15" t="s">
        <v>32</v>
      </c>
      <c r="AX592" s="15" t="s">
        <v>76</v>
      </c>
      <c r="AY592" s="176" t="s">
        <v>144</v>
      </c>
    </row>
    <row r="593" spans="1:65" s="13" customFormat="1" ht="10">
      <c r="B593" s="158"/>
      <c r="D593" s="159" t="s">
        <v>153</v>
      </c>
      <c r="E593" s="160" t="s">
        <v>1</v>
      </c>
      <c r="F593" s="161" t="s">
        <v>558</v>
      </c>
      <c r="H593" s="162">
        <v>9.516</v>
      </c>
      <c r="I593" s="163"/>
      <c r="L593" s="158"/>
      <c r="M593" s="164"/>
      <c r="N593" s="165"/>
      <c r="O593" s="165"/>
      <c r="P593" s="165"/>
      <c r="Q593" s="165"/>
      <c r="R593" s="165"/>
      <c r="S593" s="165"/>
      <c r="T593" s="166"/>
      <c r="AT593" s="160" t="s">
        <v>153</v>
      </c>
      <c r="AU593" s="160" t="s">
        <v>85</v>
      </c>
      <c r="AV593" s="13" t="s">
        <v>85</v>
      </c>
      <c r="AW593" s="13" t="s">
        <v>32</v>
      </c>
      <c r="AX593" s="13" t="s">
        <v>76</v>
      </c>
      <c r="AY593" s="160" t="s">
        <v>144</v>
      </c>
    </row>
    <row r="594" spans="1:65" s="13" customFormat="1" ht="10">
      <c r="B594" s="158"/>
      <c r="D594" s="159" t="s">
        <v>153</v>
      </c>
      <c r="E594" s="160" t="s">
        <v>1</v>
      </c>
      <c r="F594" s="161" t="s">
        <v>1038</v>
      </c>
      <c r="H594" s="162">
        <v>2.46</v>
      </c>
      <c r="I594" s="163"/>
      <c r="L594" s="158"/>
      <c r="M594" s="164"/>
      <c r="N594" s="165"/>
      <c r="O594" s="165"/>
      <c r="P594" s="165"/>
      <c r="Q594" s="165"/>
      <c r="R594" s="165"/>
      <c r="S594" s="165"/>
      <c r="T594" s="166"/>
      <c r="AT594" s="160" t="s">
        <v>153</v>
      </c>
      <c r="AU594" s="160" t="s">
        <v>85</v>
      </c>
      <c r="AV594" s="13" t="s">
        <v>85</v>
      </c>
      <c r="AW594" s="13" t="s">
        <v>32</v>
      </c>
      <c r="AX594" s="13" t="s">
        <v>76</v>
      </c>
      <c r="AY594" s="160" t="s">
        <v>144</v>
      </c>
    </row>
    <row r="595" spans="1:65" s="15" customFormat="1" ht="10">
      <c r="B595" s="175"/>
      <c r="D595" s="159" t="s">
        <v>153</v>
      </c>
      <c r="E595" s="176" t="s">
        <v>1</v>
      </c>
      <c r="F595" s="177" t="s">
        <v>806</v>
      </c>
      <c r="H595" s="178">
        <v>11.976000000000001</v>
      </c>
      <c r="I595" s="179"/>
      <c r="L595" s="175"/>
      <c r="M595" s="180"/>
      <c r="N595" s="181"/>
      <c r="O595" s="181"/>
      <c r="P595" s="181"/>
      <c r="Q595" s="181"/>
      <c r="R595" s="181"/>
      <c r="S595" s="181"/>
      <c r="T595" s="182"/>
      <c r="AT595" s="176" t="s">
        <v>153</v>
      </c>
      <c r="AU595" s="176" t="s">
        <v>85</v>
      </c>
      <c r="AV595" s="15" t="s">
        <v>159</v>
      </c>
      <c r="AW595" s="15" t="s">
        <v>32</v>
      </c>
      <c r="AX595" s="15" t="s">
        <v>76</v>
      </c>
      <c r="AY595" s="176" t="s">
        <v>144</v>
      </c>
    </row>
    <row r="596" spans="1:65" s="14" customFormat="1" ht="10">
      <c r="B596" s="167"/>
      <c r="D596" s="159" t="s">
        <v>153</v>
      </c>
      <c r="E596" s="168" t="s">
        <v>1</v>
      </c>
      <c r="F596" s="169" t="s">
        <v>179</v>
      </c>
      <c r="H596" s="170">
        <v>65.081000000000003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8" t="s">
        <v>153</v>
      </c>
      <c r="AU596" s="168" t="s">
        <v>85</v>
      </c>
      <c r="AV596" s="14" t="s">
        <v>151</v>
      </c>
      <c r="AW596" s="14" t="s">
        <v>32</v>
      </c>
      <c r="AX596" s="14" t="s">
        <v>6</v>
      </c>
      <c r="AY596" s="168" t="s">
        <v>144</v>
      </c>
    </row>
    <row r="597" spans="1:65" s="2" customFormat="1" ht="16.5" customHeight="1">
      <c r="A597" s="33"/>
      <c r="B597" s="144"/>
      <c r="C597" s="183" t="s">
        <v>1039</v>
      </c>
      <c r="D597" s="183" t="s">
        <v>306</v>
      </c>
      <c r="E597" s="184" t="s">
        <v>1040</v>
      </c>
      <c r="F597" s="185" t="s">
        <v>1041</v>
      </c>
      <c r="G597" s="186" t="s">
        <v>748</v>
      </c>
      <c r="H597" s="187">
        <v>234.292</v>
      </c>
      <c r="I597" s="188"/>
      <c r="J597" s="189">
        <f>ROUND(I597*H597,2)</f>
        <v>0</v>
      </c>
      <c r="K597" s="185" t="s">
        <v>150</v>
      </c>
      <c r="L597" s="190"/>
      <c r="M597" s="191" t="s">
        <v>1</v>
      </c>
      <c r="N597" s="192" t="s">
        <v>41</v>
      </c>
      <c r="O597" s="59"/>
      <c r="P597" s="154">
        <f>O597*H597</f>
        <v>0</v>
      </c>
      <c r="Q597" s="154">
        <v>1E-3</v>
      </c>
      <c r="R597" s="154">
        <f>Q597*H597</f>
        <v>0.234292</v>
      </c>
      <c r="S597" s="154">
        <v>0</v>
      </c>
      <c r="T597" s="155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6" t="s">
        <v>332</v>
      </c>
      <c r="AT597" s="156" t="s">
        <v>306</v>
      </c>
      <c r="AU597" s="156" t="s">
        <v>85</v>
      </c>
      <c r="AY597" s="18" t="s">
        <v>144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8" t="s">
        <v>6</v>
      </c>
      <c r="BK597" s="157">
        <f>ROUND(I597*H597,2)</f>
        <v>0</v>
      </c>
      <c r="BL597" s="18" t="s">
        <v>237</v>
      </c>
      <c r="BM597" s="156" t="s">
        <v>1042</v>
      </c>
    </row>
    <row r="598" spans="1:65" s="13" customFormat="1" ht="10">
      <c r="B598" s="158"/>
      <c r="D598" s="159" t="s">
        <v>153</v>
      </c>
      <c r="F598" s="161" t="s">
        <v>1043</v>
      </c>
      <c r="H598" s="162">
        <v>234.292</v>
      </c>
      <c r="I598" s="163"/>
      <c r="L598" s="158"/>
      <c r="M598" s="164"/>
      <c r="N598" s="165"/>
      <c r="O598" s="165"/>
      <c r="P598" s="165"/>
      <c r="Q598" s="165"/>
      <c r="R598" s="165"/>
      <c r="S598" s="165"/>
      <c r="T598" s="166"/>
      <c r="AT598" s="160" t="s">
        <v>153</v>
      </c>
      <c r="AU598" s="160" t="s">
        <v>85</v>
      </c>
      <c r="AV598" s="13" t="s">
        <v>85</v>
      </c>
      <c r="AW598" s="13" t="s">
        <v>3</v>
      </c>
      <c r="AX598" s="13" t="s">
        <v>6</v>
      </c>
      <c r="AY598" s="160" t="s">
        <v>144</v>
      </c>
    </row>
    <row r="599" spans="1:65" s="2" customFormat="1" ht="23">
      <c r="A599" s="33"/>
      <c r="B599" s="144"/>
      <c r="C599" s="145" t="s">
        <v>1044</v>
      </c>
      <c r="D599" s="145" t="s">
        <v>146</v>
      </c>
      <c r="E599" s="146" t="s">
        <v>1045</v>
      </c>
      <c r="F599" s="147" t="s">
        <v>1046</v>
      </c>
      <c r="G599" s="148" t="s">
        <v>199</v>
      </c>
      <c r="H599" s="149">
        <v>2.7309999999999999</v>
      </c>
      <c r="I599" s="150"/>
      <c r="J599" s="151">
        <f>ROUND(I599*H599,2)</f>
        <v>0</v>
      </c>
      <c r="K599" s="147" t="s">
        <v>1</v>
      </c>
      <c r="L599" s="34"/>
      <c r="M599" s="152" t="s">
        <v>1</v>
      </c>
      <c r="N599" s="153" t="s">
        <v>41</v>
      </c>
      <c r="O599" s="59"/>
      <c r="P599" s="154">
        <f>O599*H599</f>
        <v>0</v>
      </c>
      <c r="Q599" s="154">
        <v>0</v>
      </c>
      <c r="R599" s="154">
        <f>Q599*H599</f>
        <v>0</v>
      </c>
      <c r="S599" s="154">
        <v>0</v>
      </c>
      <c r="T599" s="155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6" t="s">
        <v>237</v>
      </c>
      <c r="AT599" s="156" t="s">
        <v>146</v>
      </c>
      <c r="AU599" s="156" t="s">
        <v>85</v>
      </c>
      <c r="AY599" s="18" t="s">
        <v>144</v>
      </c>
      <c r="BE599" s="157">
        <f>IF(N599="základní",J599,0)</f>
        <v>0</v>
      </c>
      <c r="BF599" s="157">
        <f>IF(N599="snížená",J599,0)</f>
        <v>0</v>
      </c>
      <c r="BG599" s="157">
        <f>IF(N599="zákl. přenesená",J599,0)</f>
        <v>0</v>
      </c>
      <c r="BH599" s="157">
        <f>IF(N599="sníž. přenesená",J599,0)</f>
        <v>0</v>
      </c>
      <c r="BI599" s="157">
        <f>IF(N599="nulová",J599,0)</f>
        <v>0</v>
      </c>
      <c r="BJ599" s="18" t="s">
        <v>6</v>
      </c>
      <c r="BK599" s="157">
        <f>ROUND(I599*H599,2)</f>
        <v>0</v>
      </c>
      <c r="BL599" s="18" t="s">
        <v>237</v>
      </c>
      <c r="BM599" s="156" t="s">
        <v>1047</v>
      </c>
    </row>
    <row r="600" spans="1:65" s="13" customFormat="1" ht="10">
      <c r="B600" s="158"/>
      <c r="D600" s="159" t="s">
        <v>153</v>
      </c>
      <c r="E600" s="160" t="s">
        <v>1</v>
      </c>
      <c r="F600" s="161" t="s">
        <v>1048</v>
      </c>
      <c r="H600" s="162">
        <v>2.7309999999999999</v>
      </c>
      <c r="I600" s="163"/>
      <c r="L600" s="158"/>
      <c r="M600" s="164"/>
      <c r="N600" s="165"/>
      <c r="O600" s="165"/>
      <c r="P600" s="165"/>
      <c r="Q600" s="165"/>
      <c r="R600" s="165"/>
      <c r="S600" s="165"/>
      <c r="T600" s="166"/>
      <c r="AT600" s="160" t="s">
        <v>153</v>
      </c>
      <c r="AU600" s="160" t="s">
        <v>85</v>
      </c>
      <c r="AV600" s="13" t="s">
        <v>85</v>
      </c>
      <c r="AW600" s="13" t="s">
        <v>32</v>
      </c>
      <c r="AX600" s="13" t="s">
        <v>6</v>
      </c>
      <c r="AY600" s="160" t="s">
        <v>144</v>
      </c>
    </row>
    <row r="601" spans="1:65" s="2" customFormat="1" ht="16.5" customHeight="1">
      <c r="A601" s="33"/>
      <c r="B601" s="144"/>
      <c r="C601" s="145" t="s">
        <v>1049</v>
      </c>
      <c r="D601" s="145" t="s">
        <v>146</v>
      </c>
      <c r="E601" s="146" t="s">
        <v>1050</v>
      </c>
      <c r="F601" s="147" t="s">
        <v>1051</v>
      </c>
      <c r="G601" s="148" t="s">
        <v>427</v>
      </c>
      <c r="H601" s="149">
        <v>53.756999999999998</v>
      </c>
      <c r="I601" s="150"/>
      <c r="J601" s="151">
        <f>ROUND(I601*H601,2)</f>
        <v>0</v>
      </c>
      <c r="K601" s="147" t="s">
        <v>150</v>
      </c>
      <c r="L601" s="34"/>
      <c r="M601" s="152" t="s">
        <v>1</v>
      </c>
      <c r="N601" s="153" t="s">
        <v>41</v>
      </c>
      <c r="O601" s="59"/>
      <c r="P601" s="154">
        <f>O601*H601</f>
        <v>0</v>
      </c>
      <c r="Q601" s="154">
        <v>1.7000000000000001E-4</v>
      </c>
      <c r="R601" s="154">
        <f>Q601*H601</f>
        <v>9.1386899999999997E-3</v>
      </c>
      <c r="S601" s="154">
        <v>0</v>
      </c>
      <c r="T601" s="155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56" t="s">
        <v>237</v>
      </c>
      <c r="AT601" s="156" t="s">
        <v>146</v>
      </c>
      <c r="AU601" s="156" t="s">
        <v>85</v>
      </c>
      <c r="AY601" s="18" t="s">
        <v>144</v>
      </c>
      <c r="BE601" s="157">
        <f>IF(N601="základní",J601,0)</f>
        <v>0</v>
      </c>
      <c r="BF601" s="157">
        <f>IF(N601="snížená",J601,0)</f>
        <v>0</v>
      </c>
      <c r="BG601" s="157">
        <f>IF(N601="zákl. přenesená",J601,0)</f>
        <v>0</v>
      </c>
      <c r="BH601" s="157">
        <f>IF(N601="sníž. přenesená",J601,0)</f>
        <v>0</v>
      </c>
      <c r="BI601" s="157">
        <f>IF(N601="nulová",J601,0)</f>
        <v>0</v>
      </c>
      <c r="BJ601" s="18" t="s">
        <v>6</v>
      </c>
      <c r="BK601" s="157">
        <f>ROUND(I601*H601,2)</f>
        <v>0</v>
      </c>
      <c r="BL601" s="18" t="s">
        <v>237</v>
      </c>
      <c r="BM601" s="156" t="s">
        <v>1052</v>
      </c>
    </row>
    <row r="602" spans="1:65" s="13" customFormat="1" ht="10">
      <c r="B602" s="158"/>
      <c r="D602" s="159" t="s">
        <v>153</v>
      </c>
      <c r="E602" s="160" t="s">
        <v>1</v>
      </c>
      <c r="F602" s="161" t="s">
        <v>1053</v>
      </c>
      <c r="H602" s="162">
        <v>38.411999999999999</v>
      </c>
      <c r="I602" s="163"/>
      <c r="L602" s="158"/>
      <c r="M602" s="164"/>
      <c r="N602" s="165"/>
      <c r="O602" s="165"/>
      <c r="P602" s="165"/>
      <c r="Q602" s="165"/>
      <c r="R602" s="165"/>
      <c r="S602" s="165"/>
      <c r="T602" s="166"/>
      <c r="AT602" s="160" t="s">
        <v>153</v>
      </c>
      <c r="AU602" s="160" t="s">
        <v>85</v>
      </c>
      <c r="AV602" s="13" t="s">
        <v>85</v>
      </c>
      <c r="AW602" s="13" t="s">
        <v>32</v>
      </c>
      <c r="AX602" s="13" t="s">
        <v>76</v>
      </c>
      <c r="AY602" s="160" t="s">
        <v>144</v>
      </c>
    </row>
    <row r="603" spans="1:65" s="15" customFormat="1" ht="10">
      <c r="B603" s="175"/>
      <c r="D603" s="159" t="s">
        <v>153</v>
      </c>
      <c r="E603" s="176" t="s">
        <v>1</v>
      </c>
      <c r="F603" s="177" t="s">
        <v>804</v>
      </c>
      <c r="H603" s="178">
        <v>38.411999999999999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6" t="s">
        <v>153</v>
      </c>
      <c r="AU603" s="176" t="s">
        <v>85</v>
      </c>
      <c r="AV603" s="15" t="s">
        <v>159</v>
      </c>
      <c r="AW603" s="15" t="s">
        <v>32</v>
      </c>
      <c r="AX603" s="15" t="s">
        <v>76</v>
      </c>
      <c r="AY603" s="176" t="s">
        <v>144</v>
      </c>
    </row>
    <row r="604" spans="1:65" s="13" customFormat="1" ht="10">
      <c r="B604" s="158"/>
      <c r="D604" s="159" t="s">
        <v>153</v>
      </c>
      <c r="E604" s="160" t="s">
        <v>1</v>
      </c>
      <c r="F604" s="161" t="s">
        <v>1054</v>
      </c>
      <c r="H604" s="162">
        <v>15.345000000000001</v>
      </c>
      <c r="I604" s="163"/>
      <c r="L604" s="158"/>
      <c r="M604" s="164"/>
      <c r="N604" s="165"/>
      <c r="O604" s="165"/>
      <c r="P604" s="165"/>
      <c r="Q604" s="165"/>
      <c r="R604" s="165"/>
      <c r="S604" s="165"/>
      <c r="T604" s="166"/>
      <c r="AT604" s="160" t="s">
        <v>153</v>
      </c>
      <c r="AU604" s="160" t="s">
        <v>85</v>
      </c>
      <c r="AV604" s="13" t="s">
        <v>85</v>
      </c>
      <c r="AW604" s="13" t="s">
        <v>32</v>
      </c>
      <c r="AX604" s="13" t="s">
        <v>76</v>
      </c>
      <c r="AY604" s="160" t="s">
        <v>144</v>
      </c>
    </row>
    <row r="605" spans="1:65" s="15" customFormat="1" ht="10">
      <c r="B605" s="175"/>
      <c r="D605" s="159" t="s">
        <v>153</v>
      </c>
      <c r="E605" s="176" t="s">
        <v>1</v>
      </c>
      <c r="F605" s="177" t="s">
        <v>806</v>
      </c>
      <c r="H605" s="178">
        <v>15.345000000000001</v>
      </c>
      <c r="I605" s="179"/>
      <c r="L605" s="175"/>
      <c r="M605" s="180"/>
      <c r="N605" s="181"/>
      <c r="O605" s="181"/>
      <c r="P605" s="181"/>
      <c r="Q605" s="181"/>
      <c r="R605" s="181"/>
      <c r="S605" s="181"/>
      <c r="T605" s="182"/>
      <c r="AT605" s="176" t="s">
        <v>153</v>
      </c>
      <c r="AU605" s="176" t="s">
        <v>85</v>
      </c>
      <c r="AV605" s="15" t="s">
        <v>159</v>
      </c>
      <c r="AW605" s="15" t="s">
        <v>32</v>
      </c>
      <c r="AX605" s="15" t="s">
        <v>76</v>
      </c>
      <c r="AY605" s="176" t="s">
        <v>144</v>
      </c>
    </row>
    <row r="606" spans="1:65" s="14" customFormat="1" ht="10">
      <c r="B606" s="167"/>
      <c r="D606" s="159" t="s">
        <v>153</v>
      </c>
      <c r="E606" s="168" t="s">
        <v>1</v>
      </c>
      <c r="F606" s="169" t="s">
        <v>1055</v>
      </c>
      <c r="H606" s="170">
        <v>53.756999999999998</v>
      </c>
      <c r="I606" s="171"/>
      <c r="L606" s="167"/>
      <c r="M606" s="172"/>
      <c r="N606" s="173"/>
      <c r="O606" s="173"/>
      <c r="P606" s="173"/>
      <c r="Q606" s="173"/>
      <c r="R606" s="173"/>
      <c r="S606" s="173"/>
      <c r="T606" s="174"/>
      <c r="AT606" s="168" t="s">
        <v>153</v>
      </c>
      <c r="AU606" s="168" t="s">
        <v>85</v>
      </c>
      <c r="AV606" s="14" t="s">
        <v>151</v>
      </c>
      <c r="AW606" s="14" t="s">
        <v>32</v>
      </c>
      <c r="AX606" s="14" t="s">
        <v>6</v>
      </c>
      <c r="AY606" s="168" t="s">
        <v>144</v>
      </c>
    </row>
    <row r="607" spans="1:65" s="2" customFormat="1" ht="16.5" customHeight="1">
      <c r="A607" s="33"/>
      <c r="B607" s="144"/>
      <c r="C607" s="183" t="s">
        <v>1056</v>
      </c>
      <c r="D607" s="183" t="s">
        <v>306</v>
      </c>
      <c r="E607" s="184" t="s">
        <v>1057</v>
      </c>
      <c r="F607" s="185" t="s">
        <v>1058</v>
      </c>
      <c r="G607" s="186" t="s">
        <v>427</v>
      </c>
      <c r="H607" s="187">
        <v>56.445</v>
      </c>
      <c r="I607" s="188"/>
      <c r="J607" s="189">
        <f>ROUND(I607*H607,2)</f>
        <v>0</v>
      </c>
      <c r="K607" s="185" t="s">
        <v>150</v>
      </c>
      <c r="L607" s="190"/>
      <c r="M607" s="191" t="s">
        <v>1</v>
      </c>
      <c r="N607" s="192" t="s">
        <v>41</v>
      </c>
      <c r="O607" s="59"/>
      <c r="P607" s="154">
        <f>O607*H607</f>
        <v>0</v>
      </c>
      <c r="Q607" s="154">
        <v>4.0000000000000003E-5</v>
      </c>
      <c r="R607" s="154">
        <f>Q607*H607</f>
        <v>2.2578000000000003E-3</v>
      </c>
      <c r="S607" s="154">
        <v>0</v>
      </c>
      <c r="T607" s="155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6" t="s">
        <v>332</v>
      </c>
      <c r="AT607" s="156" t="s">
        <v>306</v>
      </c>
      <c r="AU607" s="156" t="s">
        <v>85</v>
      </c>
      <c r="AY607" s="18" t="s">
        <v>144</v>
      </c>
      <c r="BE607" s="157">
        <f>IF(N607="základní",J607,0)</f>
        <v>0</v>
      </c>
      <c r="BF607" s="157">
        <f>IF(N607="snížená",J607,0)</f>
        <v>0</v>
      </c>
      <c r="BG607" s="157">
        <f>IF(N607="zákl. přenesená",J607,0)</f>
        <v>0</v>
      </c>
      <c r="BH607" s="157">
        <f>IF(N607="sníž. přenesená",J607,0)</f>
        <v>0</v>
      </c>
      <c r="BI607" s="157">
        <f>IF(N607="nulová",J607,0)</f>
        <v>0</v>
      </c>
      <c r="BJ607" s="18" t="s">
        <v>6</v>
      </c>
      <c r="BK607" s="157">
        <f>ROUND(I607*H607,2)</f>
        <v>0</v>
      </c>
      <c r="BL607" s="18" t="s">
        <v>237</v>
      </c>
      <c r="BM607" s="156" t="s">
        <v>1059</v>
      </c>
    </row>
    <row r="608" spans="1:65" s="13" customFormat="1" ht="10">
      <c r="B608" s="158"/>
      <c r="D608" s="159" t="s">
        <v>153</v>
      </c>
      <c r="F608" s="161" t="s">
        <v>1060</v>
      </c>
      <c r="H608" s="162">
        <v>56.445</v>
      </c>
      <c r="I608" s="163"/>
      <c r="L608" s="158"/>
      <c r="M608" s="164"/>
      <c r="N608" s="165"/>
      <c r="O608" s="165"/>
      <c r="P608" s="165"/>
      <c r="Q608" s="165"/>
      <c r="R608" s="165"/>
      <c r="S608" s="165"/>
      <c r="T608" s="166"/>
      <c r="AT608" s="160" t="s">
        <v>153</v>
      </c>
      <c r="AU608" s="160" t="s">
        <v>85</v>
      </c>
      <c r="AV608" s="13" t="s">
        <v>85</v>
      </c>
      <c r="AW608" s="13" t="s">
        <v>3</v>
      </c>
      <c r="AX608" s="13" t="s">
        <v>6</v>
      </c>
      <c r="AY608" s="160" t="s">
        <v>144</v>
      </c>
    </row>
    <row r="609" spans="1:65" s="2" customFormat="1" ht="16.5" customHeight="1">
      <c r="A609" s="33"/>
      <c r="B609" s="144"/>
      <c r="C609" s="145" t="s">
        <v>1061</v>
      </c>
      <c r="D609" s="145" t="s">
        <v>146</v>
      </c>
      <c r="E609" s="146" t="s">
        <v>1062</v>
      </c>
      <c r="F609" s="147" t="s">
        <v>1063</v>
      </c>
      <c r="G609" s="148" t="s">
        <v>233</v>
      </c>
      <c r="H609" s="149">
        <v>4.5220000000000002</v>
      </c>
      <c r="I609" s="150"/>
      <c r="J609" s="151">
        <f>ROUND(I609*H609,2)</f>
        <v>0</v>
      </c>
      <c r="K609" s="147" t="s">
        <v>150</v>
      </c>
      <c r="L609" s="34"/>
      <c r="M609" s="152" t="s">
        <v>1</v>
      </c>
      <c r="N609" s="153" t="s">
        <v>41</v>
      </c>
      <c r="O609" s="59"/>
      <c r="P609" s="154">
        <f>O609*H609</f>
        <v>0</v>
      </c>
      <c r="Q609" s="154">
        <v>0</v>
      </c>
      <c r="R609" s="154">
        <f>Q609*H609</f>
        <v>0</v>
      </c>
      <c r="S609" s="154">
        <v>0</v>
      </c>
      <c r="T609" s="155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6" t="s">
        <v>237</v>
      </c>
      <c r="AT609" s="156" t="s">
        <v>146</v>
      </c>
      <c r="AU609" s="156" t="s">
        <v>85</v>
      </c>
      <c r="AY609" s="18" t="s">
        <v>144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8" t="s">
        <v>6</v>
      </c>
      <c r="BK609" s="157">
        <f>ROUND(I609*H609,2)</f>
        <v>0</v>
      </c>
      <c r="BL609" s="18" t="s">
        <v>237</v>
      </c>
      <c r="BM609" s="156" t="s">
        <v>1064</v>
      </c>
    </row>
    <row r="610" spans="1:65" s="2" customFormat="1" ht="16.5" customHeight="1">
      <c r="A610" s="33"/>
      <c r="B610" s="144"/>
      <c r="C610" s="145" t="s">
        <v>1065</v>
      </c>
      <c r="D610" s="145" t="s">
        <v>146</v>
      </c>
      <c r="E610" s="146" t="s">
        <v>1066</v>
      </c>
      <c r="F610" s="147" t="s">
        <v>1067</v>
      </c>
      <c r="G610" s="148" t="s">
        <v>233</v>
      </c>
      <c r="H610" s="149">
        <v>4.5220000000000002</v>
      </c>
      <c r="I610" s="150"/>
      <c r="J610" s="151">
        <f>ROUND(I610*H610,2)</f>
        <v>0</v>
      </c>
      <c r="K610" s="147" t="s">
        <v>150</v>
      </c>
      <c r="L610" s="34"/>
      <c r="M610" s="152" t="s">
        <v>1</v>
      </c>
      <c r="N610" s="153" t="s">
        <v>41</v>
      </c>
      <c r="O610" s="59"/>
      <c r="P610" s="154">
        <f>O610*H610</f>
        <v>0</v>
      </c>
      <c r="Q610" s="154">
        <v>0</v>
      </c>
      <c r="R610" s="154">
        <f>Q610*H610</f>
        <v>0</v>
      </c>
      <c r="S610" s="154">
        <v>0</v>
      </c>
      <c r="T610" s="155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56" t="s">
        <v>237</v>
      </c>
      <c r="AT610" s="156" t="s">
        <v>146</v>
      </c>
      <c r="AU610" s="156" t="s">
        <v>85</v>
      </c>
      <c r="AY610" s="18" t="s">
        <v>144</v>
      </c>
      <c r="BE610" s="157">
        <f>IF(N610="základní",J610,0)</f>
        <v>0</v>
      </c>
      <c r="BF610" s="157">
        <f>IF(N610="snížená",J610,0)</f>
        <v>0</v>
      </c>
      <c r="BG610" s="157">
        <f>IF(N610="zákl. přenesená",J610,0)</f>
        <v>0</v>
      </c>
      <c r="BH610" s="157">
        <f>IF(N610="sníž. přenesená",J610,0)</f>
        <v>0</v>
      </c>
      <c r="BI610" s="157">
        <f>IF(N610="nulová",J610,0)</f>
        <v>0</v>
      </c>
      <c r="BJ610" s="18" t="s">
        <v>6</v>
      </c>
      <c r="BK610" s="157">
        <f>ROUND(I610*H610,2)</f>
        <v>0</v>
      </c>
      <c r="BL610" s="18" t="s">
        <v>237</v>
      </c>
      <c r="BM610" s="156" t="s">
        <v>1068</v>
      </c>
    </row>
    <row r="611" spans="1:65" s="12" customFormat="1" ht="22.75" customHeight="1">
      <c r="B611" s="131"/>
      <c r="D611" s="132" t="s">
        <v>75</v>
      </c>
      <c r="E611" s="142" t="s">
        <v>1069</v>
      </c>
      <c r="F611" s="142" t="s">
        <v>1070</v>
      </c>
      <c r="I611" s="134"/>
      <c r="J611" s="143">
        <f>BK611</f>
        <v>0</v>
      </c>
      <c r="L611" s="131"/>
      <c r="M611" s="136"/>
      <c r="N611" s="137"/>
      <c r="O611" s="137"/>
      <c r="P611" s="138">
        <f>SUM(P612:P614)</f>
        <v>0</v>
      </c>
      <c r="Q611" s="137"/>
      <c r="R611" s="138">
        <f>SUM(R612:R614)</f>
        <v>1.4E-3</v>
      </c>
      <c r="S611" s="137"/>
      <c r="T611" s="139">
        <f>SUM(T612:T614)</f>
        <v>0</v>
      </c>
      <c r="AR611" s="132" t="s">
        <v>85</v>
      </c>
      <c r="AT611" s="140" t="s">
        <v>75</v>
      </c>
      <c r="AU611" s="140" t="s">
        <v>6</v>
      </c>
      <c r="AY611" s="132" t="s">
        <v>144</v>
      </c>
      <c r="BK611" s="141">
        <f>SUM(BK612:BK614)</f>
        <v>0</v>
      </c>
    </row>
    <row r="612" spans="1:65" s="2" customFormat="1" ht="16.5" customHeight="1">
      <c r="A612" s="33"/>
      <c r="B612" s="144"/>
      <c r="C612" s="145" t="s">
        <v>1071</v>
      </c>
      <c r="D612" s="145" t="s">
        <v>146</v>
      </c>
      <c r="E612" s="146" t="s">
        <v>1072</v>
      </c>
      <c r="F612" s="147" t="s">
        <v>1073</v>
      </c>
      <c r="G612" s="148" t="s">
        <v>427</v>
      </c>
      <c r="H612" s="149">
        <v>3.5</v>
      </c>
      <c r="I612" s="150"/>
      <c r="J612" s="151">
        <f>ROUND(I612*H612,2)</f>
        <v>0</v>
      </c>
      <c r="K612" s="147" t="s">
        <v>150</v>
      </c>
      <c r="L612" s="34"/>
      <c r="M612" s="152" t="s">
        <v>1</v>
      </c>
      <c r="N612" s="153" t="s">
        <v>41</v>
      </c>
      <c r="O612" s="59"/>
      <c r="P612" s="154">
        <f>O612*H612</f>
        <v>0</v>
      </c>
      <c r="Q612" s="154">
        <v>0</v>
      </c>
      <c r="R612" s="154">
        <f>Q612*H612</f>
        <v>0</v>
      </c>
      <c r="S612" s="154">
        <v>0</v>
      </c>
      <c r="T612" s="155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6" t="s">
        <v>237</v>
      </c>
      <c r="AT612" s="156" t="s">
        <v>146</v>
      </c>
      <c r="AU612" s="156" t="s">
        <v>85</v>
      </c>
      <c r="AY612" s="18" t="s">
        <v>144</v>
      </c>
      <c r="BE612" s="157">
        <f>IF(N612="základní",J612,0)</f>
        <v>0</v>
      </c>
      <c r="BF612" s="157">
        <f>IF(N612="snížená",J612,0)</f>
        <v>0</v>
      </c>
      <c r="BG612" s="157">
        <f>IF(N612="zákl. přenesená",J612,0)</f>
        <v>0</v>
      </c>
      <c r="BH612" s="157">
        <f>IF(N612="sníž. přenesená",J612,0)</f>
        <v>0</v>
      </c>
      <c r="BI612" s="157">
        <f>IF(N612="nulová",J612,0)</f>
        <v>0</v>
      </c>
      <c r="BJ612" s="18" t="s">
        <v>6</v>
      </c>
      <c r="BK612" s="157">
        <f>ROUND(I612*H612,2)</f>
        <v>0</v>
      </c>
      <c r="BL612" s="18" t="s">
        <v>237</v>
      </c>
      <c r="BM612" s="156" t="s">
        <v>1074</v>
      </c>
    </row>
    <row r="613" spans="1:65" s="13" customFormat="1" ht="10">
      <c r="B613" s="158"/>
      <c r="D613" s="159" t="s">
        <v>153</v>
      </c>
      <c r="E613" s="160" t="s">
        <v>1</v>
      </c>
      <c r="F613" s="161" t="s">
        <v>1075</v>
      </c>
      <c r="H613" s="162">
        <v>3.5</v>
      </c>
      <c r="I613" s="163"/>
      <c r="L613" s="158"/>
      <c r="M613" s="164"/>
      <c r="N613" s="165"/>
      <c r="O613" s="165"/>
      <c r="P613" s="165"/>
      <c r="Q613" s="165"/>
      <c r="R613" s="165"/>
      <c r="S613" s="165"/>
      <c r="T613" s="166"/>
      <c r="AT613" s="160" t="s">
        <v>153</v>
      </c>
      <c r="AU613" s="160" t="s">
        <v>85</v>
      </c>
      <c r="AV613" s="13" t="s">
        <v>85</v>
      </c>
      <c r="AW613" s="13" t="s">
        <v>32</v>
      </c>
      <c r="AX613" s="13" t="s">
        <v>6</v>
      </c>
      <c r="AY613" s="160" t="s">
        <v>144</v>
      </c>
    </row>
    <row r="614" spans="1:65" s="2" customFormat="1" ht="16.5" customHeight="1">
      <c r="A614" s="33"/>
      <c r="B614" s="144"/>
      <c r="C614" s="183" t="s">
        <v>1076</v>
      </c>
      <c r="D614" s="183" t="s">
        <v>306</v>
      </c>
      <c r="E614" s="184" t="s">
        <v>1077</v>
      </c>
      <c r="F614" s="185" t="s">
        <v>1078</v>
      </c>
      <c r="G614" s="186" t="s">
        <v>427</v>
      </c>
      <c r="H614" s="187">
        <v>3.5</v>
      </c>
      <c r="I614" s="188"/>
      <c r="J614" s="189">
        <f>ROUND(I614*H614,2)</f>
        <v>0</v>
      </c>
      <c r="K614" s="185" t="s">
        <v>1</v>
      </c>
      <c r="L614" s="190"/>
      <c r="M614" s="191" t="s">
        <v>1</v>
      </c>
      <c r="N614" s="192" t="s">
        <v>41</v>
      </c>
      <c r="O614" s="59"/>
      <c r="P614" s="154">
        <f>O614*H614</f>
        <v>0</v>
      </c>
      <c r="Q614" s="154">
        <v>4.0000000000000002E-4</v>
      </c>
      <c r="R614" s="154">
        <f>Q614*H614</f>
        <v>1.4E-3</v>
      </c>
      <c r="S614" s="154">
        <v>0</v>
      </c>
      <c r="T614" s="155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56" t="s">
        <v>332</v>
      </c>
      <c r="AT614" s="156" t="s">
        <v>306</v>
      </c>
      <c r="AU614" s="156" t="s">
        <v>85</v>
      </c>
      <c r="AY614" s="18" t="s">
        <v>144</v>
      </c>
      <c r="BE614" s="157">
        <f>IF(N614="základní",J614,0)</f>
        <v>0</v>
      </c>
      <c r="BF614" s="157">
        <f>IF(N614="snížená",J614,0)</f>
        <v>0</v>
      </c>
      <c r="BG614" s="157">
        <f>IF(N614="zákl. přenesená",J614,0)</f>
        <v>0</v>
      </c>
      <c r="BH614" s="157">
        <f>IF(N614="sníž. přenesená",J614,0)</f>
        <v>0</v>
      </c>
      <c r="BI614" s="157">
        <f>IF(N614="nulová",J614,0)</f>
        <v>0</v>
      </c>
      <c r="BJ614" s="18" t="s">
        <v>6</v>
      </c>
      <c r="BK614" s="157">
        <f>ROUND(I614*H614,2)</f>
        <v>0</v>
      </c>
      <c r="BL614" s="18" t="s">
        <v>237</v>
      </c>
      <c r="BM614" s="156" t="s">
        <v>1079</v>
      </c>
    </row>
    <row r="615" spans="1:65" s="12" customFormat="1" ht="22.75" customHeight="1">
      <c r="B615" s="131"/>
      <c r="D615" s="132" t="s">
        <v>75</v>
      </c>
      <c r="E615" s="142" t="s">
        <v>1080</v>
      </c>
      <c r="F615" s="142" t="s">
        <v>1081</v>
      </c>
      <c r="I615" s="134"/>
      <c r="J615" s="143">
        <f>BK615</f>
        <v>0</v>
      </c>
      <c r="L615" s="131"/>
      <c r="M615" s="136"/>
      <c r="N615" s="137"/>
      <c r="O615" s="137"/>
      <c r="P615" s="138">
        <f>SUM(P616:P622)</f>
        <v>0</v>
      </c>
      <c r="Q615" s="137"/>
      <c r="R615" s="138">
        <f>SUM(R616:R622)</f>
        <v>0.22642724999999997</v>
      </c>
      <c r="S615" s="137"/>
      <c r="T615" s="139">
        <f>SUM(T616:T622)</f>
        <v>0</v>
      </c>
      <c r="AR615" s="132" t="s">
        <v>85</v>
      </c>
      <c r="AT615" s="140" t="s">
        <v>75</v>
      </c>
      <c r="AU615" s="140" t="s">
        <v>6</v>
      </c>
      <c r="AY615" s="132" t="s">
        <v>144</v>
      </c>
      <c r="BK615" s="141">
        <f>SUM(BK616:BK622)</f>
        <v>0</v>
      </c>
    </row>
    <row r="616" spans="1:65" s="2" customFormat="1" ht="16.5" customHeight="1">
      <c r="A616" s="33"/>
      <c r="B616" s="144"/>
      <c r="C616" s="145" t="s">
        <v>1082</v>
      </c>
      <c r="D616" s="145" t="s">
        <v>146</v>
      </c>
      <c r="E616" s="146" t="s">
        <v>1083</v>
      </c>
      <c r="F616" s="147" t="s">
        <v>1084</v>
      </c>
      <c r="G616" s="148" t="s">
        <v>199</v>
      </c>
      <c r="H616" s="149">
        <v>25.585000000000001</v>
      </c>
      <c r="I616" s="150"/>
      <c r="J616" s="151">
        <f>ROUND(I616*H616,2)</f>
        <v>0</v>
      </c>
      <c r="K616" s="147" t="s">
        <v>150</v>
      </c>
      <c r="L616" s="34"/>
      <c r="M616" s="152" t="s">
        <v>1</v>
      </c>
      <c r="N616" s="153" t="s">
        <v>41</v>
      </c>
      <c r="O616" s="59"/>
      <c r="P616" s="154">
        <f>O616*H616</f>
        <v>0</v>
      </c>
      <c r="Q616" s="154">
        <v>4.4999999999999997E-3</v>
      </c>
      <c r="R616" s="154">
        <f>Q616*H616</f>
        <v>0.1151325</v>
      </c>
      <c r="S616" s="154">
        <v>0</v>
      </c>
      <c r="T616" s="155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56" t="s">
        <v>237</v>
      </c>
      <c r="AT616" s="156" t="s">
        <v>146</v>
      </c>
      <c r="AU616" s="156" t="s">
        <v>85</v>
      </c>
      <c r="AY616" s="18" t="s">
        <v>144</v>
      </c>
      <c r="BE616" s="157">
        <f>IF(N616="základní",J616,0)</f>
        <v>0</v>
      </c>
      <c r="BF616" s="157">
        <f>IF(N616="snížená",J616,0)</f>
        <v>0</v>
      </c>
      <c r="BG616" s="157">
        <f>IF(N616="zákl. přenesená",J616,0)</f>
        <v>0</v>
      </c>
      <c r="BH616" s="157">
        <f>IF(N616="sníž. přenesená",J616,0)</f>
        <v>0</v>
      </c>
      <c r="BI616" s="157">
        <f>IF(N616="nulová",J616,0)</f>
        <v>0</v>
      </c>
      <c r="BJ616" s="18" t="s">
        <v>6</v>
      </c>
      <c r="BK616" s="157">
        <f>ROUND(I616*H616,2)</f>
        <v>0</v>
      </c>
      <c r="BL616" s="18" t="s">
        <v>237</v>
      </c>
      <c r="BM616" s="156" t="s">
        <v>1085</v>
      </c>
    </row>
    <row r="617" spans="1:65" s="13" customFormat="1" ht="10">
      <c r="B617" s="158"/>
      <c r="D617" s="159" t="s">
        <v>153</v>
      </c>
      <c r="E617" s="160" t="s">
        <v>1</v>
      </c>
      <c r="F617" s="161" t="s">
        <v>1086</v>
      </c>
      <c r="H617" s="162">
        <v>17.559999999999999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153</v>
      </c>
      <c r="AU617" s="160" t="s">
        <v>85</v>
      </c>
      <c r="AV617" s="13" t="s">
        <v>85</v>
      </c>
      <c r="AW617" s="13" t="s">
        <v>32</v>
      </c>
      <c r="AX617" s="13" t="s">
        <v>76</v>
      </c>
      <c r="AY617" s="160" t="s">
        <v>144</v>
      </c>
    </row>
    <row r="618" spans="1:65" s="13" customFormat="1" ht="10">
      <c r="B618" s="158"/>
      <c r="D618" s="159" t="s">
        <v>153</v>
      </c>
      <c r="E618" s="160" t="s">
        <v>1</v>
      </c>
      <c r="F618" s="161" t="s">
        <v>1087</v>
      </c>
      <c r="H618" s="162">
        <v>6.9749999999999996</v>
      </c>
      <c r="I618" s="163"/>
      <c r="L618" s="158"/>
      <c r="M618" s="164"/>
      <c r="N618" s="165"/>
      <c r="O618" s="165"/>
      <c r="P618" s="165"/>
      <c r="Q618" s="165"/>
      <c r="R618" s="165"/>
      <c r="S618" s="165"/>
      <c r="T618" s="166"/>
      <c r="AT618" s="160" t="s">
        <v>153</v>
      </c>
      <c r="AU618" s="160" t="s">
        <v>85</v>
      </c>
      <c r="AV618" s="13" t="s">
        <v>85</v>
      </c>
      <c r="AW618" s="13" t="s">
        <v>32</v>
      </c>
      <c r="AX618" s="13" t="s">
        <v>76</v>
      </c>
      <c r="AY618" s="160" t="s">
        <v>144</v>
      </c>
    </row>
    <row r="619" spans="1:65" s="13" customFormat="1" ht="10">
      <c r="B619" s="158"/>
      <c r="D619" s="159" t="s">
        <v>153</v>
      </c>
      <c r="E619" s="160" t="s">
        <v>1</v>
      </c>
      <c r="F619" s="161" t="s">
        <v>1088</v>
      </c>
      <c r="H619" s="162">
        <v>1.05</v>
      </c>
      <c r="I619" s="163"/>
      <c r="L619" s="158"/>
      <c r="M619" s="164"/>
      <c r="N619" s="165"/>
      <c r="O619" s="165"/>
      <c r="P619" s="165"/>
      <c r="Q619" s="165"/>
      <c r="R619" s="165"/>
      <c r="S619" s="165"/>
      <c r="T619" s="166"/>
      <c r="AT619" s="160" t="s">
        <v>153</v>
      </c>
      <c r="AU619" s="160" t="s">
        <v>85</v>
      </c>
      <c r="AV619" s="13" t="s">
        <v>85</v>
      </c>
      <c r="AW619" s="13" t="s">
        <v>32</v>
      </c>
      <c r="AX619" s="13" t="s">
        <v>76</v>
      </c>
      <c r="AY619" s="160" t="s">
        <v>144</v>
      </c>
    </row>
    <row r="620" spans="1:65" s="14" customFormat="1" ht="10">
      <c r="B620" s="167"/>
      <c r="D620" s="159" t="s">
        <v>153</v>
      </c>
      <c r="E620" s="168" t="s">
        <v>1</v>
      </c>
      <c r="F620" s="169" t="s">
        <v>1089</v>
      </c>
      <c r="H620" s="170">
        <v>25.585000000000001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8" t="s">
        <v>153</v>
      </c>
      <c r="AU620" s="168" t="s">
        <v>85</v>
      </c>
      <c r="AV620" s="14" t="s">
        <v>151</v>
      </c>
      <c r="AW620" s="14" t="s">
        <v>32</v>
      </c>
      <c r="AX620" s="14" t="s">
        <v>6</v>
      </c>
      <c r="AY620" s="168" t="s">
        <v>144</v>
      </c>
    </row>
    <row r="621" spans="1:65" s="2" customFormat="1" ht="21.75" customHeight="1">
      <c r="A621" s="33"/>
      <c r="B621" s="144"/>
      <c r="C621" s="145" t="s">
        <v>1090</v>
      </c>
      <c r="D621" s="145" t="s">
        <v>146</v>
      </c>
      <c r="E621" s="146" t="s">
        <v>1091</v>
      </c>
      <c r="F621" s="147" t="s">
        <v>1092</v>
      </c>
      <c r="G621" s="148" t="s">
        <v>199</v>
      </c>
      <c r="H621" s="149">
        <v>76.754999999999995</v>
      </c>
      <c r="I621" s="150"/>
      <c r="J621" s="151">
        <f>ROUND(I621*H621,2)</f>
        <v>0</v>
      </c>
      <c r="K621" s="147" t="s">
        <v>150</v>
      </c>
      <c r="L621" s="34"/>
      <c r="M621" s="152" t="s">
        <v>1</v>
      </c>
      <c r="N621" s="153" t="s">
        <v>41</v>
      </c>
      <c r="O621" s="59"/>
      <c r="P621" s="154">
        <f>O621*H621</f>
        <v>0</v>
      </c>
      <c r="Q621" s="154">
        <v>1.4499999999999999E-3</v>
      </c>
      <c r="R621" s="154">
        <f>Q621*H621</f>
        <v>0.11129474999999998</v>
      </c>
      <c r="S621" s="154">
        <v>0</v>
      </c>
      <c r="T621" s="155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56" t="s">
        <v>237</v>
      </c>
      <c r="AT621" s="156" t="s">
        <v>146</v>
      </c>
      <c r="AU621" s="156" t="s">
        <v>85</v>
      </c>
      <c r="AY621" s="18" t="s">
        <v>144</v>
      </c>
      <c r="BE621" s="157">
        <f>IF(N621="základní",J621,0)</f>
        <v>0</v>
      </c>
      <c r="BF621" s="157">
        <f>IF(N621="snížená",J621,0)</f>
        <v>0</v>
      </c>
      <c r="BG621" s="157">
        <f>IF(N621="zákl. přenesená",J621,0)</f>
        <v>0</v>
      </c>
      <c r="BH621" s="157">
        <f>IF(N621="sníž. přenesená",J621,0)</f>
        <v>0</v>
      </c>
      <c r="BI621" s="157">
        <f>IF(N621="nulová",J621,0)</f>
        <v>0</v>
      </c>
      <c r="BJ621" s="18" t="s">
        <v>6</v>
      </c>
      <c r="BK621" s="157">
        <f>ROUND(I621*H621,2)</f>
        <v>0</v>
      </c>
      <c r="BL621" s="18" t="s">
        <v>237</v>
      </c>
      <c r="BM621" s="156" t="s">
        <v>1093</v>
      </c>
    </row>
    <row r="622" spans="1:65" s="13" customFormat="1" ht="10">
      <c r="B622" s="158"/>
      <c r="D622" s="159" t="s">
        <v>153</v>
      </c>
      <c r="F622" s="161" t="s">
        <v>1094</v>
      </c>
      <c r="H622" s="162">
        <v>76.754999999999995</v>
      </c>
      <c r="I622" s="163"/>
      <c r="L622" s="158"/>
      <c r="M622" s="164"/>
      <c r="N622" s="165"/>
      <c r="O622" s="165"/>
      <c r="P622" s="165"/>
      <c r="Q622" s="165"/>
      <c r="R622" s="165"/>
      <c r="S622" s="165"/>
      <c r="T622" s="166"/>
      <c r="AT622" s="160" t="s">
        <v>153</v>
      </c>
      <c r="AU622" s="160" t="s">
        <v>85</v>
      </c>
      <c r="AV622" s="13" t="s">
        <v>85</v>
      </c>
      <c r="AW622" s="13" t="s">
        <v>3</v>
      </c>
      <c r="AX622" s="13" t="s">
        <v>6</v>
      </c>
      <c r="AY622" s="160" t="s">
        <v>144</v>
      </c>
    </row>
    <row r="623" spans="1:65" s="12" customFormat="1" ht="22.75" customHeight="1">
      <c r="B623" s="131"/>
      <c r="D623" s="132" t="s">
        <v>75</v>
      </c>
      <c r="E623" s="142" t="s">
        <v>1095</v>
      </c>
      <c r="F623" s="142" t="s">
        <v>1096</v>
      </c>
      <c r="I623" s="134"/>
      <c r="J623" s="143">
        <f>BK623</f>
        <v>0</v>
      </c>
      <c r="L623" s="131"/>
      <c r="M623" s="136"/>
      <c r="N623" s="137"/>
      <c r="O623" s="137"/>
      <c r="P623" s="138">
        <f>SUM(P624:P650)</f>
        <v>0</v>
      </c>
      <c r="Q623" s="137"/>
      <c r="R623" s="138">
        <f>SUM(R624:R650)</f>
        <v>0.12120642000000001</v>
      </c>
      <c r="S623" s="137"/>
      <c r="T623" s="139">
        <f>SUM(T624:T650)</f>
        <v>0</v>
      </c>
      <c r="AR623" s="132" t="s">
        <v>85</v>
      </c>
      <c r="AT623" s="140" t="s">
        <v>75</v>
      </c>
      <c r="AU623" s="140" t="s">
        <v>6</v>
      </c>
      <c r="AY623" s="132" t="s">
        <v>144</v>
      </c>
      <c r="BK623" s="141">
        <f>SUM(BK624:BK650)</f>
        <v>0</v>
      </c>
    </row>
    <row r="624" spans="1:65" s="2" customFormat="1" ht="16.5" customHeight="1">
      <c r="A624" s="33"/>
      <c r="B624" s="144"/>
      <c r="C624" s="145" t="s">
        <v>1097</v>
      </c>
      <c r="D624" s="145" t="s">
        <v>146</v>
      </c>
      <c r="E624" s="146" t="s">
        <v>1098</v>
      </c>
      <c r="F624" s="147" t="s">
        <v>1099</v>
      </c>
      <c r="G624" s="148" t="s">
        <v>199</v>
      </c>
      <c r="H624" s="149">
        <v>61.475999999999999</v>
      </c>
      <c r="I624" s="150"/>
      <c r="J624" s="151">
        <f>ROUND(I624*H624,2)</f>
        <v>0</v>
      </c>
      <c r="K624" s="147" t="s">
        <v>150</v>
      </c>
      <c r="L624" s="34"/>
      <c r="M624" s="152" t="s">
        <v>1</v>
      </c>
      <c r="N624" s="153" t="s">
        <v>41</v>
      </c>
      <c r="O624" s="59"/>
      <c r="P624" s="154">
        <f>O624*H624</f>
        <v>0</v>
      </c>
      <c r="Q624" s="154">
        <v>0</v>
      </c>
      <c r="R624" s="154">
        <f>Q624*H624</f>
        <v>0</v>
      </c>
      <c r="S624" s="154">
        <v>0</v>
      </c>
      <c r="T624" s="155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56" t="s">
        <v>237</v>
      </c>
      <c r="AT624" s="156" t="s">
        <v>146</v>
      </c>
      <c r="AU624" s="156" t="s">
        <v>85</v>
      </c>
      <c r="AY624" s="18" t="s">
        <v>144</v>
      </c>
      <c r="BE624" s="157">
        <f>IF(N624="základní",J624,0)</f>
        <v>0</v>
      </c>
      <c r="BF624" s="157">
        <f>IF(N624="snížená",J624,0)</f>
        <v>0</v>
      </c>
      <c r="BG624" s="157">
        <f>IF(N624="zákl. přenesená",J624,0)</f>
        <v>0</v>
      </c>
      <c r="BH624" s="157">
        <f>IF(N624="sníž. přenesená",J624,0)</f>
        <v>0</v>
      </c>
      <c r="BI624" s="157">
        <f>IF(N624="nulová",J624,0)</f>
        <v>0</v>
      </c>
      <c r="BJ624" s="18" t="s">
        <v>6</v>
      </c>
      <c r="BK624" s="157">
        <f>ROUND(I624*H624,2)</f>
        <v>0</v>
      </c>
      <c r="BL624" s="18" t="s">
        <v>237</v>
      </c>
      <c r="BM624" s="156" t="s">
        <v>1100</v>
      </c>
    </row>
    <row r="625" spans="1:65" s="13" customFormat="1" ht="10">
      <c r="B625" s="158"/>
      <c r="D625" s="159" t="s">
        <v>153</v>
      </c>
      <c r="E625" s="160" t="s">
        <v>1</v>
      </c>
      <c r="F625" s="161" t="s">
        <v>698</v>
      </c>
      <c r="H625" s="162">
        <v>61.475999999999999</v>
      </c>
      <c r="I625" s="163"/>
      <c r="L625" s="158"/>
      <c r="M625" s="164"/>
      <c r="N625" s="165"/>
      <c r="O625" s="165"/>
      <c r="P625" s="165"/>
      <c r="Q625" s="165"/>
      <c r="R625" s="165"/>
      <c r="S625" s="165"/>
      <c r="T625" s="166"/>
      <c r="AT625" s="160" t="s">
        <v>153</v>
      </c>
      <c r="AU625" s="160" t="s">
        <v>85</v>
      </c>
      <c r="AV625" s="13" t="s">
        <v>85</v>
      </c>
      <c r="AW625" s="13" t="s">
        <v>32</v>
      </c>
      <c r="AX625" s="13" t="s">
        <v>6</v>
      </c>
      <c r="AY625" s="160" t="s">
        <v>144</v>
      </c>
    </row>
    <row r="626" spans="1:65" s="2" customFormat="1" ht="16.5" customHeight="1">
      <c r="A626" s="33"/>
      <c r="B626" s="144"/>
      <c r="C626" s="145" t="s">
        <v>1101</v>
      </c>
      <c r="D626" s="145" t="s">
        <v>146</v>
      </c>
      <c r="E626" s="146" t="s">
        <v>1102</v>
      </c>
      <c r="F626" s="147" t="s">
        <v>1103</v>
      </c>
      <c r="G626" s="148" t="s">
        <v>199</v>
      </c>
      <c r="H626" s="149">
        <v>3.875</v>
      </c>
      <c r="I626" s="150"/>
      <c r="J626" s="151">
        <f>ROUND(I626*H626,2)</f>
        <v>0</v>
      </c>
      <c r="K626" s="147" t="s">
        <v>150</v>
      </c>
      <c r="L626" s="34"/>
      <c r="M626" s="152" t="s">
        <v>1</v>
      </c>
      <c r="N626" s="153" t="s">
        <v>41</v>
      </c>
      <c r="O626" s="59"/>
      <c r="P626" s="154">
        <f>O626*H626</f>
        <v>0</v>
      </c>
      <c r="Q626" s="154">
        <v>2.3000000000000001E-4</v>
      </c>
      <c r="R626" s="154">
        <f>Q626*H626</f>
        <v>8.9125000000000001E-4</v>
      </c>
      <c r="S626" s="154">
        <v>0</v>
      </c>
      <c r="T626" s="155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56" t="s">
        <v>237</v>
      </c>
      <c r="AT626" s="156" t="s">
        <v>146</v>
      </c>
      <c r="AU626" s="156" t="s">
        <v>85</v>
      </c>
      <c r="AY626" s="18" t="s">
        <v>144</v>
      </c>
      <c r="BE626" s="157">
        <f>IF(N626="základní",J626,0)</f>
        <v>0</v>
      </c>
      <c r="BF626" s="157">
        <f>IF(N626="snížená",J626,0)</f>
        <v>0</v>
      </c>
      <c r="BG626" s="157">
        <f>IF(N626="zákl. přenesená",J626,0)</f>
        <v>0</v>
      </c>
      <c r="BH626" s="157">
        <f>IF(N626="sníž. přenesená",J626,0)</f>
        <v>0</v>
      </c>
      <c r="BI626" s="157">
        <f>IF(N626="nulová",J626,0)</f>
        <v>0</v>
      </c>
      <c r="BJ626" s="18" t="s">
        <v>6</v>
      </c>
      <c r="BK626" s="157">
        <f>ROUND(I626*H626,2)</f>
        <v>0</v>
      </c>
      <c r="BL626" s="18" t="s">
        <v>237</v>
      </c>
      <c r="BM626" s="156" t="s">
        <v>1104</v>
      </c>
    </row>
    <row r="627" spans="1:65" s="13" customFormat="1" ht="10">
      <c r="B627" s="158"/>
      <c r="D627" s="159" t="s">
        <v>153</v>
      </c>
      <c r="E627" s="160" t="s">
        <v>1</v>
      </c>
      <c r="F627" s="161" t="s">
        <v>1105</v>
      </c>
      <c r="H627" s="162">
        <v>3.875</v>
      </c>
      <c r="I627" s="163"/>
      <c r="L627" s="158"/>
      <c r="M627" s="164"/>
      <c r="N627" s="165"/>
      <c r="O627" s="165"/>
      <c r="P627" s="165"/>
      <c r="Q627" s="165"/>
      <c r="R627" s="165"/>
      <c r="S627" s="165"/>
      <c r="T627" s="166"/>
      <c r="AT627" s="160" t="s">
        <v>153</v>
      </c>
      <c r="AU627" s="160" t="s">
        <v>85</v>
      </c>
      <c r="AV627" s="13" t="s">
        <v>85</v>
      </c>
      <c r="AW627" s="13" t="s">
        <v>32</v>
      </c>
      <c r="AX627" s="13" t="s">
        <v>6</v>
      </c>
      <c r="AY627" s="160" t="s">
        <v>144</v>
      </c>
    </row>
    <row r="628" spans="1:65" s="2" customFormat="1" ht="16.5" customHeight="1">
      <c r="A628" s="33"/>
      <c r="B628" s="144"/>
      <c r="C628" s="145" t="s">
        <v>1106</v>
      </c>
      <c r="D628" s="145" t="s">
        <v>146</v>
      </c>
      <c r="E628" s="146" t="s">
        <v>1107</v>
      </c>
      <c r="F628" s="147" t="s">
        <v>1108</v>
      </c>
      <c r="G628" s="148" t="s">
        <v>199</v>
      </c>
      <c r="H628" s="149">
        <v>9.1839999999999993</v>
      </c>
      <c r="I628" s="150"/>
      <c r="J628" s="151">
        <f>ROUND(I628*H628,2)</f>
        <v>0</v>
      </c>
      <c r="K628" s="147" t="s">
        <v>150</v>
      </c>
      <c r="L628" s="34"/>
      <c r="M628" s="152" t="s">
        <v>1</v>
      </c>
      <c r="N628" s="153" t="s">
        <v>41</v>
      </c>
      <c r="O628" s="59"/>
      <c r="P628" s="154">
        <f>O628*H628</f>
        <v>0</v>
      </c>
      <c r="Q628" s="154">
        <v>1.3999999999999999E-4</v>
      </c>
      <c r="R628" s="154">
        <f>Q628*H628</f>
        <v>1.2857599999999997E-3</v>
      </c>
      <c r="S628" s="154">
        <v>0</v>
      </c>
      <c r="T628" s="155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56" t="s">
        <v>237</v>
      </c>
      <c r="AT628" s="156" t="s">
        <v>146</v>
      </c>
      <c r="AU628" s="156" t="s">
        <v>85</v>
      </c>
      <c r="AY628" s="18" t="s">
        <v>144</v>
      </c>
      <c r="BE628" s="157">
        <f>IF(N628="základní",J628,0)</f>
        <v>0</v>
      </c>
      <c r="BF628" s="157">
        <f>IF(N628="snížená",J628,0)</f>
        <v>0</v>
      </c>
      <c r="BG628" s="157">
        <f>IF(N628="zákl. přenesená",J628,0)</f>
        <v>0</v>
      </c>
      <c r="BH628" s="157">
        <f>IF(N628="sníž. přenesená",J628,0)</f>
        <v>0</v>
      </c>
      <c r="BI628" s="157">
        <f>IF(N628="nulová",J628,0)</f>
        <v>0</v>
      </c>
      <c r="BJ628" s="18" t="s">
        <v>6</v>
      </c>
      <c r="BK628" s="157">
        <f>ROUND(I628*H628,2)</f>
        <v>0</v>
      </c>
      <c r="BL628" s="18" t="s">
        <v>237</v>
      </c>
      <c r="BM628" s="156" t="s">
        <v>1109</v>
      </c>
    </row>
    <row r="629" spans="1:65" s="13" customFormat="1" ht="10">
      <c r="B629" s="158"/>
      <c r="D629" s="159" t="s">
        <v>153</v>
      </c>
      <c r="E629" s="160" t="s">
        <v>1</v>
      </c>
      <c r="F629" s="161" t="s">
        <v>1110</v>
      </c>
      <c r="H629" s="162">
        <v>9.1839999999999993</v>
      </c>
      <c r="I629" s="163"/>
      <c r="L629" s="158"/>
      <c r="M629" s="164"/>
      <c r="N629" s="165"/>
      <c r="O629" s="165"/>
      <c r="P629" s="165"/>
      <c r="Q629" s="165"/>
      <c r="R629" s="165"/>
      <c r="S629" s="165"/>
      <c r="T629" s="166"/>
      <c r="AT629" s="160" t="s">
        <v>153</v>
      </c>
      <c r="AU629" s="160" t="s">
        <v>85</v>
      </c>
      <c r="AV629" s="13" t="s">
        <v>85</v>
      </c>
      <c r="AW629" s="13" t="s">
        <v>32</v>
      </c>
      <c r="AX629" s="13" t="s">
        <v>6</v>
      </c>
      <c r="AY629" s="160" t="s">
        <v>144</v>
      </c>
    </row>
    <row r="630" spans="1:65" s="2" customFormat="1" ht="21.75" customHeight="1">
      <c r="A630" s="33"/>
      <c r="B630" s="144"/>
      <c r="C630" s="145" t="s">
        <v>1111</v>
      </c>
      <c r="D630" s="145" t="s">
        <v>146</v>
      </c>
      <c r="E630" s="146" t="s">
        <v>1112</v>
      </c>
      <c r="F630" s="147" t="s">
        <v>1113</v>
      </c>
      <c r="G630" s="148" t="s">
        <v>199</v>
      </c>
      <c r="H630" s="149">
        <v>61.475999999999999</v>
      </c>
      <c r="I630" s="150"/>
      <c r="J630" s="151">
        <f>ROUND(I630*H630,2)</f>
        <v>0</v>
      </c>
      <c r="K630" s="147" t="s">
        <v>150</v>
      </c>
      <c r="L630" s="34"/>
      <c r="M630" s="152" t="s">
        <v>1</v>
      </c>
      <c r="N630" s="153" t="s">
        <v>41</v>
      </c>
      <c r="O630" s="59"/>
      <c r="P630" s="154">
        <f>O630*H630</f>
        <v>0</v>
      </c>
      <c r="Q630" s="154">
        <v>1.7000000000000001E-4</v>
      </c>
      <c r="R630" s="154">
        <f>Q630*H630</f>
        <v>1.0450920000000001E-2</v>
      </c>
      <c r="S630" s="154">
        <v>0</v>
      </c>
      <c r="T630" s="155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56" t="s">
        <v>151</v>
      </c>
      <c r="AT630" s="156" t="s">
        <v>146</v>
      </c>
      <c r="AU630" s="156" t="s">
        <v>85</v>
      </c>
      <c r="AY630" s="18" t="s">
        <v>144</v>
      </c>
      <c r="BE630" s="157">
        <f>IF(N630="základní",J630,0)</f>
        <v>0</v>
      </c>
      <c r="BF630" s="157">
        <f>IF(N630="snížená",J630,0)</f>
        <v>0</v>
      </c>
      <c r="BG630" s="157">
        <f>IF(N630="zákl. přenesená",J630,0)</f>
        <v>0</v>
      </c>
      <c r="BH630" s="157">
        <f>IF(N630="sníž. přenesená",J630,0)</f>
        <v>0</v>
      </c>
      <c r="BI630" s="157">
        <f>IF(N630="nulová",J630,0)</f>
        <v>0</v>
      </c>
      <c r="BJ630" s="18" t="s">
        <v>6</v>
      </c>
      <c r="BK630" s="157">
        <f>ROUND(I630*H630,2)</f>
        <v>0</v>
      </c>
      <c r="BL630" s="18" t="s">
        <v>151</v>
      </c>
      <c r="BM630" s="156" t="s">
        <v>1114</v>
      </c>
    </row>
    <row r="631" spans="1:65" s="13" customFormat="1" ht="10">
      <c r="B631" s="158"/>
      <c r="D631" s="159" t="s">
        <v>153</v>
      </c>
      <c r="E631" s="160" t="s">
        <v>1</v>
      </c>
      <c r="F631" s="161" t="s">
        <v>698</v>
      </c>
      <c r="H631" s="162">
        <v>61.475999999999999</v>
      </c>
      <c r="I631" s="163"/>
      <c r="L631" s="158"/>
      <c r="M631" s="164"/>
      <c r="N631" s="165"/>
      <c r="O631" s="165"/>
      <c r="P631" s="165"/>
      <c r="Q631" s="165"/>
      <c r="R631" s="165"/>
      <c r="S631" s="165"/>
      <c r="T631" s="166"/>
      <c r="AT631" s="160" t="s">
        <v>153</v>
      </c>
      <c r="AU631" s="160" t="s">
        <v>85</v>
      </c>
      <c r="AV631" s="13" t="s">
        <v>85</v>
      </c>
      <c r="AW631" s="13" t="s">
        <v>32</v>
      </c>
      <c r="AX631" s="13" t="s">
        <v>6</v>
      </c>
      <c r="AY631" s="160" t="s">
        <v>144</v>
      </c>
    </row>
    <row r="632" spans="1:65" s="2" customFormat="1" ht="16.5" customHeight="1">
      <c r="A632" s="33"/>
      <c r="B632" s="144"/>
      <c r="C632" s="145" t="s">
        <v>1115</v>
      </c>
      <c r="D632" s="145" t="s">
        <v>146</v>
      </c>
      <c r="E632" s="146" t="s">
        <v>1116</v>
      </c>
      <c r="F632" s="147" t="s">
        <v>1117</v>
      </c>
      <c r="G632" s="148" t="s">
        <v>199</v>
      </c>
      <c r="H632" s="149">
        <v>3.875</v>
      </c>
      <c r="I632" s="150"/>
      <c r="J632" s="151">
        <f>ROUND(I632*H632,2)</f>
        <v>0</v>
      </c>
      <c r="K632" s="147" t="s">
        <v>150</v>
      </c>
      <c r="L632" s="34"/>
      <c r="M632" s="152" t="s">
        <v>1</v>
      </c>
      <c r="N632" s="153" t="s">
        <v>41</v>
      </c>
      <c r="O632" s="59"/>
      <c r="P632" s="154">
        <f>O632*H632</f>
        <v>0</v>
      </c>
      <c r="Q632" s="154">
        <v>5.4000000000000001E-4</v>
      </c>
      <c r="R632" s="154">
        <f>Q632*H632</f>
        <v>2.0925000000000002E-3</v>
      </c>
      <c r="S632" s="154">
        <v>0</v>
      </c>
      <c r="T632" s="155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56" t="s">
        <v>237</v>
      </c>
      <c r="AT632" s="156" t="s">
        <v>146</v>
      </c>
      <c r="AU632" s="156" t="s">
        <v>85</v>
      </c>
      <c r="AY632" s="18" t="s">
        <v>144</v>
      </c>
      <c r="BE632" s="157">
        <f>IF(N632="základní",J632,0)</f>
        <v>0</v>
      </c>
      <c r="BF632" s="157">
        <f>IF(N632="snížená",J632,0)</f>
        <v>0</v>
      </c>
      <c r="BG632" s="157">
        <f>IF(N632="zákl. přenesená",J632,0)</f>
        <v>0</v>
      </c>
      <c r="BH632" s="157">
        <f>IF(N632="sníž. přenesená",J632,0)</f>
        <v>0</v>
      </c>
      <c r="BI632" s="157">
        <f>IF(N632="nulová",J632,0)</f>
        <v>0</v>
      </c>
      <c r="BJ632" s="18" t="s">
        <v>6</v>
      </c>
      <c r="BK632" s="157">
        <f>ROUND(I632*H632,2)</f>
        <v>0</v>
      </c>
      <c r="BL632" s="18" t="s">
        <v>237</v>
      </c>
      <c r="BM632" s="156" t="s">
        <v>1118</v>
      </c>
    </row>
    <row r="633" spans="1:65" s="13" customFormat="1" ht="10">
      <c r="B633" s="158"/>
      <c r="D633" s="159" t="s">
        <v>153</v>
      </c>
      <c r="E633" s="160" t="s">
        <v>1</v>
      </c>
      <c r="F633" s="161" t="s">
        <v>913</v>
      </c>
      <c r="H633" s="162">
        <v>3.875</v>
      </c>
      <c r="I633" s="163"/>
      <c r="L633" s="158"/>
      <c r="M633" s="164"/>
      <c r="N633" s="165"/>
      <c r="O633" s="165"/>
      <c r="P633" s="165"/>
      <c r="Q633" s="165"/>
      <c r="R633" s="165"/>
      <c r="S633" s="165"/>
      <c r="T633" s="166"/>
      <c r="AT633" s="160" t="s">
        <v>153</v>
      </c>
      <c r="AU633" s="160" t="s">
        <v>85</v>
      </c>
      <c r="AV633" s="13" t="s">
        <v>85</v>
      </c>
      <c r="AW633" s="13" t="s">
        <v>32</v>
      </c>
      <c r="AX633" s="13" t="s">
        <v>6</v>
      </c>
      <c r="AY633" s="160" t="s">
        <v>144</v>
      </c>
    </row>
    <row r="634" spans="1:65" s="2" customFormat="1" ht="16.5" customHeight="1">
      <c r="A634" s="33"/>
      <c r="B634" s="144"/>
      <c r="C634" s="145" t="s">
        <v>1119</v>
      </c>
      <c r="D634" s="145" t="s">
        <v>146</v>
      </c>
      <c r="E634" s="146" t="s">
        <v>1120</v>
      </c>
      <c r="F634" s="147" t="s">
        <v>1121</v>
      </c>
      <c r="G634" s="148" t="s">
        <v>199</v>
      </c>
      <c r="H634" s="149">
        <v>9.1839999999999993</v>
      </c>
      <c r="I634" s="150"/>
      <c r="J634" s="151">
        <f>ROUND(I634*H634,2)</f>
        <v>0</v>
      </c>
      <c r="K634" s="147" t="s">
        <v>150</v>
      </c>
      <c r="L634" s="34"/>
      <c r="M634" s="152" t="s">
        <v>1</v>
      </c>
      <c r="N634" s="153" t="s">
        <v>41</v>
      </c>
      <c r="O634" s="59"/>
      <c r="P634" s="154">
        <f>O634*H634</f>
        <v>0</v>
      </c>
      <c r="Q634" s="154">
        <v>7.2000000000000005E-4</v>
      </c>
      <c r="R634" s="154">
        <f>Q634*H634</f>
        <v>6.6124799999999996E-3</v>
      </c>
      <c r="S634" s="154">
        <v>0</v>
      </c>
      <c r="T634" s="155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56" t="s">
        <v>237</v>
      </c>
      <c r="AT634" s="156" t="s">
        <v>146</v>
      </c>
      <c r="AU634" s="156" t="s">
        <v>85</v>
      </c>
      <c r="AY634" s="18" t="s">
        <v>144</v>
      </c>
      <c r="BE634" s="157">
        <f>IF(N634="základní",J634,0)</f>
        <v>0</v>
      </c>
      <c r="BF634" s="157">
        <f>IF(N634="snížená",J634,0)</f>
        <v>0</v>
      </c>
      <c r="BG634" s="157">
        <f>IF(N634="zákl. přenesená",J634,0)</f>
        <v>0</v>
      </c>
      <c r="BH634" s="157">
        <f>IF(N634="sníž. přenesená",J634,0)</f>
        <v>0</v>
      </c>
      <c r="BI634" s="157">
        <f>IF(N634="nulová",J634,0)</f>
        <v>0</v>
      </c>
      <c r="BJ634" s="18" t="s">
        <v>6</v>
      </c>
      <c r="BK634" s="157">
        <f>ROUND(I634*H634,2)</f>
        <v>0</v>
      </c>
      <c r="BL634" s="18" t="s">
        <v>237</v>
      </c>
      <c r="BM634" s="156" t="s">
        <v>1122</v>
      </c>
    </row>
    <row r="635" spans="1:65" s="13" customFormat="1" ht="10">
      <c r="B635" s="158"/>
      <c r="D635" s="159" t="s">
        <v>153</v>
      </c>
      <c r="E635" s="160" t="s">
        <v>1</v>
      </c>
      <c r="F635" s="161" t="s">
        <v>1110</v>
      </c>
      <c r="H635" s="162">
        <v>9.1839999999999993</v>
      </c>
      <c r="I635" s="163"/>
      <c r="L635" s="158"/>
      <c r="M635" s="164"/>
      <c r="N635" s="165"/>
      <c r="O635" s="165"/>
      <c r="P635" s="165"/>
      <c r="Q635" s="165"/>
      <c r="R635" s="165"/>
      <c r="S635" s="165"/>
      <c r="T635" s="166"/>
      <c r="AT635" s="160" t="s">
        <v>153</v>
      </c>
      <c r="AU635" s="160" t="s">
        <v>85</v>
      </c>
      <c r="AV635" s="13" t="s">
        <v>85</v>
      </c>
      <c r="AW635" s="13" t="s">
        <v>32</v>
      </c>
      <c r="AX635" s="13" t="s">
        <v>6</v>
      </c>
      <c r="AY635" s="160" t="s">
        <v>144</v>
      </c>
    </row>
    <row r="636" spans="1:65" s="2" customFormat="1" ht="16.5" customHeight="1">
      <c r="A636" s="33"/>
      <c r="B636" s="144"/>
      <c r="C636" s="145" t="s">
        <v>1123</v>
      </c>
      <c r="D636" s="145" t="s">
        <v>146</v>
      </c>
      <c r="E636" s="146" t="s">
        <v>1124</v>
      </c>
      <c r="F636" s="147" t="s">
        <v>1125</v>
      </c>
      <c r="G636" s="148" t="s">
        <v>199</v>
      </c>
      <c r="H636" s="149">
        <v>61.475999999999999</v>
      </c>
      <c r="I636" s="150"/>
      <c r="J636" s="151">
        <f>ROUND(I636*H636,2)</f>
        <v>0</v>
      </c>
      <c r="K636" s="147" t="s">
        <v>150</v>
      </c>
      <c r="L636" s="34"/>
      <c r="M636" s="152" t="s">
        <v>1</v>
      </c>
      <c r="N636" s="153" t="s">
        <v>41</v>
      </c>
      <c r="O636" s="59"/>
      <c r="P636" s="154">
        <f>O636*H636</f>
        <v>0</v>
      </c>
      <c r="Q636" s="154">
        <v>1.01E-3</v>
      </c>
      <c r="R636" s="154">
        <f>Q636*H636</f>
        <v>6.2090760000000002E-2</v>
      </c>
      <c r="S636" s="154">
        <v>0</v>
      </c>
      <c r="T636" s="155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56" t="s">
        <v>237</v>
      </c>
      <c r="AT636" s="156" t="s">
        <v>146</v>
      </c>
      <c r="AU636" s="156" t="s">
        <v>85</v>
      </c>
      <c r="AY636" s="18" t="s">
        <v>144</v>
      </c>
      <c r="BE636" s="157">
        <f>IF(N636="základní",J636,0)</f>
        <v>0</v>
      </c>
      <c r="BF636" s="157">
        <f>IF(N636="snížená",J636,0)</f>
        <v>0</v>
      </c>
      <c r="BG636" s="157">
        <f>IF(N636="zákl. přenesená",J636,0)</f>
        <v>0</v>
      </c>
      <c r="BH636" s="157">
        <f>IF(N636="sníž. přenesená",J636,0)</f>
        <v>0</v>
      </c>
      <c r="BI636" s="157">
        <f>IF(N636="nulová",J636,0)</f>
        <v>0</v>
      </c>
      <c r="BJ636" s="18" t="s">
        <v>6</v>
      </c>
      <c r="BK636" s="157">
        <f>ROUND(I636*H636,2)</f>
        <v>0</v>
      </c>
      <c r="BL636" s="18" t="s">
        <v>237</v>
      </c>
      <c r="BM636" s="156" t="s">
        <v>1126</v>
      </c>
    </row>
    <row r="637" spans="1:65" s="13" customFormat="1" ht="10">
      <c r="B637" s="158"/>
      <c r="D637" s="159" t="s">
        <v>153</v>
      </c>
      <c r="E637" s="160" t="s">
        <v>1</v>
      </c>
      <c r="F637" s="161" t="s">
        <v>698</v>
      </c>
      <c r="H637" s="162">
        <v>61.475999999999999</v>
      </c>
      <c r="I637" s="163"/>
      <c r="L637" s="158"/>
      <c r="M637" s="164"/>
      <c r="N637" s="165"/>
      <c r="O637" s="165"/>
      <c r="P637" s="165"/>
      <c r="Q637" s="165"/>
      <c r="R637" s="165"/>
      <c r="S637" s="165"/>
      <c r="T637" s="166"/>
      <c r="AT637" s="160" t="s">
        <v>153</v>
      </c>
      <c r="AU637" s="160" t="s">
        <v>85</v>
      </c>
      <c r="AV637" s="13" t="s">
        <v>85</v>
      </c>
      <c r="AW637" s="13" t="s">
        <v>32</v>
      </c>
      <c r="AX637" s="13" t="s">
        <v>6</v>
      </c>
      <c r="AY637" s="160" t="s">
        <v>144</v>
      </c>
    </row>
    <row r="638" spans="1:65" s="2" customFormat="1" ht="16.5" customHeight="1">
      <c r="A638" s="33"/>
      <c r="B638" s="144"/>
      <c r="C638" s="145" t="s">
        <v>1127</v>
      </c>
      <c r="D638" s="145" t="s">
        <v>146</v>
      </c>
      <c r="E638" s="146" t="s">
        <v>1128</v>
      </c>
      <c r="F638" s="147" t="s">
        <v>1129</v>
      </c>
      <c r="G638" s="148" t="s">
        <v>199</v>
      </c>
      <c r="H638" s="149">
        <v>151.131</v>
      </c>
      <c r="I638" s="150"/>
      <c r="J638" s="151">
        <f>ROUND(I638*H638,2)</f>
        <v>0</v>
      </c>
      <c r="K638" s="147" t="s">
        <v>150</v>
      </c>
      <c r="L638" s="34"/>
      <c r="M638" s="152" t="s">
        <v>1</v>
      </c>
      <c r="N638" s="153" t="s">
        <v>41</v>
      </c>
      <c r="O638" s="59"/>
      <c r="P638" s="154">
        <f>O638*H638</f>
        <v>0</v>
      </c>
      <c r="Q638" s="154">
        <v>2.5000000000000001E-4</v>
      </c>
      <c r="R638" s="154">
        <f>Q638*H638</f>
        <v>3.7782750000000004E-2</v>
      </c>
      <c r="S638" s="154">
        <v>0</v>
      </c>
      <c r="T638" s="155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56" t="s">
        <v>237</v>
      </c>
      <c r="AT638" s="156" t="s">
        <v>146</v>
      </c>
      <c r="AU638" s="156" t="s">
        <v>85</v>
      </c>
      <c r="AY638" s="18" t="s">
        <v>144</v>
      </c>
      <c r="BE638" s="157">
        <f>IF(N638="základní",J638,0)</f>
        <v>0</v>
      </c>
      <c r="BF638" s="157">
        <f>IF(N638="snížená",J638,0)</f>
        <v>0</v>
      </c>
      <c r="BG638" s="157">
        <f>IF(N638="zákl. přenesená",J638,0)</f>
        <v>0</v>
      </c>
      <c r="BH638" s="157">
        <f>IF(N638="sníž. přenesená",J638,0)</f>
        <v>0</v>
      </c>
      <c r="BI638" s="157">
        <f>IF(N638="nulová",J638,0)</f>
        <v>0</v>
      </c>
      <c r="BJ638" s="18" t="s">
        <v>6</v>
      </c>
      <c r="BK638" s="157">
        <f>ROUND(I638*H638,2)</f>
        <v>0</v>
      </c>
      <c r="BL638" s="18" t="s">
        <v>237</v>
      </c>
      <c r="BM638" s="156" t="s">
        <v>1130</v>
      </c>
    </row>
    <row r="639" spans="1:65" s="16" customFormat="1" ht="10">
      <c r="B639" s="193"/>
      <c r="D639" s="159" t="s">
        <v>153</v>
      </c>
      <c r="E639" s="194" t="s">
        <v>1</v>
      </c>
      <c r="F639" s="195" t="s">
        <v>1131</v>
      </c>
      <c r="H639" s="194" t="s">
        <v>1</v>
      </c>
      <c r="I639" s="196"/>
      <c r="L639" s="193"/>
      <c r="M639" s="197"/>
      <c r="N639" s="198"/>
      <c r="O639" s="198"/>
      <c r="P639" s="198"/>
      <c r="Q639" s="198"/>
      <c r="R639" s="198"/>
      <c r="S639" s="198"/>
      <c r="T639" s="199"/>
      <c r="AT639" s="194" t="s">
        <v>153</v>
      </c>
      <c r="AU639" s="194" t="s">
        <v>85</v>
      </c>
      <c r="AV639" s="16" t="s">
        <v>6</v>
      </c>
      <c r="AW639" s="16" t="s">
        <v>32</v>
      </c>
      <c r="AX639" s="16" t="s">
        <v>76</v>
      </c>
      <c r="AY639" s="194" t="s">
        <v>144</v>
      </c>
    </row>
    <row r="640" spans="1:65" s="13" customFormat="1" ht="10">
      <c r="B640" s="158"/>
      <c r="D640" s="159" t="s">
        <v>153</v>
      </c>
      <c r="E640" s="160" t="s">
        <v>1</v>
      </c>
      <c r="F640" s="161" t="s">
        <v>1132</v>
      </c>
      <c r="H640" s="162">
        <v>93.873999999999995</v>
      </c>
      <c r="I640" s="163"/>
      <c r="L640" s="158"/>
      <c r="M640" s="164"/>
      <c r="N640" s="165"/>
      <c r="O640" s="165"/>
      <c r="P640" s="165"/>
      <c r="Q640" s="165"/>
      <c r="R640" s="165"/>
      <c r="S640" s="165"/>
      <c r="T640" s="166"/>
      <c r="AT640" s="160" t="s">
        <v>153</v>
      </c>
      <c r="AU640" s="160" t="s">
        <v>85</v>
      </c>
      <c r="AV640" s="13" t="s">
        <v>85</v>
      </c>
      <c r="AW640" s="13" t="s">
        <v>32</v>
      </c>
      <c r="AX640" s="13" t="s">
        <v>76</v>
      </c>
      <c r="AY640" s="160" t="s">
        <v>144</v>
      </c>
    </row>
    <row r="641" spans="1:65" s="15" customFormat="1" ht="10">
      <c r="B641" s="175"/>
      <c r="D641" s="159" t="s">
        <v>153</v>
      </c>
      <c r="E641" s="176" t="s">
        <v>1</v>
      </c>
      <c r="F641" s="177" t="s">
        <v>819</v>
      </c>
      <c r="H641" s="178">
        <v>93.873999999999995</v>
      </c>
      <c r="I641" s="179"/>
      <c r="L641" s="175"/>
      <c r="M641" s="180"/>
      <c r="N641" s="181"/>
      <c r="O641" s="181"/>
      <c r="P641" s="181"/>
      <c r="Q641" s="181"/>
      <c r="R641" s="181"/>
      <c r="S641" s="181"/>
      <c r="T641" s="182"/>
      <c r="AT641" s="176" t="s">
        <v>153</v>
      </c>
      <c r="AU641" s="176" t="s">
        <v>85</v>
      </c>
      <c r="AV641" s="15" t="s">
        <v>159</v>
      </c>
      <c r="AW641" s="15" t="s">
        <v>32</v>
      </c>
      <c r="AX641" s="15" t="s">
        <v>76</v>
      </c>
      <c r="AY641" s="176" t="s">
        <v>144</v>
      </c>
    </row>
    <row r="642" spans="1:65" s="13" customFormat="1" ht="10">
      <c r="B642" s="158"/>
      <c r="D642" s="159" t="s">
        <v>153</v>
      </c>
      <c r="E642" s="160" t="s">
        <v>1</v>
      </c>
      <c r="F642" s="161" t="s">
        <v>1133</v>
      </c>
      <c r="H642" s="162">
        <v>38.064</v>
      </c>
      <c r="I642" s="163"/>
      <c r="L642" s="158"/>
      <c r="M642" s="164"/>
      <c r="N642" s="165"/>
      <c r="O642" s="165"/>
      <c r="P642" s="165"/>
      <c r="Q642" s="165"/>
      <c r="R642" s="165"/>
      <c r="S642" s="165"/>
      <c r="T642" s="166"/>
      <c r="AT642" s="160" t="s">
        <v>153</v>
      </c>
      <c r="AU642" s="160" t="s">
        <v>85</v>
      </c>
      <c r="AV642" s="13" t="s">
        <v>85</v>
      </c>
      <c r="AW642" s="13" t="s">
        <v>32</v>
      </c>
      <c r="AX642" s="13" t="s">
        <v>76</v>
      </c>
      <c r="AY642" s="160" t="s">
        <v>144</v>
      </c>
    </row>
    <row r="643" spans="1:65" s="15" customFormat="1" ht="10">
      <c r="B643" s="175"/>
      <c r="D643" s="159" t="s">
        <v>153</v>
      </c>
      <c r="E643" s="176" t="s">
        <v>1</v>
      </c>
      <c r="F643" s="177" t="s">
        <v>1134</v>
      </c>
      <c r="H643" s="178">
        <v>38.064</v>
      </c>
      <c r="I643" s="179"/>
      <c r="L643" s="175"/>
      <c r="M643" s="180"/>
      <c r="N643" s="181"/>
      <c r="O643" s="181"/>
      <c r="P643" s="181"/>
      <c r="Q643" s="181"/>
      <c r="R643" s="181"/>
      <c r="S643" s="181"/>
      <c r="T643" s="182"/>
      <c r="AT643" s="176" t="s">
        <v>153</v>
      </c>
      <c r="AU643" s="176" t="s">
        <v>85</v>
      </c>
      <c r="AV643" s="15" t="s">
        <v>159</v>
      </c>
      <c r="AW643" s="15" t="s">
        <v>32</v>
      </c>
      <c r="AX643" s="15" t="s">
        <v>76</v>
      </c>
      <c r="AY643" s="176" t="s">
        <v>144</v>
      </c>
    </row>
    <row r="644" spans="1:65" s="16" customFormat="1" ht="10">
      <c r="B644" s="193"/>
      <c r="D644" s="159" t="s">
        <v>153</v>
      </c>
      <c r="E644" s="194" t="s">
        <v>1</v>
      </c>
      <c r="F644" s="195" t="s">
        <v>1135</v>
      </c>
      <c r="H644" s="194" t="s">
        <v>1</v>
      </c>
      <c r="I644" s="196"/>
      <c r="L644" s="193"/>
      <c r="M644" s="197"/>
      <c r="N644" s="198"/>
      <c r="O644" s="198"/>
      <c r="P644" s="198"/>
      <c r="Q644" s="198"/>
      <c r="R644" s="198"/>
      <c r="S644" s="198"/>
      <c r="T644" s="199"/>
      <c r="AT644" s="194" t="s">
        <v>153</v>
      </c>
      <c r="AU644" s="194" t="s">
        <v>85</v>
      </c>
      <c r="AV644" s="16" t="s">
        <v>6</v>
      </c>
      <c r="AW644" s="16" t="s">
        <v>32</v>
      </c>
      <c r="AX644" s="16" t="s">
        <v>76</v>
      </c>
      <c r="AY644" s="194" t="s">
        <v>144</v>
      </c>
    </row>
    <row r="645" spans="1:65" s="13" customFormat="1" ht="10">
      <c r="B645" s="158"/>
      <c r="D645" s="159" t="s">
        <v>153</v>
      </c>
      <c r="E645" s="160" t="s">
        <v>1</v>
      </c>
      <c r="F645" s="161" t="s">
        <v>803</v>
      </c>
      <c r="H645" s="162">
        <v>11.52</v>
      </c>
      <c r="I645" s="163"/>
      <c r="L645" s="158"/>
      <c r="M645" s="164"/>
      <c r="N645" s="165"/>
      <c r="O645" s="165"/>
      <c r="P645" s="165"/>
      <c r="Q645" s="165"/>
      <c r="R645" s="165"/>
      <c r="S645" s="165"/>
      <c r="T645" s="166"/>
      <c r="AT645" s="160" t="s">
        <v>153</v>
      </c>
      <c r="AU645" s="160" t="s">
        <v>85</v>
      </c>
      <c r="AV645" s="13" t="s">
        <v>85</v>
      </c>
      <c r="AW645" s="13" t="s">
        <v>32</v>
      </c>
      <c r="AX645" s="13" t="s">
        <v>76</v>
      </c>
      <c r="AY645" s="160" t="s">
        <v>144</v>
      </c>
    </row>
    <row r="646" spans="1:65" s="15" customFormat="1" ht="10">
      <c r="B646" s="175"/>
      <c r="D646" s="159" t="s">
        <v>153</v>
      </c>
      <c r="E646" s="176" t="s">
        <v>1</v>
      </c>
      <c r="F646" s="177" t="s">
        <v>804</v>
      </c>
      <c r="H646" s="178">
        <v>11.52</v>
      </c>
      <c r="I646" s="179"/>
      <c r="L646" s="175"/>
      <c r="M646" s="180"/>
      <c r="N646" s="181"/>
      <c r="O646" s="181"/>
      <c r="P646" s="181"/>
      <c r="Q646" s="181"/>
      <c r="R646" s="181"/>
      <c r="S646" s="181"/>
      <c r="T646" s="182"/>
      <c r="AT646" s="176" t="s">
        <v>153</v>
      </c>
      <c r="AU646" s="176" t="s">
        <v>85</v>
      </c>
      <c r="AV646" s="15" t="s">
        <v>159</v>
      </c>
      <c r="AW646" s="15" t="s">
        <v>32</v>
      </c>
      <c r="AX646" s="15" t="s">
        <v>76</v>
      </c>
      <c r="AY646" s="176" t="s">
        <v>144</v>
      </c>
    </row>
    <row r="647" spans="1:65" s="13" customFormat="1" ht="10">
      <c r="B647" s="158"/>
      <c r="D647" s="159" t="s">
        <v>153</v>
      </c>
      <c r="E647" s="160" t="s">
        <v>1</v>
      </c>
      <c r="F647" s="161" t="s">
        <v>805</v>
      </c>
      <c r="H647" s="162">
        <v>5.9480000000000004</v>
      </c>
      <c r="I647" s="163"/>
      <c r="L647" s="158"/>
      <c r="M647" s="164"/>
      <c r="N647" s="165"/>
      <c r="O647" s="165"/>
      <c r="P647" s="165"/>
      <c r="Q647" s="165"/>
      <c r="R647" s="165"/>
      <c r="S647" s="165"/>
      <c r="T647" s="166"/>
      <c r="AT647" s="160" t="s">
        <v>153</v>
      </c>
      <c r="AU647" s="160" t="s">
        <v>85</v>
      </c>
      <c r="AV647" s="13" t="s">
        <v>85</v>
      </c>
      <c r="AW647" s="13" t="s">
        <v>32</v>
      </c>
      <c r="AX647" s="13" t="s">
        <v>76</v>
      </c>
      <c r="AY647" s="160" t="s">
        <v>144</v>
      </c>
    </row>
    <row r="648" spans="1:65" s="15" customFormat="1" ht="10">
      <c r="B648" s="175"/>
      <c r="D648" s="159" t="s">
        <v>153</v>
      </c>
      <c r="E648" s="176" t="s">
        <v>1</v>
      </c>
      <c r="F648" s="177" t="s">
        <v>806</v>
      </c>
      <c r="H648" s="178">
        <v>5.9480000000000004</v>
      </c>
      <c r="I648" s="179"/>
      <c r="L648" s="175"/>
      <c r="M648" s="180"/>
      <c r="N648" s="181"/>
      <c r="O648" s="181"/>
      <c r="P648" s="181"/>
      <c r="Q648" s="181"/>
      <c r="R648" s="181"/>
      <c r="S648" s="181"/>
      <c r="T648" s="182"/>
      <c r="AT648" s="176" t="s">
        <v>153</v>
      </c>
      <c r="AU648" s="176" t="s">
        <v>85</v>
      </c>
      <c r="AV648" s="15" t="s">
        <v>159</v>
      </c>
      <c r="AW648" s="15" t="s">
        <v>32</v>
      </c>
      <c r="AX648" s="15" t="s">
        <v>76</v>
      </c>
      <c r="AY648" s="176" t="s">
        <v>144</v>
      </c>
    </row>
    <row r="649" spans="1:65" s="13" customFormat="1" ht="10">
      <c r="B649" s="158"/>
      <c r="D649" s="159" t="s">
        <v>153</v>
      </c>
      <c r="E649" s="160" t="s">
        <v>1</v>
      </c>
      <c r="F649" s="161" t="s">
        <v>807</v>
      </c>
      <c r="H649" s="162">
        <v>1.7250000000000001</v>
      </c>
      <c r="I649" s="163"/>
      <c r="L649" s="158"/>
      <c r="M649" s="164"/>
      <c r="N649" s="165"/>
      <c r="O649" s="165"/>
      <c r="P649" s="165"/>
      <c r="Q649" s="165"/>
      <c r="R649" s="165"/>
      <c r="S649" s="165"/>
      <c r="T649" s="166"/>
      <c r="AT649" s="160" t="s">
        <v>153</v>
      </c>
      <c r="AU649" s="160" t="s">
        <v>85</v>
      </c>
      <c r="AV649" s="13" t="s">
        <v>85</v>
      </c>
      <c r="AW649" s="13" t="s">
        <v>32</v>
      </c>
      <c r="AX649" s="13" t="s">
        <v>76</v>
      </c>
      <c r="AY649" s="160" t="s">
        <v>144</v>
      </c>
    </row>
    <row r="650" spans="1:65" s="14" customFormat="1" ht="10">
      <c r="B650" s="167"/>
      <c r="D650" s="159" t="s">
        <v>153</v>
      </c>
      <c r="E650" s="168" t="s">
        <v>1</v>
      </c>
      <c r="F650" s="169" t="s">
        <v>179</v>
      </c>
      <c r="H650" s="170">
        <v>151.131</v>
      </c>
      <c r="I650" s="171"/>
      <c r="L650" s="167"/>
      <c r="M650" s="172"/>
      <c r="N650" s="173"/>
      <c r="O650" s="173"/>
      <c r="P650" s="173"/>
      <c r="Q650" s="173"/>
      <c r="R650" s="173"/>
      <c r="S650" s="173"/>
      <c r="T650" s="174"/>
      <c r="AT650" s="168" t="s">
        <v>153</v>
      </c>
      <c r="AU650" s="168" t="s">
        <v>85</v>
      </c>
      <c r="AV650" s="14" t="s">
        <v>151</v>
      </c>
      <c r="AW650" s="14" t="s">
        <v>32</v>
      </c>
      <c r="AX650" s="14" t="s">
        <v>6</v>
      </c>
      <c r="AY650" s="168" t="s">
        <v>144</v>
      </c>
    </row>
    <row r="651" spans="1:65" s="12" customFormat="1" ht="25.9" customHeight="1">
      <c r="B651" s="131"/>
      <c r="D651" s="132" t="s">
        <v>75</v>
      </c>
      <c r="E651" s="133" t="s">
        <v>1136</v>
      </c>
      <c r="F651" s="133" t="s">
        <v>1137</v>
      </c>
      <c r="I651" s="134"/>
      <c r="J651" s="135">
        <f>BK651</f>
        <v>0</v>
      </c>
      <c r="L651" s="131"/>
      <c r="M651" s="136"/>
      <c r="N651" s="137"/>
      <c r="O651" s="137"/>
      <c r="P651" s="138">
        <f>P652+P654+P656+P658</f>
        <v>0</v>
      </c>
      <c r="Q651" s="137"/>
      <c r="R651" s="138">
        <f>R652+R654+R656+R658</f>
        <v>0</v>
      </c>
      <c r="S651" s="137"/>
      <c r="T651" s="139">
        <f>T652+T654+T656+T658</f>
        <v>0</v>
      </c>
      <c r="AR651" s="132" t="s">
        <v>168</v>
      </c>
      <c r="AT651" s="140" t="s">
        <v>75</v>
      </c>
      <c r="AU651" s="140" t="s">
        <v>76</v>
      </c>
      <c r="AY651" s="132" t="s">
        <v>144</v>
      </c>
      <c r="BK651" s="141">
        <f>BK652+BK654+BK656+BK658</f>
        <v>0</v>
      </c>
    </row>
    <row r="652" spans="1:65" s="12" customFormat="1" ht="22.75" customHeight="1">
      <c r="B652" s="131"/>
      <c r="D652" s="132" t="s">
        <v>75</v>
      </c>
      <c r="E652" s="142" t="s">
        <v>1138</v>
      </c>
      <c r="F652" s="142" t="s">
        <v>1139</v>
      </c>
      <c r="I652" s="134"/>
      <c r="J652" s="143">
        <f>BK652</f>
        <v>0</v>
      </c>
      <c r="L652" s="131"/>
      <c r="M652" s="136"/>
      <c r="N652" s="137"/>
      <c r="O652" s="137"/>
      <c r="P652" s="138">
        <f>P653</f>
        <v>0</v>
      </c>
      <c r="Q652" s="137"/>
      <c r="R652" s="138">
        <f>R653</f>
        <v>0</v>
      </c>
      <c r="S652" s="137"/>
      <c r="T652" s="139">
        <f>T653</f>
        <v>0</v>
      </c>
      <c r="AR652" s="132" t="s">
        <v>168</v>
      </c>
      <c r="AT652" s="140" t="s">
        <v>75</v>
      </c>
      <c r="AU652" s="140" t="s">
        <v>6</v>
      </c>
      <c r="AY652" s="132" t="s">
        <v>144</v>
      </c>
      <c r="BK652" s="141">
        <f>BK653</f>
        <v>0</v>
      </c>
    </row>
    <row r="653" spans="1:65" s="2" customFormat="1" ht="16.5" customHeight="1">
      <c r="A653" s="33"/>
      <c r="B653" s="144"/>
      <c r="C653" s="145" t="s">
        <v>1140</v>
      </c>
      <c r="D653" s="145" t="s">
        <v>146</v>
      </c>
      <c r="E653" s="146" t="s">
        <v>1141</v>
      </c>
      <c r="F653" s="147" t="s">
        <v>1142</v>
      </c>
      <c r="G653" s="148" t="s">
        <v>1143</v>
      </c>
      <c r="H653" s="149">
        <v>1</v>
      </c>
      <c r="I653" s="150"/>
      <c r="J653" s="151">
        <f>ROUND(I653*H653,2)</f>
        <v>0</v>
      </c>
      <c r="K653" s="147" t="s">
        <v>150</v>
      </c>
      <c r="L653" s="34"/>
      <c r="M653" s="152" t="s">
        <v>1</v>
      </c>
      <c r="N653" s="153" t="s">
        <v>41</v>
      </c>
      <c r="O653" s="59"/>
      <c r="P653" s="154">
        <f>O653*H653</f>
        <v>0</v>
      </c>
      <c r="Q653" s="154">
        <v>0</v>
      </c>
      <c r="R653" s="154">
        <f>Q653*H653</f>
        <v>0</v>
      </c>
      <c r="S653" s="154">
        <v>0</v>
      </c>
      <c r="T653" s="155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56" t="s">
        <v>1144</v>
      </c>
      <c r="AT653" s="156" t="s">
        <v>146</v>
      </c>
      <c r="AU653" s="156" t="s">
        <v>85</v>
      </c>
      <c r="AY653" s="18" t="s">
        <v>144</v>
      </c>
      <c r="BE653" s="157">
        <f>IF(N653="základní",J653,0)</f>
        <v>0</v>
      </c>
      <c r="BF653" s="157">
        <f>IF(N653="snížená",J653,0)</f>
        <v>0</v>
      </c>
      <c r="BG653" s="157">
        <f>IF(N653="zákl. přenesená",J653,0)</f>
        <v>0</v>
      </c>
      <c r="BH653" s="157">
        <f>IF(N653="sníž. přenesená",J653,0)</f>
        <v>0</v>
      </c>
      <c r="BI653" s="157">
        <f>IF(N653="nulová",J653,0)</f>
        <v>0</v>
      </c>
      <c r="BJ653" s="18" t="s">
        <v>6</v>
      </c>
      <c r="BK653" s="157">
        <f>ROUND(I653*H653,2)</f>
        <v>0</v>
      </c>
      <c r="BL653" s="18" t="s">
        <v>1144</v>
      </c>
      <c r="BM653" s="156" t="s">
        <v>1145</v>
      </c>
    </row>
    <row r="654" spans="1:65" s="12" customFormat="1" ht="22.75" customHeight="1">
      <c r="B654" s="131"/>
      <c r="D654" s="132" t="s">
        <v>75</v>
      </c>
      <c r="E654" s="142" t="s">
        <v>1146</v>
      </c>
      <c r="F654" s="142" t="s">
        <v>1147</v>
      </c>
      <c r="I654" s="134"/>
      <c r="J654" s="143">
        <f>BK654</f>
        <v>0</v>
      </c>
      <c r="L654" s="131"/>
      <c r="M654" s="136"/>
      <c r="N654" s="137"/>
      <c r="O654" s="137"/>
      <c r="P654" s="138">
        <f>P655</f>
        <v>0</v>
      </c>
      <c r="Q654" s="137"/>
      <c r="R654" s="138">
        <f>R655</f>
        <v>0</v>
      </c>
      <c r="S654" s="137"/>
      <c r="T654" s="139">
        <f>T655</f>
        <v>0</v>
      </c>
      <c r="AR654" s="132" t="s">
        <v>168</v>
      </c>
      <c r="AT654" s="140" t="s">
        <v>75</v>
      </c>
      <c r="AU654" s="140" t="s">
        <v>6</v>
      </c>
      <c r="AY654" s="132" t="s">
        <v>144</v>
      </c>
      <c r="BK654" s="141">
        <f>BK655</f>
        <v>0</v>
      </c>
    </row>
    <row r="655" spans="1:65" s="2" customFormat="1" ht="16.5" customHeight="1">
      <c r="A655" s="33"/>
      <c r="B655" s="144"/>
      <c r="C655" s="145" t="s">
        <v>1148</v>
      </c>
      <c r="D655" s="145" t="s">
        <v>146</v>
      </c>
      <c r="E655" s="146" t="s">
        <v>1149</v>
      </c>
      <c r="F655" s="147" t="s">
        <v>1150</v>
      </c>
      <c r="G655" s="148" t="s">
        <v>1143</v>
      </c>
      <c r="H655" s="149">
        <v>1</v>
      </c>
      <c r="I655" s="150"/>
      <c r="J655" s="151">
        <f>ROUND(I655*H655,2)</f>
        <v>0</v>
      </c>
      <c r="K655" s="147" t="s">
        <v>150</v>
      </c>
      <c r="L655" s="34"/>
      <c r="M655" s="152" t="s">
        <v>1</v>
      </c>
      <c r="N655" s="153" t="s">
        <v>41</v>
      </c>
      <c r="O655" s="59"/>
      <c r="P655" s="154">
        <f>O655*H655</f>
        <v>0</v>
      </c>
      <c r="Q655" s="154">
        <v>0</v>
      </c>
      <c r="R655" s="154">
        <f>Q655*H655</f>
        <v>0</v>
      </c>
      <c r="S655" s="154">
        <v>0</v>
      </c>
      <c r="T655" s="155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56" t="s">
        <v>1144</v>
      </c>
      <c r="AT655" s="156" t="s">
        <v>146</v>
      </c>
      <c r="AU655" s="156" t="s">
        <v>85</v>
      </c>
      <c r="AY655" s="18" t="s">
        <v>144</v>
      </c>
      <c r="BE655" s="157">
        <f>IF(N655="základní",J655,0)</f>
        <v>0</v>
      </c>
      <c r="BF655" s="157">
        <f>IF(N655="snížená",J655,0)</f>
        <v>0</v>
      </c>
      <c r="BG655" s="157">
        <f>IF(N655="zákl. přenesená",J655,0)</f>
        <v>0</v>
      </c>
      <c r="BH655" s="157">
        <f>IF(N655="sníž. přenesená",J655,0)</f>
        <v>0</v>
      </c>
      <c r="BI655" s="157">
        <f>IF(N655="nulová",J655,0)</f>
        <v>0</v>
      </c>
      <c r="BJ655" s="18" t="s">
        <v>6</v>
      </c>
      <c r="BK655" s="157">
        <f>ROUND(I655*H655,2)</f>
        <v>0</v>
      </c>
      <c r="BL655" s="18" t="s">
        <v>1144</v>
      </c>
      <c r="BM655" s="156" t="s">
        <v>1151</v>
      </c>
    </row>
    <row r="656" spans="1:65" s="12" customFormat="1" ht="22.75" customHeight="1">
      <c r="B656" s="131"/>
      <c r="D656" s="132" t="s">
        <v>75</v>
      </c>
      <c r="E656" s="142" t="s">
        <v>1152</v>
      </c>
      <c r="F656" s="142" t="s">
        <v>1153</v>
      </c>
      <c r="I656" s="134"/>
      <c r="J656" s="143">
        <f>BK656</f>
        <v>0</v>
      </c>
      <c r="L656" s="131"/>
      <c r="M656" s="136"/>
      <c r="N656" s="137"/>
      <c r="O656" s="137"/>
      <c r="P656" s="138">
        <f>P657</f>
        <v>0</v>
      </c>
      <c r="Q656" s="137"/>
      <c r="R656" s="138">
        <f>R657</f>
        <v>0</v>
      </c>
      <c r="S656" s="137"/>
      <c r="T656" s="139">
        <f>T657</f>
        <v>0</v>
      </c>
      <c r="AR656" s="132" t="s">
        <v>168</v>
      </c>
      <c r="AT656" s="140" t="s">
        <v>75</v>
      </c>
      <c r="AU656" s="140" t="s">
        <v>6</v>
      </c>
      <c r="AY656" s="132" t="s">
        <v>144</v>
      </c>
      <c r="BK656" s="141">
        <f>BK657</f>
        <v>0</v>
      </c>
    </row>
    <row r="657" spans="1:65" s="2" customFormat="1" ht="16.5" customHeight="1">
      <c r="A657" s="33"/>
      <c r="B657" s="144"/>
      <c r="C657" s="145" t="s">
        <v>1154</v>
      </c>
      <c r="D657" s="145" t="s">
        <v>146</v>
      </c>
      <c r="E657" s="146" t="s">
        <v>1155</v>
      </c>
      <c r="F657" s="147" t="s">
        <v>1156</v>
      </c>
      <c r="G657" s="148" t="s">
        <v>1143</v>
      </c>
      <c r="H657" s="149">
        <v>1</v>
      </c>
      <c r="I657" s="150"/>
      <c r="J657" s="151">
        <f>ROUND(I657*H657,2)</f>
        <v>0</v>
      </c>
      <c r="K657" s="147" t="s">
        <v>150</v>
      </c>
      <c r="L657" s="34"/>
      <c r="M657" s="152" t="s">
        <v>1</v>
      </c>
      <c r="N657" s="153" t="s">
        <v>41</v>
      </c>
      <c r="O657" s="59"/>
      <c r="P657" s="154">
        <f>O657*H657</f>
        <v>0</v>
      </c>
      <c r="Q657" s="154">
        <v>0</v>
      </c>
      <c r="R657" s="154">
        <f>Q657*H657</f>
        <v>0</v>
      </c>
      <c r="S657" s="154">
        <v>0</v>
      </c>
      <c r="T657" s="155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56" t="s">
        <v>1144</v>
      </c>
      <c r="AT657" s="156" t="s">
        <v>146</v>
      </c>
      <c r="AU657" s="156" t="s">
        <v>85</v>
      </c>
      <c r="AY657" s="18" t="s">
        <v>144</v>
      </c>
      <c r="BE657" s="157">
        <f>IF(N657="základní",J657,0)</f>
        <v>0</v>
      </c>
      <c r="BF657" s="157">
        <f>IF(N657="snížená",J657,0)</f>
        <v>0</v>
      </c>
      <c r="BG657" s="157">
        <f>IF(N657="zákl. přenesená",J657,0)</f>
        <v>0</v>
      </c>
      <c r="BH657" s="157">
        <f>IF(N657="sníž. přenesená",J657,0)</f>
        <v>0</v>
      </c>
      <c r="BI657" s="157">
        <f>IF(N657="nulová",J657,0)</f>
        <v>0</v>
      </c>
      <c r="BJ657" s="18" t="s">
        <v>6</v>
      </c>
      <c r="BK657" s="157">
        <f>ROUND(I657*H657,2)</f>
        <v>0</v>
      </c>
      <c r="BL657" s="18" t="s">
        <v>1144</v>
      </c>
      <c r="BM657" s="156" t="s">
        <v>1157</v>
      </c>
    </row>
    <row r="658" spans="1:65" s="12" customFormat="1" ht="22.75" customHeight="1">
      <c r="B658" s="131"/>
      <c r="D658" s="132" t="s">
        <v>75</v>
      </c>
      <c r="E658" s="142" t="s">
        <v>1158</v>
      </c>
      <c r="F658" s="142" t="s">
        <v>1159</v>
      </c>
      <c r="I658" s="134"/>
      <c r="J658" s="143">
        <f>BK658</f>
        <v>0</v>
      </c>
      <c r="L658" s="131"/>
      <c r="M658" s="136"/>
      <c r="N658" s="137"/>
      <c r="O658" s="137"/>
      <c r="P658" s="138">
        <f>P659</f>
        <v>0</v>
      </c>
      <c r="Q658" s="137"/>
      <c r="R658" s="138">
        <f>R659</f>
        <v>0</v>
      </c>
      <c r="S658" s="137"/>
      <c r="T658" s="139">
        <f>T659</f>
        <v>0</v>
      </c>
      <c r="AR658" s="132" t="s">
        <v>168</v>
      </c>
      <c r="AT658" s="140" t="s">
        <v>75</v>
      </c>
      <c r="AU658" s="140" t="s">
        <v>6</v>
      </c>
      <c r="AY658" s="132" t="s">
        <v>144</v>
      </c>
      <c r="BK658" s="141">
        <f>BK659</f>
        <v>0</v>
      </c>
    </row>
    <row r="659" spans="1:65" s="2" customFormat="1" ht="16.5" customHeight="1">
      <c r="A659" s="33"/>
      <c r="B659" s="144"/>
      <c r="C659" s="145" t="s">
        <v>1160</v>
      </c>
      <c r="D659" s="145" t="s">
        <v>146</v>
      </c>
      <c r="E659" s="146" t="s">
        <v>1161</v>
      </c>
      <c r="F659" s="147" t="s">
        <v>1162</v>
      </c>
      <c r="G659" s="148" t="s">
        <v>1143</v>
      </c>
      <c r="H659" s="149">
        <v>1</v>
      </c>
      <c r="I659" s="150"/>
      <c r="J659" s="151">
        <f>ROUND(I659*H659,2)</f>
        <v>0</v>
      </c>
      <c r="K659" s="147" t="s">
        <v>1163</v>
      </c>
      <c r="L659" s="34"/>
      <c r="M659" s="200" t="s">
        <v>1</v>
      </c>
      <c r="N659" s="201" t="s">
        <v>41</v>
      </c>
      <c r="O659" s="202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56" t="s">
        <v>1144</v>
      </c>
      <c r="AT659" s="156" t="s">
        <v>146</v>
      </c>
      <c r="AU659" s="156" t="s">
        <v>85</v>
      </c>
      <c r="AY659" s="18" t="s">
        <v>144</v>
      </c>
      <c r="BE659" s="157">
        <f>IF(N659="základní",J659,0)</f>
        <v>0</v>
      </c>
      <c r="BF659" s="157">
        <f>IF(N659="snížená",J659,0)</f>
        <v>0</v>
      </c>
      <c r="BG659" s="157">
        <f>IF(N659="zákl. přenesená",J659,0)</f>
        <v>0</v>
      </c>
      <c r="BH659" s="157">
        <f>IF(N659="sníž. přenesená",J659,0)</f>
        <v>0</v>
      </c>
      <c r="BI659" s="157">
        <f>IF(N659="nulová",J659,0)</f>
        <v>0</v>
      </c>
      <c r="BJ659" s="18" t="s">
        <v>6</v>
      </c>
      <c r="BK659" s="157">
        <f>ROUND(I659*H659,2)</f>
        <v>0</v>
      </c>
      <c r="BL659" s="18" t="s">
        <v>1144</v>
      </c>
      <c r="BM659" s="156" t="s">
        <v>1164</v>
      </c>
    </row>
    <row r="660" spans="1:65" s="2" customFormat="1" ht="7" customHeight="1">
      <c r="A660" s="33"/>
      <c r="B660" s="48"/>
      <c r="C660" s="49"/>
      <c r="D660" s="49"/>
      <c r="E660" s="49"/>
      <c r="F660" s="49"/>
      <c r="G660" s="49"/>
      <c r="H660" s="49"/>
      <c r="I660" s="49"/>
      <c r="J660" s="49"/>
      <c r="K660" s="49"/>
      <c r="L660" s="34"/>
      <c r="M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</row>
  </sheetData>
  <autoFilter ref="C144:K659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43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5" customHeight="1">
      <c r="B4" s="21"/>
      <c r="D4" s="22" t="s">
        <v>92</v>
      </c>
      <c r="L4" s="21"/>
      <c r="M4" s="94" t="s">
        <v>11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4" t="str">
        <f>'Rekapitulace stavby'!K6</f>
        <v>Rekonstrukce venkovní terasy objektu Hrádek</v>
      </c>
      <c r="F7" s="245"/>
      <c r="G7" s="245"/>
      <c r="H7" s="245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4" t="s">
        <v>1165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1166</v>
      </c>
      <c r="G12" s="33"/>
      <c r="H12" s="33"/>
      <c r="I12" s="28" t="s">
        <v>23</v>
      </c>
      <c r="J12" s="56">
        <f>'Rekapitulace stavby'!AN8</f>
        <v>44344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Město Varsndorf, Nám. E.Beneše 470, Varnsdorf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7" t="str">
        <f>'Rekapitulace stavby'!E14</f>
        <v>Vyplň údaj</v>
      </c>
      <c r="F18" s="208"/>
      <c r="G18" s="208"/>
      <c r="H18" s="208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V a M spol.s r.o., Matoušova 21, Liberec 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Ing. Jaroslav Šíma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9" t="s">
        <v>40</v>
      </c>
      <c r="E33" s="28" t="s">
        <v>41</v>
      </c>
      <c r="F33" s="100">
        <f>ROUND((SUM(BE126:BE180)),  2)</f>
        <v>0</v>
      </c>
      <c r="G33" s="33"/>
      <c r="H33" s="33"/>
      <c r="I33" s="101">
        <v>0.21</v>
      </c>
      <c r="J33" s="100">
        <f>ROUND(((SUM(BE126:BE180))*I33),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0">
        <f>ROUND((SUM(BF126:BF180)),  2)</f>
        <v>0</v>
      </c>
      <c r="G34" s="33"/>
      <c r="H34" s="33"/>
      <c r="I34" s="101">
        <v>0.15</v>
      </c>
      <c r="J34" s="100">
        <f>ROUND(((SUM(BF126:BF180))*I34),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0">
        <f>ROUND((SUM(BG126:BG180)),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0">
        <f>ROUND((SUM(BH126:BH180)),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0">
        <f>ROUND((SUM(BI126:BI180)),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4" t="str">
        <f>E7</f>
        <v>Rekonstrukce venkovní terasy objektu Hrádek</v>
      </c>
      <c r="F85" s="245"/>
      <c r="G85" s="245"/>
      <c r="H85" s="24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4" t="str">
        <f>E9</f>
        <v>ZTI - Zdravotně technické instalace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 xml:space="preserve"> </v>
      </c>
      <c r="G89" s="33"/>
      <c r="H89" s="33"/>
      <c r="I89" s="28" t="s">
        <v>23</v>
      </c>
      <c r="J89" s="56">
        <f>IF(J12="","",J12)</f>
        <v>44344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" customHeight="1">
      <c r="A91" s="33"/>
      <c r="B91" s="34"/>
      <c r="C91" s="28" t="s">
        <v>24</v>
      </c>
      <c r="D91" s="33"/>
      <c r="E91" s="33"/>
      <c r="F91" s="26" t="str">
        <f>E15</f>
        <v>Město Varsndorf, Nám. E.Beneše 470, Varnsdorf</v>
      </c>
      <c r="G91" s="33"/>
      <c r="H91" s="33"/>
      <c r="I91" s="28" t="s">
        <v>30</v>
      </c>
      <c r="J91" s="31" t="str">
        <f>E21</f>
        <v xml:space="preserve">V a M spol.s r.o., Matoušova 21, Liberec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Jaroslav Šíma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102</v>
      </c>
      <c r="E99" s="119"/>
      <c r="F99" s="119"/>
      <c r="G99" s="119"/>
      <c r="H99" s="119"/>
      <c r="I99" s="119"/>
      <c r="J99" s="120">
        <f>J144</f>
        <v>0</v>
      </c>
      <c r="L99" s="117"/>
    </row>
    <row r="100" spans="1:31" s="10" customFormat="1" ht="19.899999999999999" customHeight="1">
      <c r="B100" s="117"/>
      <c r="D100" s="118" t="s">
        <v>104</v>
      </c>
      <c r="E100" s="119"/>
      <c r="F100" s="119"/>
      <c r="G100" s="119"/>
      <c r="H100" s="119"/>
      <c r="I100" s="119"/>
      <c r="J100" s="120">
        <f>J149</f>
        <v>0</v>
      </c>
      <c r="L100" s="117"/>
    </row>
    <row r="101" spans="1:31" s="10" customFormat="1" ht="19.899999999999999" customHeight="1">
      <c r="B101" s="117"/>
      <c r="D101" s="118" t="s">
        <v>1167</v>
      </c>
      <c r="E101" s="119"/>
      <c r="F101" s="119"/>
      <c r="G101" s="119"/>
      <c r="H101" s="119"/>
      <c r="I101" s="119"/>
      <c r="J101" s="120">
        <f>J151</f>
        <v>0</v>
      </c>
      <c r="L101" s="117"/>
    </row>
    <row r="102" spans="1:31" s="10" customFormat="1" ht="19.899999999999999" customHeight="1">
      <c r="B102" s="117"/>
      <c r="D102" s="118" t="s">
        <v>109</v>
      </c>
      <c r="E102" s="119"/>
      <c r="F102" s="119"/>
      <c r="G102" s="119"/>
      <c r="H102" s="119"/>
      <c r="I102" s="119"/>
      <c r="J102" s="120">
        <f>J162</f>
        <v>0</v>
      </c>
      <c r="L102" s="117"/>
    </row>
    <row r="103" spans="1:31" s="9" customFormat="1" ht="25" customHeight="1">
      <c r="B103" s="113"/>
      <c r="D103" s="114" t="s">
        <v>110</v>
      </c>
      <c r="E103" s="115"/>
      <c r="F103" s="115"/>
      <c r="G103" s="115"/>
      <c r="H103" s="115"/>
      <c r="I103" s="115"/>
      <c r="J103" s="116">
        <f>J164</f>
        <v>0</v>
      </c>
      <c r="L103" s="113"/>
    </row>
    <row r="104" spans="1:31" s="10" customFormat="1" ht="19.899999999999999" customHeight="1">
      <c r="B104" s="117"/>
      <c r="D104" s="118" t="s">
        <v>113</v>
      </c>
      <c r="E104" s="119"/>
      <c r="F104" s="119"/>
      <c r="G104" s="119"/>
      <c r="H104" s="119"/>
      <c r="I104" s="119"/>
      <c r="J104" s="120">
        <f>J165</f>
        <v>0</v>
      </c>
      <c r="L104" s="117"/>
    </row>
    <row r="105" spans="1:31" s="10" customFormat="1" ht="19.899999999999999" customHeight="1">
      <c r="B105" s="117"/>
      <c r="D105" s="118" t="s">
        <v>114</v>
      </c>
      <c r="E105" s="119"/>
      <c r="F105" s="119"/>
      <c r="G105" s="119"/>
      <c r="H105" s="119"/>
      <c r="I105" s="119"/>
      <c r="J105" s="120">
        <f>J171</f>
        <v>0</v>
      </c>
      <c r="L105" s="117"/>
    </row>
    <row r="106" spans="1:31" s="10" customFormat="1" ht="19.899999999999999" customHeight="1">
      <c r="B106" s="117"/>
      <c r="D106" s="118" t="s">
        <v>1168</v>
      </c>
      <c r="E106" s="119"/>
      <c r="F106" s="119"/>
      <c r="G106" s="119"/>
      <c r="H106" s="119"/>
      <c r="I106" s="119"/>
      <c r="J106" s="120">
        <f>J177</f>
        <v>0</v>
      </c>
      <c r="L106" s="117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129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44" t="str">
        <f>E7</f>
        <v>Rekonstrukce venkovní terasy objektu Hrádek</v>
      </c>
      <c r="F116" s="245"/>
      <c r="G116" s="245"/>
      <c r="H116" s="24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93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24" t="str">
        <f>E9</f>
        <v>ZTI - Zdravotně technické instalace</v>
      </c>
      <c r="F118" s="246"/>
      <c r="G118" s="246"/>
      <c r="H118" s="24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3"/>
      <c r="E120" s="33"/>
      <c r="F120" s="26" t="str">
        <f>F12</f>
        <v xml:space="preserve"> </v>
      </c>
      <c r="G120" s="33"/>
      <c r="H120" s="33"/>
      <c r="I120" s="28" t="s">
        <v>23</v>
      </c>
      <c r="J120" s="56">
        <f>IF(J12="","",J12)</f>
        <v>44344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" customHeight="1">
      <c r="A122" s="33"/>
      <c r="B122" s="34"/>
      <c r="C122" s="28" t="s">
        <v>24</v>
      </c>
      <c r="D122" s="33"/>
      <c r="E122" s="33"/>
      <c r="F122" s="26" t="str">
        <f>E15</f>
        <v>Město Varsndorf, Nám. E.Beneše 470, Varnsdorf</v>
      </c>
      <c r="G122" s="33"/>
      <c r="H122" s="33"/>
      <c r="I122" s="28" t="s">
        <v>30</v>
      </c>
      <c r="J122" s="31" t="str">
        <f>E21</f>
        <v xml:space="preserve">V a M spol.s r.o., Matoušova 21, Liberec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28</v>
      </c>
      <c r="D123" s="33"/>
      <c r="E123" s="33"/>
      <c r="F123" s="26" t="str">
        <f>IF(E18="","",E18)</f>
        <v>Vyplň údaj</v>
      </c>
      <c r="G123" s="33"/>
      <c r="H123" s="33"/>
      <c r="I123" s="28" t="s">
        <v>33</v>
      </c>
      <c r="J123" s="31" t="str">
        <f>E24</f>
        <v>Ing. Jaroslav Šíma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130</v>
      </c>
      <c r="D125" s="124" t="s">
        <v>61</v>
      </c>
      <c r="E125" s="124" t="s">
        <v>57</v>
      </c>
      <c r="F125" s="124" t="s">
        <v>58</v>
      </c>
      <c r="G125" s="124" t="s">
        <v>131</v>
      </c>
      <c r="H125" s="124" t="s">
        <v>132</v>
      </c>
      <c r="I125" s="124" t="s">
        <v>133</v>
      </c>
      <c r="J125" s="124" t="s">
        <v>97</v>
      </c>
      <c r="K125" s="125" t="s">
        <v>134</v>
      </c>
      <c r="L125" s="126"/>
      <c r="M125" s="63" t="s">
        <v>1</v>
      </c>
      <c r="N125" s="64" t="s">
        <v>40</v>
      </c>
      <c r="O125" s="64" t="s">
        <v>135</v>
      </c>
      <c r="P125" s="64" t="s">
        <v>136</v>
      </c>
      <c r="Q125" s="64" t="s">
        <v>137</v>
      </c>
      <c r="R125" s="64" t="s">
        <v>138</v>
      </c>
      <c r="S125" s="64" t="s">
        <v>139</v>
      </c>
      <c r="T125" s="65" t="s">
        <v>140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75" customHeight="1">
      <c r="A126" s="33"/>
      <c r="B126" s="34"/>
      <c r="C126" s="70" t="s">
        <v>141</v>
      </c>
      <c r="D126" s="33"/>
      <c r="E126" s="33"/>
      <c r="F126" s="33"/>
      <c r="G126" s="33"/>
      <c r="H126" s="33"/>
      <c r="I126" s="33"/>
      <c r="J126" s="127">
        <f>BK126</f>
        <v>0</v>
      </c>
      <c r="K126" s="33"/>
      <c r="L126" s="34"/>
      <c r="M126" s="66"/>
      <c r="N126" s="57"/>
      <c r="O126" s="67"/>
      <c r="P126" s="128">
        <f>P127+P164</f>
        <v>0</v>
      </c>
      <c r="Q126" s="67"/>
      <c r="R126" s="128">
        <f>R127+R164</f>
        <v>45.257463139999999</v>
      </c>
      <c r="S126" s="67"/>
      <c r="T126" s="129">
        <f>T127+T164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99</v>
      </c>
      <c r="BK126" s="130">
        <f>BK127+BK164</f>
        <v>0</v>
      </c>
    </row>
    <row r="127" spans="1:63" s="12" customFormat="1" ht="25.9" customHeight="1">
      <c r="B127" s="131"/>
      <c r="D127" s="132" t="s">
        <v>75</v>
      </c>
      <c r="E127" s="133" t="s">
        <v>142</v>
      </c>
      <c r="F127" s="133" t="s">
        <v>143</v>
      </c>
      <c r="I127" s="134"/>
      <c r="J127" s="135">
        <f>BK127</f>
        <v>0</v>
      </c>
      <c r="L127" s="131"/>
      <c r="M127" s="136"/>
      <c r="N127" s="137"/>
      <c r="O127" s="137"/>
      <c r="P127" s="138">
        <f>P128+P144+P149+P151+P162</f>
        <v>0</v>
      </c>
      <c r="Q127" s="137"/>
      <c r="R127" s="138">
        <f>R128+R144+R149+R151+R162</f>
        <v>45.147278</v>
      </c>
      <c r="S127" s="137"/>
      <c r="T127" s="139">
        <f>T128+T144+T149+T151+T162</f>
        <v>0</v>
      </c>
      <c r="AR127" s="132" t="s">
        <v>6</v>
      </c>
      <c r="AT127" s="140" t="s">
        <v>75</v>
      </c>
      <c r="AU127" s="140" t="s">
        <v>76</v>
      </c>
      <c r="AY127" s="132" t="s">
        <v>144</v>
      </c>
      <c r="BK127" s="141">
        <f>BK128+BK144+BK149+BK151+BK162</f>
        <v>0</v>
      </c>
    </row>
    <row r="128" spans="1:63" s="12" customFormat="1" ht="22.75" customHeight="1">
      <c r="B128" s="131"/>
      <c r="D128" s="132" t="s">
        <v>75</v>
      </c>
      <c r="E128" s="142" t="s">
        <v>6</v>
      </c>
      <c r="F128" s="142" t="s">
        <v>145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SUM(P129:P143)</f>
        <v>0</v>
      </c>
      <c r="Q128" s="137"/>
      <c r="R128" s="138">
        <f>SUM(R129:R143)</f>
        <v>34.619999999999997</v>
      </c>
      <c r="S128" s="137"/>
      <c r="T128" s="139">
        <f>SUM(T129:T143)</f>
        <v>0</v>
      </c>
      <c r="AR128" s="132" t="s">
        <v>6</v>
      </c>
      <c r="AT128" s="140" t="s">
        <v>75</v>
      </c>
      <c r="AU128" s="140" t="s">
        <v>6</v>
      </c>
      <c r="AY128" s="132" t="s">
        <v>144</v>
      </c>
      <c r="BK128" s="141">
        <f>SUM(BK129:BK143)</f>
        <v>0</v>
      </c>
    </row>
    <row r="129" spans="1:65" s="2" customFormat="1" ht="21.75" customHeight="1">
      <c r="A129" s="33"/>
      <c r="B129" s="144"/>
      <c r="C129" s="145" t="s">
        <v>6</v>
      </c>
      <c r="D129" s="145" t="s">
        <v>146</v>
      </c>
      <c r="E129" s="146" t="s">
        <v>1169</v>
      </c>
      <c r="F129" s="147" t="s">
        <v>1170</v>
      </c>
      <c r="G129" s="148" t="s">
        <v>149</v>
      </c>
      <c r="H129" s="149">
        <v>46.3</v>
      </c>
      <c r="I129" s="150"/>
      <c r="J129" s="151">
        <f>ROUND(I129*H129,2)</f>
        <v>0</v>
      </c>
      <c r="K129" s="147" t="s">
        <v>150</v>
      </c>
      <c r="L129" s="34"/>
      <c r="M129" s="152" t="s">
        <v>1</v>
      </c>
      <c r="N129" s="153" t="s">
        <v>41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151</v>
      </c>
      <c r="AT129" s="156" t="s">
        <v>146</v>
      </c>
      <c r="AU129" s="156" t="s">
        <v>85</v>
      </c>
      <c r="AY129" s="18" t="s">
        <v>144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6</v>
      </c>
      <c r="BK129" s="157">
        <f>ROUND(I129*H129,2)</f>
        <v>0</v>
      </c>
      <c r="BL129" s="18" t="s">
        <v>151</v>
      </c>
      <c r="BM129" s="156" t="s">
        <v>1171</v>
      </c>
    </row>
    <row r="130" spans="1:65" s="2" customFormat="1" ht="21.75" customHeight="1">
      <c r="A130" s="33"/>
      <c r="B130" s="144"/>
      <c r="C130" s="145" t="s">
        <v>85</v>
      </c>
      <c r="D130" s="145" t="s">
        <v>146</v>
      </c>
      <c r="E130" s="146" t="s">
        <v>1172</v>
      </c>
      <c r="F130" s="147" t="s">
        <v>1173</v>
      </c>
      <c r="G130" s="148" t="s">
        <v>149</v>
      </c>
      <c r="H130" s="149">
        <v>46.3</v>
      </c>
      <c r="I130" s="150"/>
      <c r="J130" s="151">
        <f>ROUND(I130*H130,2)</f>
        <v>0</v>
      </c>
      <c r="K130" s="147" t="s">
        <v>150</v>
      </c>
      <c r="L130" s="34"/>
      <c r="M130" s="152" t="s">
        <v>1</v>
      </c>
      <c r="N130" s="153" t="s">
        <v>41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151</v>
      </c>
      <c r="AT130" s="156" t="s">
        <v>146</v>
      </c>
      <c r="AU130" s="156" t="s">
        <v>85</v>
      </c>
      <c r="AY130" s="18" t="s">
        <v>144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6</v>
      </c>
      <c r="BK130" s="157">
        <f>ROUND(I130*H130,2)</f>
        <v>0</v>
      </c>
      <c r="BL130" s="18" t="s">
        <v>151</v>
      </c>
      <c r="BM130" s="156" t="s">
        <v>1174</v>
      </c>
    </row>
    <row r="131" spans="1:65" s="2" customFormat="1" ht="16.5" customHeight="1">
      <c r="A131" s="33"/>
      <c r="B131" s="144"/>
      <c r="C131" s="145" t="s">
        <v>159</v>
      </c>
      <c r="D131" s="145" t="s">
        <v>146</v>
      </c>
      <c r="E131" s="146" t="s">
        <v>169</v>
      </c>
      <c r="F131" s="147" t="s">
        <v>170</v>
      </c>
      <c r="G131" s="148" t="s">
        <v>149</v>
      </c>
      <c r="H131" s="149">
        <v>75.290000000000006</v>
      </c>
      <c r="I131" s="150"/>
      <c r="J131" s="151">
        <f>ROUND(I131*H131,2)</f>
        <v>0</v>
      </c>
      <c r="K131" s="147" t="s">
        <v>150</v>
      </c>
      <c r="L131" s="34"/>
      <c r="M131" s="152" t="s">
        <v>1</v>
      </c>
      <c r="N131" s="153" t="s">
        <v>41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151</v>
      </c>
      <c r="AT131" s="156" t="s">
        <v>146</v>
      </c>
      <c r="AU131" s="156" t="s">
        <v>85</v>
      </c>
      <c r="AY131" s="18" t="s">
        <v>144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6</v>
      </c>
      <c r="BK131" s="157">
        <f>ROUND(I131*H131,2)</f>
        <v>0</v>
      </c>
      <c r="BL131" s="18" t="s">
        <v>151</v>
      </c>
      <c r="BM131" s="156" t="s">
        <v>1175</v>
      </c>
    </row>
    <row r="132" spans="1:65" s="13" customFormat="1" ht="10">
      <c r="B132" s="158"/>
      <c r="D132" s="159" t="s">
        <v>153</v>
      </c>
      <c r="E132" s="160" t="s">
        <v>1</v>
      </c>
      <c r="F132" s="161" t="s">
        <v>1176</v>
      </c>
      <c r="H132" s="162">
        <v>46.3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153</v>
      </c>
      <c r="AU132" s="160" t="s">
        <v>85</v>
      </c>
      <c r="AV132" s="13" t="s">
        <v>85</v>
      </c>
      <c r="AW132" s="13" t="s">
        <v>32</v>
      </c>
      <c r="AX132" s="13" t="s">
        <v>76</v>
      </c>
      <c r="AY132" s="160" t="s">
        <v>144</v>
      </c>
    </row>
    <row r="133" spans="1:65" s="13" customFormat="1" ht="10">
      <c r="B133" s="158"/>
      <c r="D133" s="159" t="s">
        <v>153</v>
      </c>
      <c r="E133" s="160" t="s">
        <v>1</v>
      </c>
      <c r="F133" s="161" t="s">
        <v>1177</v>
      </c>
      <c r="H133" s="162">
        <v>28.99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153</v>
      </c>
      <c r="AU133" s="160" t="s">
        <v>85</v>
      </c>
      <c r="AV133" s="13" t="s">
        <v>85</v>
      </c>
      <c r="AW133" s="13" t="s">
        <v>32</v>
      </c>
      <c r="AX133" s="13" t="s">
        <v>76</v>
      </c>
      <c r="AY133" s="160" t="s">
        <v>144</v>
      </c>
    </row>
    <row r="134" spans="1:65" s="14" customFormat="1" ht="10">
      <c r="B134" s="167"/>
      <c r="D134" s="159" t="s">
        <v>153</v>
      </c>
      <c r="E134" s="168" t="s">
        <v>1</v>
      </c>
      <c r="F134" s="169" t="s">
        <v>179</v>
      </c>
      <c r="H134" s="170">
        <v>75.289999999999992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153</v>
      </c>
      <c r="AU134" s="168" t="s">
        <v>85</v>
      </c>
      <c r="AV134" s="14" t="s">
        <v>151</v>
      </c>
      <c r="AW134" s="14" t="s">
        <v>32</v>
      </c>
      <c r="AX134" s="14" t="s">
        <v>6</v>
      </c>
      <c r="AY134" s="168" t="s">
        <v>144</v>
      </c>
    </row>
    <row r="135" spans="1:65" s="2" customFormat="1" ht="16.5" customHeight="1">
      <c r="A135" s="33"/>
      <c r="B135" s="144"/>
      <c r="C135" s="145" t="s">
        <v>151</v>
      </c>
      <c r="D135" s="145" t="s">
        <v>146</v>
      </c>
      <c r="E135" s="146" t="s">
        <v>1178</v>
      </c>
      <c r="F135" s="147" t="s">
        <v>1179</v>
      </c>
      <c r="G135" s="148" t="s">
        <v>149</v>
      </c>
      <c r="H135" s="149">
        <v>28.99</v>
      </c>
      <c r="I135" s="150"/>
      <c r="J135" s="151">
        <f>ROUND(I135*H135,2)</f>
        <v>0</v>
      </c>
      <c r="K135" s="147" t="s">
        <v>150</v>
      </c>
      <c r="L135" s="34"/>
      <c r="M135" s="152" t="s">
        <v>1</v>
      </c>
      <c r="N135" s="153" t="s">
        <v>41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151</v>
      </c>
      <c r="AT135" s="156" t="s">
        <v>146</v>
      </c>
      <c r="AU135" s="156" t="s">
        <v>85</v>
      </c>
      <c r="AY135" s="18" t="s">
        <v>144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6</v>
      </c>
      <c r="BK135" s="157">
        <f>ROUND(I135*H135,2)</f>
        <v>0</v>
      </c>
      <c r="BL135" s="18" t="s">
        <v>151</v>
      </c>
      <c r="BM135" s="156" t="s">
        <v>1180</v>
      </c>
    </row>
    <row r="136" spans="1:65" s="2" customFormat="1" ht="16.5" customHeight="1">
      <c r="A136" s="33"/>
      <c r="B136" s="144"/>
      <c r="C136" s="145" t="s">
        <v>168</v>
      </c>
      <c r="D136" s="145" t="s">
        <v>146</v>
      </c>
      <c r="E136" s="146" t="s">
        <v>181</v>
      </c>
      <c r="F136" s="147" t="s">
        <v>182</v>
      </c>
      <c r="G136" s="148" t="s">
        <v>149</v>
      </c>
      <c r="H136" s="149">
        <v>19.489999999999998</v>
      </c>
      <c r="I136" s="150"/>
      <c r="J136" s="151">
        <f>ROUND(I136*H136,2)</f>
        <v>0</v>
      </c>
      <c r="K136" s="147" t="s">
        <v>150</v>
      </c>
      <c r="L136" s="34"/>
      <c r="M136" s="152" t="s">
        <v>1</v>
      </c>
      <c r="N136" s="153" t="s">
        <v>41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151</v>
      </c>
      <c r="AT136" s="156" t="s">
        <v>146</v>
      </c>
      <c r="AU136" s="156" t="s">
        <v>85</v>
      </c>
      <c r="AY136" s="18" t="s">
        <v>144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6</v>
      </c>
      <c r="BK136" s="157">
        <f>ROUND(I136*H136,2)</f>
        <v>0</v>
      </c>
      <c r="BL136" s="18" t="s">
        <v>151</v>
      </c>
      <c r="BM136" s="156" t="s">
        <v>1181</v>
      </c>
    </row>
    <row r="137" spans="1:65" s="2" customFormat="1" ht="16.5" customHeight="1">
      <c r="A137" s="33"/>
      <c r="B137" s="144"/>
      <c r="C137" s="145" t="s">
        <v>173</v>
      </c>
      <c r="D137" s="145" t="s">
        <v>146</v>
      </c>
      <c r="E137" s="146" t="s">
        <v>191</v>
      </c>
      <c r="F137" s="147" t="s">
        <v>192</v>
      </c>
      <c r="G137" s="148" t="s">
        <v>149</v>
      </c>
      <c r="H137" s="149">
        <v>28.99</v>
      </c>
      <c r="I137" s="150"/>
      <c r="J137" s="151">
        <f>ROUND(I137*H137,2)</f>
        <v>0</v>
      </c>
      <c r="K137" s="147" t="s">
        <v>150</v>
      </c>
      <c r="L137" s="34"/>
      <c r="M137" s="152" t="s">
        <v>1</v>
      </c>
      <c r="N137" s="153" t="s">
        <v>41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151</v>
      </c>
      <c r="AT137" s="156" t="s">
        <v>146</v>
      </c>
      <c r="AU137" s="156" t="s">
        <v>85</v>
      </c>
      <c r="AY137" s="18" t="s">
        <v>144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6</v>
      </c>
      <c r="BK137" s="157">
        <f>ROUND(I137*H137,2)</f>
        <v>0</v>
      </c>
      <c r="BL137" s="18" t="s">
        <v>151</v>
      </c>
      <c r="BM137" s="156" t="s">
        <v>1182</v>
      </c>
    </row>
    <row r="138" spans="1:65" s="2" customFormat="1" ht="16.5" customHeight="1">
      <c r="A138" s="33"/>
      <c r="B138" s="144"/>
      <c r="C138" s="145" t="s">
        <v>180</v>
      </c>
      <c r="D138" s="145" t="s">
        <v>146</v>
      </c>
      <c r="E138" s="146" t="s">
        <v>1183</v>
      </c>
      <c r="F138" s="147" t="s">
        <v>1184</v>
      </c>
      <c r="G138" s="148" t="s">
        <v>149</v>
      </c>
      <c r="H138" s="149">
        <v>7.21</v>
      </c>
      <c r="I138" s="150"/>
      <c r="J138" s="151">
        <f>ROUND(I138*H138,2)</f>
        <v>0</v>
      </c>
      <c r="K138" s="147" t="s">
        <v>150</v>
      </c>
      <c r="L138" s="34"/>
      <c r="M138" s="152" t="s">
        <v>1</v>
      </c>
      <c r="N138" s="153" t="s">
        <v>41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151</v>
      </c>
      <c r="AT138" s="156" t="s">
        <v>146</v>
      </c>
      <c r="AU138" s="156" t="s">
        <v>85</v>
      </c>
      <c r="AY138" s="18" t="s">
        <v>144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6</v>
      </c>
      <c r="BK138" s="157">
        <f>ROUND(I138*H138,2)</f>
        <v>0</v>
      </c>
      <c r="BL138" s="18" t="s">
        <v>151</v>
      </c>
      <c r="BM138" s="156" t="s">
        <v>1185</v>
      </c>
    </row>
    <row r="139" spans="1:65" s="2" customFormat="1" ht="16.5" customHeight="1">
      <c r="A139" s="33"/>
      <c r="B139" s="144"/>
      <c r="C139" s="183" t="s">
        <v>185</v>
      </c>
      <c r="D139" s="183" t="s">
        <v>306</v>
      </c>
      <c r="E139" s="184" t="s">
        <v>1186</v>
      </c>
      <c r="F139" s="185" t="s">
        <v>1187</v>
      </c>
      <c r="G139" s="186" t="s">
        <v>233</v>
      </c>
      <c r="H139" s="187">
        <v>14.42</v>
      </c>
      <c r="I139" s="188"/>
      <c r="J139" s="189">
        <f>ROUND(I139*H139,2)</f>
        <v>0</v>
      </c>
      <c r="K139" s="185" t="s">
        <v>150</v>
      </c>
      <c r="L139" s="190"/>
      <c r="M139" s="191" t="s">
        <v>1</v>
      </c>
      <c r="N139" s="192" t="s">
        <v>41</v>
      </c>
      <c r="O139" s="59"/>
      <c r="P139" s="154">
        <f>O139*H139</f>
        <v>0</v>
      </c>
      <c r="Q139" s="154">
        <v>1</v>
      </c>
      <c r="R139" s="154">
        <f>Q139*H139</f>
        <v>14.42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185</v>
      </c>
      <c r="AT139" s="156" t="s">
        <v>306</v>
      </c>
      <c r="AU139" s="156" t="s">
        <v>85</v>
      </c>
      <c r="AY139" s="18" t="s">
        <v>144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6</v>
      </c>
      <c r="BK139" s="157">
        <f>ROUND(I139*H139,2)</f>
        <v>0</v>
      </c>
      <c r="BL139" s="18" t="s">
        <v>151</v>
      </c>
      <c r="BM139" s="156" t="s">
        <v>1188</v>
      </c>
    </row>
    <row r="140" spans="1:65" s="13" customFormat="1" ht="10">
      <c r="B140" s="158"/>
      <c r="D140" s="159" t="s">
        <v>153</v>
      </c>
      <c r="F140" s="161" t="s">
        <v>1189</v>
      </c>
      <c r="H140" s="162">
        <v>14.42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153</v>
      </c>
      <c r="AU140" s="160" t="s">
        <v>85</v>
      </c>
      <c r="AV140" s="13" t="s">
        <v>85</v>
      </c>
      <c r="AW140" s="13" t="s">
        <v>3</v>
      </c>
      <c r="AX140" s="13" t="s">
        <v>6</v>
      </c>
      <c r="AY140" s="160" t="s">
        <v>144</v>
      </c>
    </row>
    <row r="141" spans="1:65" s="2" customFormat="1" ht="16.5" customHeight="1">
      <c r="A141" s="33"/>
      <c r="B141" s="144"/>
      <c r="C141" s="145" t="s">
        <v>190</v>
      </c>
      <c r="D141" s="145" t="s">
        <v>146</v>
      </c>
      <c r="E141" s="146" t="s">
        <v>1183</v>
      </c>
      <c r="F141" s="147" t="s">
        <v>1184</v>
      </c>
      <c r="G141" s="148" t="s">
        <v>149</v>
      </c>
      <c r="H141" s="149">
        <v>10.1</v>
      </c>
      <c r="I141" s="150"/>
      <c r="J141" s="151">
        <f>ROUND(I141*H141,2)</f>
        <v>0</v>
      </c>
      <c r="K141" s="147" t="s">
        <v>150</v>
      </c>
      <c r="L141" s="34"/>
      <c r="M141" s="152" t="s">
        <v>1</v>
      </c>
      <c r="N141" s="153" t="s">
        <v>41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151</v>
      </c>
      <c r="AT141" s="156" t="s">
        <v>146</v>
      </c>
      <c r="AU141" s="156" t="s">
        <v>85</v>
      </c>
      <c r="AY141" s="18" t="s">
        <v>144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6</v>
      </c>
      <c r="BK141" s="157">
        <f>ROUND(I141*H141,2)</f>
        <v>0</v>
      </c>
      <c r="BL141" s="18" t="s">
        <v>151</v>
      </c>
      <c r="BM141" s="156" t="s">
        <v>1190</v>
      </c>
    </row>
    <row r="142" spans="1:65" s="2" customFormat="1" ht="16.5" customHeight="1">
      <c r="A142" s="33"/>
      <c r="B142" s="144"/>
      <c r="C142" s="183" t="s">
        <v>196</v>
      </c>
      <c r="D142" s="183" t="s">
        <v>306</v>
      </c>
      <c r="E142" s="184" t="s">
        <v>1191</v>
      </c>
      <c r="F142" s="185" t="s">
        <v>1192</v>
      </c>
      <c r="G142" s="186" t="s">
        <v>233</v>
      </c>
      <c r="H142" s="187">
        <v>20.2</v>
      </c>
      <c r="I142" s="188"/>
      <c r="J142" s="189">
        <f>ROUND(I142*H142,2)</f>
        <v>0</v>
      </c>
      <c r="K142" s="185" t="s">
        <v>150</v>
      </c>
      <c r="L142" s="190"/>
      <c r="M142" s="191" t="s">
        <v>1</v>
      </c>
      <c r="N142" s="192" t="s">
        <v>41</v>
      </c>
      <c r="O142" s="59"/>
      <c r="P142" s="154">
        <f>O142*H142</f>
        <v>0</v>
      </c>
      <c r="Q142" s="154">
        <v>1</v>
      </c>
      <c r="R142" s="154">
        <f>Q142*H142</f>
        <v>20.2</v>
      </c>
      <c r="S142" s="154">
        <v>0</v>
      </c>
      <c r="T142" s="15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185</v>
      </c>
      <c r="AT142" s="156" t="s">
        <v>306</v>
      </c>
      <c r="AU142" s="156" t="s">
        <v>85</v>
      </c>
      <c r="AY142" s="18" t="s">
        <v>144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6</v>
      </c>
      <c r="BK142" s="157">
        <f>ROUND(I142*H142,2)</f>
        <v>0</v>
      </c>
      <c r="BL142" s="18" t="s">
        <v>151</v>
      </c>
      <c r="BM142" s="156" t="s">
        <v>1193</v>
      </c>
    </row>
    <row r="143" spans="1:65" s="13" customFormat="1" ht="10">
      <c r="B143" s="158"/>
      <c r="D143" s="159" t="s">
        <v>153</v>
      </c>
      <c r="F143" s="161" t="s">
        <v>1194</v>
      </c>
      <c r="H143" s="162">
        <v>20.2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153</v>
      </c>
      <c r="AU143" s="160" t="s">
        <v>85</v>
      </c>
      <c r="AV143" s="13" t="s">
        <v>85</v>
      </c>
      <c r="AW143" s="13" t="s">
        <v>3</v>
      </c>
      <c r="AX143" s="13" t="s">
        <v>6</v>
      </c>
      <c r="AY143" s="160" t="s">
        <v>144</v>
      </c>
    </row>
    <row r="144" spans="1:65" s="12" customFormat="1" ht="22.75" customHeight="1">
      <c r="B144" s="131"/>
      <c r="D144" s="132" t="s">
        <v>75</v>
      </c>
      <c r="E144" s="142" t="s">
        <v>85</v>
      </c>
      <c r="F144" s="142" t="s">
        <v>202</v>
      </c>
      <c r="I144" s="134"/>
      <c r="J144" s="143">
        <f>BK144</f>
        <v>0</v>
      </c>
      <c r="L144" s="131"/>
      <c r="M144" s="136"/>
      <c r="N144" s="137"/>
      <c r="O144" s="137"/>
      <c r="P144" s="138">
        <f>SUM(P145:P148)</f>
        <v>0</v>
      </c>
      <c r="Q144" s="137"/>
      <c r="R144" s="138">
        <f>SUM(R145:R148)</f>
        <v>5.770301400000001</v>
      </c>
      <c r="S144" s="137"/>
      <c r="T144" s="139">
        <f>SUM(T145:T148)</f>
        <v>0</v>
      </c>
      <c r="AR144" s="132" t="s">
        <v>6</v>
      </c>
      <c r="AT144" s="140" t="s">
        <v>75</v>
      </c>
      <c r="AU144" s="140" t="s">
        <v>6</v>
      </c>
      <c r="AY144" s="132" t="s">
        <v>144</v>
      </c>
      <c r="BK144" s="141">
        <f>SUM(BK145:BK148)</f>
        <v>0</v>
      </c>
    </row>
    <row r="145" spans="1:65" s="2" customFormat="1" ht="23">
      <c r="A145" s="33"/>
      <c r="B145" s="144"/>
      <c r="C145" s="145" t="s">
        <v>203</v>
      </c>
      <c r="D145" s="145" t="s">
        <v>146</v>
      </c>
      <c r="E145" s="146" t="s">
        <v>1195</v>
      </c>
      <c r="F145" s="147" t="s">
        <v>1196</v>
      </c>
      <c r="G145" s="148" t="s">
        <v>427</v>
      </c>
      <c r="H145" s="149">
        <v>21</v>
      </c>
      <c r="I145" s="150"/>
      <c r="J145" s="151">
        <f>ROUND(I145*H145,2)</f>
        <v>0</v>
      </c>
      <c r="K145" s="147" t="s">
        <v>150</v>
      </c>
      <c r="L145" s="34"/>
      <c r="M145" s="152" t="s">
        <v>1</v>
      </c>
      <c r="N145" s="153" t="s">
        <v>41</v>
      </c>
      <c r="O145" s="59"/>
      <c r="P145" s="154">
        <f>O145*H145</f>
        <v>0</v>
      </c>
      <c r="Q145" s="154">
        <v>0.27378000000000002</v>
      </c>
      <c r="R145" s="154">
        <f>Q145*H145</f>
        <v>5.7493800000000004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151</v>
      </c>
      <c r="AT145" s="156" t="s">
        <v>146</v>
      </c>
      <c r="AU145" s="156" t="s">
        <v>85</v>
      </c>
      <c r="AY145" s="18" t="s">
        <v>144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6</v>
      </c>
      <c r="BK145" s="157">
        <f>ROUND(I145*H145,2)</f>
        <v>0</v>
      </c>
      <c r="BL145" s="18" t="s">
        <v>151</v>
      </c>
      <c r="BM145" s="156" t="s">
        <v>1197</v>
      </c>
    </row>
    <row r="146" spans="1:65" s="2" customFormat="1" ht="16.5" customHeight="1">
      <c r="A146" s="33"/>
      <c r="B146" s="144"/>
      <c r="C146" s="145" t="s">
        <v>208</v>
      </c>
      <c r="D146" s="145" t="s">
        <v>146</v>
      </c>
      <c r="E146" s="146" t="s">
        <v>1198</v>
      </c>
      <c r="F146" s="147" t="s">
        <v>1199</v>
      </c>
      <c r="G146" s="148" t="s">
        <v>199</v>
      </c>
      <c r="H146" s="149">
        <v>62.1</v>
      </c>
      <c r="I146" s="150"/>
      <c r="J146" s="151">
        <f>ROUND(I146*H146,2)</f>
        <v>0</v>
      </c>
      <c r="K146" s="147" t="s">
        <v>150</v>
      </c>
      <c r="L146" s="34"/>
      <c r="M146" s="152" t="s">
        <v>1</v>
      </c>
      <c r="N146" s="153" t="s">
        <v>41</v>
      </c>
      <c r="O146" s="59"/>
      <c r="P146" s="154">
        <f>O146*H146</f>
        <v>0</v>
      </c>
      <c r="Q146" s="154">
        <v>1E-4</v>
      </c>
      <c r="R146" s="154">
        <f>Q146*H146</f>
        <v>6.2100000000000002E-3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151</v>
      </c>
      <c r="AT146" s="156" t="s">
        <v>146</v>
      </c>
      <c r="AU146" s="156" t="s">
        <v>85</v>
      </c>
      <c r="AY146" s="18" t="s">
        <v>144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6</v>
      </c>
      <c r="BK146" s="157">
        <f>ROUND(I146*H146,2)</f>
        <v>0</v>
      </c>
      <c r="BL146" s="18" t="s">
        <v>151</v>
      </c>
      <c r="BM146" s="156" t="s">
        <v>1200</v>
      </c>
    </row>
    <row r="147" spans="1:65" s="2" customFormat="1" ht="16.5" customHeight="1">
      <c r="A147" s="33"/>
      <c r="B147" s="144"/>
      <c r="C147" s="183" t="s">
        <v>213</v>
      </c>
      <c r="D147" s="183" t="s">
        <v>306</v>
      </c>
      <c r="E147" s="184" t="s">
        <v>1201</v>
      </c>
      <c r="F147" s="185" t="s">
        <v>1202</v>
      </c>
      <c r="G147" s="186" t="s">
        <v>199</v>
      </c>
      <c r="H147" s="187">
        <v>73.557000000000002</v>
      </c>
      <c r="I147" s="188"/>
      <c r="J147" s="189">
        <f>ROUND(I147*H147,2)</f>
        <v>0</v>
      </c>
      <c r="K147" s="185" t="s">
        <v>150</v>
      </c>
      <c r="L147" s="190"/>
      <c r="M147" s="191" t="s">
        <v>1</v>
      </c>
      <c r="N147" s="192" t="s">
        <v>41</v>
      </c>
      <c r="O147" s="59"/>
      <c r="P147" s="154">
        <f>O147*H147</f>
        <v>0</v>
      </c>
      <c r="Q147" s="154">
        <v>2.0000000000000001E-4</v>
      </c>
      <c r="R147" s="154">
        <f>Q147*H147</f>
        <v>1.4711400000000001E-2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185</v>
      </c>
      <c r="AT147" s="156" t="s">
        <v>306</v>
      </c>
      <c r="AU147" s="156" t="s">
        <v>85</v>
      </c>
      <c r="AY147" s="18" t="s">
        <v>144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6</v>
      </c>
      <c r="BK147" s="157">
        <f>ROUND(I147*H147,2)</f>
        <v>0</v>
      </c>
      <c r="BL147" s="18" t="s">
        <v>151</v>
      </c>
      <c r="BM147" s="156" t="s">
        <v>1203</v>
      </c>
    </row>
    <row r="148" spans="1:65" s="13" customFormat="1" ht="10">
      <c r="B148" s="158"/>
      <c r="D148" s="159" t="s">
        <v>153</v>
      </c>
      <c r="F148" s="161" t="s">
        <v>1204</v>
      </c>
      <c r="H148" s="162">
        <v>73.557000000000002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153</v>
      </c>
      <c r="AU148" s="160" t="s">
        <v>85</v>
      </c>
      <c r="AV148" s="13" t="s">
        <v>85</v>
      </c>
      <c r="AW148" s="13" t="s">
        <v>3</v>
      </c>
      <c r="AX148" s="13" t="s">
        <v>6</v>
      </c>
      <c r="AY148" s="160" t="s">
        <v>144</v>
      </c>
    </row>
    <row r="149" spans="1:65" s="12" customFormat="1" ht="22.75" customHeight="1">
      <c r="B149" s="131"/>
      <c r="D149" s="132" t="s">
        <v>75</v>
      </c>
      <c r="E149" s="142" t="s">
        <v>151</v>
      </c>
      <c r="F149" s="142" t="s">
        <v>331</v>
      </c>
      <c r="I149" s="134"/>
      <c r="J149" s="143">
        <f>BK149</f>
        <v>0</v>
      </c>
      <c r="L149" s="131"/>
      <c r="M149" s="136"/>
      <c r="N149" s="137"/>
      <c r="O149" s="137"/>
      <c r="P149" s="138">
        <f>P150</f>
        <v>0</v>
      </c>
      <c r="Q149" s="137"/>
      <c r="R149" s="138">
        <f>R150</f>
        <v>4.1218786000000005</v>
      </c>
      <c r="S149" s="137"/>
      <c r="T149" s="139">
        <f>T150</f>
        <v>0</v>
      </c>
      <c r="AR149" s="132" t="s">
        <v>6</v>
      </c>
      <c r="AT149" s="140" t="s">
        <v>75</v>
      </c>
      <c r="AU149" s="140" t="s">
        <v>6</v>
      </c>
      <c r="AY149" s="132" t="s">
        <v>144</v>
      </c>
      <c r="BK149" s="141">
        <f>BK150</f>
        <v>0</v>
      </c>
    </row>
    <row r="150" spans="1:65" s="2" customFormat="1" ht="16.5" customHeight="1">
      <c r="A150" s="33"/>
      <c r="B150" s="144"/>
      <c r="C150" s="145" t="s">
        <v>217</v>
      </c>
      <c r="D150" s="145" t="s">
        <v>146</v>
      </c>
      <c r="E150" s="146" t="s">
        <v>1205</v>
      </c>
      <c r="F150" s="147" t="s">
        <v>1206</v>
      </c>
      <c r="G150" s="148" t="s">
        <v>149</v>
      </c>
      <c r="H150" s="149">
        <v>2.1800000000000002</v>
      </c>
      <c r="I150" s="150"/>
      <c r="J150" s="151">
        <f>ROUND(I150*H150,2)</f>
        <v>0</v>
      </c>
      <c r="K150" s="147" t="s">
        <v>150</v>
      </c>
      <c r="L150" s="34"/>
      <c r="M150" s="152" t="s">
        <v>1</v>
      </c>
      <c r="N150" s="153" t="s">
        <v>41</v>
      </c>
      <c r="O150" s="59"/>
      <c r="P150" s="154">
        <f>O150*H150</f>
        <v>0</v>
      </c>
      <c r="Q150" s="154">
        <v>1.8907700000000001</v>
      </c>
      <c r="R150" s="154">
        <f>Q150*H150</f>
        <v>4.1218786000000005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151</v>
      </c>
      <c r="AT150" s="156" t="s">
        <v>146</v>
      </c>
      <c r="AU150" s="156" t="s">
        <v>85</v>
      </c>
      <c r="AY150" s="18" t="s">
        <v>144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6</v>
      </c>
      <c r="BK150" s="157">
        <f>ROUND(I150*H150,2)</f>
        <v>0</v>
      </c>
      <c r="BL150" s="18" t="s">
        <v>151</v>
      </c>
      <c r="BM150" s="156" t="s">
        <v>1207</v>
      </c>
    </row>
    <row r="151" spans="1:65" s="12" customFormat="1" ht="22.75" customHeight="1">
      <c r="B151" s="131"/>
      <c r="D151" s="132" t="s">
        <v>75</v>
      </c>
      <c r="E151" s="142" t="s">
        <v>185</v>
      </c>
      <c r="F151" s="142" t="s">
        <v>1208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SUM(P152:P161)</f>
        <v>0</v>
      </c>
      <c r="Q151" s="137"/>
      <c r="R151" s="138">
        <f>SUM(R152:R161)</f>
        <v>0.63509799999999994</v>
      </c>
      <c r="S151" s="137"/>
      <c r="T151" s="139">
        <f>SUM(T152:T161)</f>
        <v>0</v>
      </c>
      <c r="AR151" s="132" t="s">
        <v>6</v>
      </c>
      <c r="AT151" s="140" t="s">
        <v>75</v>
      </c>
      <c r="AU151" s="140" t="s">
        <v>6</v>
      </c>
      <c r="AY151" s="132" t="s">
        <v>144</v>
      </c>
      <c r="BK151" s="141">
        <f>SUM(BK152:BK161)</f>
        <v>0</v>
      </c>
    </row>
    <row r="152" spans="1:65" s="2" customFormat="1" ht="16.5" customHeight="1">
      <c r="A152" s="33"/>
      <c r="B152" s="144"/>
      <c r="C152" s="145" t="s">
        <v>9</v>
      </c>
      <c r="D152" s="145" t="s">
        <v>146</v>
      </c>
      <c r="E152" s="146" t="s">
        <v>1209</v>
      </c>
      <c r="F152" s="147" t="s">
        <v>1210</v>
      </c>
      <c r="G152" s="148" t="s">
        <v>427</v>
      </c>
      <c r="H152" s="149">
        <v>23.4</v>
      </c>
      <c r="I152" s="150"/>
      <c r="J152" s="151">
        <f t="shared" ref="J152:J161" si="0">ROUND(I152*H152,2)</f>
        <v>0</v>
      </c>
      <c r="K152" s="147" t="s">
        <v>150</v>
      </c>
      <c r="L152" s="34"/>
      <c r="M152" s="152" t="s">
        <v>1</v>
      </c>
      <c r="N152" s="153" t="s">
        <v>41</v>
      </c>
      <c r="O152" s="59"/>
      <c r="P152" s="154">
        <f t="shared" ref="P152:P161" si="1">O152*H152</f>
        <v>0</v>
      </c>
      <c r="Q152" s="154">
        <v>7.4599999999999996E-3</v>
      </c>
      <c r="R152" s="154">
        <f t="shared" ref="R152:R161" si="2">Q152*H152</f>
        <v>0.17456399999999997</v>
      </c>
      <c r="S152" s="154">
        <v>0</v>
      </c>
      <c r="T152" s="155">
        <f t="shared" ref="T152:T161" si="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151</v>
      </c>
      <c r="AT152" s="156" t="s">
        <v>146</v>
      </c>
      <c r="AU152" s="156" t="s">
        <v>85</v>
      </c>
      <c r="AY152" s="18" t="s">
        <v>144</v>
      </c>
      <c r="BE152" s="157">
        <f t="shared" ref="BE152:BE161" si="4">IF(N152="základní",J152,0)</f>
        <v>0</v>
      </c>
      <c r="BF152" s="157">
        <f t="shared" ref="BF152:BF161" si="5">IF(N152="snížená",J152,0)</f>
        <v>0</v>
      </c>
      <c r="BG152" s="157">
        <f t="shared" ref="BG152:BG161" si="6">IF(N152="zákl. přenesená",J152,0)</f>
        <v>0</v>
      </c>
      <c r="BH152" s="157">
        <f t="shared" ref="BH152:BH161" si="7">IF(N152="sníž. přenesená",J152,0)</f>
        <v>0</v>
      </c>
      <c r="BI152" s="157">
        <f t="shared" ref="BI152:BI161" si="8">IF(N152="nulová",J152,0)</f>
        <v>0</v>
      </c>
      <c r="BJ152" s="18" t="s">
        <v>6</v>
      </c>
      <c r="BK152" s="157">
        <f t="shared" ref="BK152:BK161" si="9">ROUND(I152*H152,2)</f>
        <v>0</v>
      </c>
      <c r="BL152" s="18" t="s">
        <v>151</v>
      </c>
      <c r="BM152" s="156" t="s">
        <v>1211</v>
      </c>
    </row>
    <row r="153" spans="1:65" s="2" customFormat="1" ht="16.5" customHeight="1">
      <c r="A153" s="33"/>
      <c r="B153" s="144"/>
      <c r="C153" s="145" t="s">
        <v>237</v>
      </c>
      <c r="D153" s="145" t="s">
        <v>146</v>
      </c>
      <c r="E153" s="146" t="s">
        <v>1212</v>
      </c>
      <c r="F153" s="147" t="s">
        <v>1213</v>
      </c>
      <c r="G153" s="148" t="s">
        <v>427</v>
      </c>
      <c r="H153" s="149">
        <v>3.9</v>
      </c>
      <c r="I153" s="150"/>
      <c r="J153" s="151">
        <f t="shared" si="0"/>
        <v>0</v>
      </c>
      <c r="K153" s="147" t="s">
        <v>150</v>
      </c>
      <c r="L153" s="34"/>
      <c r="M153" s="152" t="s">
        <v>1</v>
      </c>
      <c r="N153" s="153" t="s">
        <v>41</v>
      </c>
      <c r="O153" s="59"/>
      <c r="P153" s="154">
        <f t="shared" si="1"/>
        <v>0</v>
      </c>
      <c r="Q153" s="154">
        <v>2.7599999999999999E-3</v>
      </c>
      <c r="R153" s="154">
        <f t="shared" si="2"/>
        <v>1.0763999999999999E-2</v>
      </c>
      <c r="S153" s="154">
        <v>0</v>
      </c>
      <c r="T153" s="155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151</v>
      </c>
      <c r="AT153" s="156" t="s">
        <v>146</v>
      </c>
      <c r="AU153" s="156" t="s">
        <v>85</v>
      </c>
      <c r="AY153" s="18" t="s">
        <v>144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8" t="s">
        <v>6</v>
      </c>
      <c r="BK153" s="157">
        <f t="shared" si="9"/>
        <v>0</v>
      </c>
      <c r="BL153" s="18" t="s">
        <v>151</v>
      </c>
      <c r="BM153" s="156" t="s">
        <v>1214</v>
      </c>
    </row>
    <row r="154" spans="1:65" s="2" customFormat="1" ht="16.5" customHeight="1">
      <c r="A154" s="33"/>
      <c r="B154" s="144"/>
      <c r="C154" s="145" t="s">
        <v>257</v>
      </c>
      <c r="D154" s="145" t="s">
        <v>146</v>
      </c>
      <c r="E154" s="146" t="s">
        <v>1215</v>
      </c>
      <c r="F154" s="147" t="s">
        <v>1216</v>
      </c>
      <c r="G154" s="148" t="s">
        <v>427</v>
      </c>
      <c r="H154" s="149">
        <v>2</v>
      </c>
      <c r="I154" s="150"/>
      <c r="J154" s="151">
        <f t="shared" si="0"/>
        <v>0</v>
      </c>
      <c r="K154" s="147" t="s">
        <v>150</v>
      </c>
      <c r="L154" s="34"/>
      <c r="M154" s="152" t="s">
        <v>1</v>
      </c>
      <c r="N154" s="153" t="s">
        <v>41</v>
      </c>
      <c r="O154" s="59"/>
      <c r="P154" s="154">
        <f t="shared" si="1"/>
        <v>0</v>
      </c>
      <c r="Q154" s="154">
        <v>7.4700000000000001E-3</v>
      </c>
      <c r="R154" s="154">
        <f t="shared" si="2"/>
        <v>1.494E-2</v>
      </c>
      <c r="S154" s="154">
        <v>0</v>
      </c>
      <c r="T154" s="155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151</v>
      </c>
      <c r="AT154" s="156" t="s">
        <v>146</v>
      </c>
      <c r="AU154" s="156" t="s">
        <v>85</v>
      </c>
      <c r="AY154" s="18" t="s">
        <v>144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8" t="s">
        <v>6</v>
      </c>
      <c r="BK154" s="157">
        <f t="shared" si="9"/>
        <v>0</v>
      </c>
      <c r="BL154" s="18" t="s">
        <v>151</v>
      </c>
      <c r="BM154" s="156" t="s">
        <v>1217</v>
      </c>
    </row>
    <row r="155" spans="1:65" s="2" customFormat="1" ht="16.5" customHeight="1">
      <c r="A155" s="33"/>
      <c r="B155" s="144"/>
      <c r="C155" s="183" t="s">
        <v>264</v>
      </c>
      <c r="D155" s="183" t="s">
        <v>306</v>
      </c>
      <c r="E155" s="184" t="s">
        <v>1218</v>
      </c>
      <c r="F155" s="185" t="s">
        <v>1219</v>
      </c>
      <c r="G155" s="186" t="s">
        <v>303</v>
      </c>
      <c r="H155" s="187">
        <v>3</v>
      </c>
      <c r="I155" s="188"/>
      <c r="J155" s="189">
        <f t="shared" si="0"/>
        <v>0</v>
      </c>
      <c r="K155" s="185" t="s">
        <v>150</v>
      </c>
      <c r="L155" s="190"/>
      <c r="M155" s="191" t="s">
        <v>1</v>
      </c>
      <c r="N155" s="192" t="s">
        <v>41</v>
      </c>
      <c r="O155" s="59"/>
      <c r="P155" s="154">
        <f t="shared" si="1"/>
        <v>0</v>
      </c>
      <c r="Q155" s="154">
        <v>3.3E-4</v>
      </c>
      <c r="R155" s="154">
        <f t="shared" si="2"/>
        <v>9.8999999999999999E-4</v>
      </c>
      <c r="S155" s="154">
        <v>0</v>
      </c>
      <c r="T155" s="155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185</v>
      </c>
      <c r="AT155" s="156" t="s">
        <v>306</v>
      </c>
      <c r="AU155" s="156" t="s">
        <v>85</v>
      </c>
      <c r="AY155" s="18" t="s">
        <v>144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8" t="s">
        <v>6</v>
      </c>
      <c r="BK155" s="157">
        <f t="shared" si="9"/>
        <v>0</v>
      </c>
      <c r="BL155" s="18" t="s">
        <v>151</v>
      </c>
      <c r="BM155" s="156" t="s">
        <v>1220</v>
      </c>
    </row>
    <row r="156" spans="1:65" s="2" customFormat="1" ht="16.5" customHeight="1">
      <c r="A156" s="33"/>
      <c r="B156" s="144"/>
      <c r="C156" s="145" t="s">
        <v>268</v>
      </c>
      <c r="D156" s="145" t="s">
        <v>146</v>
      </c>
      <c r="E156" s="146" t="s">
        <v>1221</v>
      </c>
      <c r="F156" s="147" t="s">
        <v>1222</v>
      </c>
      <c r="G156" s="148" t="s">
        <v>427</v>
      </c>
      <c r="H156" s="149">
        <v>23.4</v>
      </c>
      <c r="I156" s="150"/>
      <c r="J156" s="151">
        <f t="shared" si="0"/>
        <v>0</v>
      </c>
      <c r="K156" s="147" t="s">
        <v>150</v>
      </c>
      <c r="L156" s="34"/>
      <c r="M156" s="152" t="s">
        <v>1</v>
      </c>
      <c r="N156" s="153" t="s">
        <v>41</v>
      </c>
      <c r="O156" s="59"/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151</v>
      </c>
      <c r="AT156" s="156" t="s">
        <v>146</v>
      </c>
      <c r="AU156" s="156" t="s">
        <v>85</v>
      </c>
      <c r="AY156" s="18" t="s">
        <v>144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8" t="s">
        <v>6</v>
      </c>
      <c r="BK156" s="157">
        <f t="shared" si="9"/>
        <v>0</v>
      </c>
      <c r="BL156" s="18" t="s">
        <v>151</v>
      </c>
      <c r="BM156" s="156" t="s">
        <v>1223</v>
      </c>
    </row>
    <row r="157" spans="1:65" s="2" customFormat="1" ht="16.5" customHeight="1">
      <c r="A157" s="33"/>
      <c r="B157" s="144"/>
      <c r="C157" s="145" t="s">
        <v>273</v>
      </c>
      <c r="D157" s="145" t="s">
        <v>146</v>
      </c>
      <c r="E157" s="146" t="s">
        <v>1224</v>
      </c>
      <c r="F157" s="147" t="s">
        <v>1225</v>
      </c>
      <c r="G157" s="148" t="s">
        <v>427</v>
      </c>
      <c r="H157" s="149">
        <v>3.9</v>
      </c>
      <c r="I157" s="150"/>
      <c r="J157" s="151">
        <f t="shared" si="0"/>
        <v>0</v>
      </c>
      <c r="K157" s="147" t="s">
        <v>150</v>
      </c>
      <c r="L157" s="34"/>
      <c r="M157" s="152" t="s">
        <v>1</v>
      </c>
      <c r="N157" s="153" t="s">
        <v>41</v>
      </c>
      <c r="O157" s="59"/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151</v>
      </c>
      <c r="AT157" s="156" t="s">
        <v>146</v>
      </c>
      <c r="AU157" s="156" t="s">
        <v>85</v>
      </c>
      <c r="AY157" s="18" t="s">
        <v>144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8" t="s">
        <v>6</v>
      </c>
      <c r="BK157" s="157">
        <f t="shared" si="9"/>
        <v>0</v>
      </c>
      <c r="BL157" s="18" t="s">
        <v>151</v>
      </c>
      <c r="BM157" s="156" t="s">
        <v>1226</v>
      </c>
    </row>
    <row r="158" spans="1:65" s="2" customFormat="1" ht="16.5" customHeight="1">
      <c r="A158" s="33"/>
      <c r="B158" s="144"/>
      <c r="C158" s="145" t="s">
        <v>7</v>
      </c>
      <c r="D158" s="145" t="s">
        <v>146</v>
      </c>
      <c r="E158" s="146" t="s">
        <v>1227</v>
      </c>
      <c r="F158" s="147" t="s">
        <v>1228</v>
      </c>
      <c r="G158" s="148" t="s">
        <v>303</v>
      </c>
      <c r="H158" s="149">
        <v>1</v>
      </c>
      <c r="I158" s="150"/>
      <c r="J158" s="151">
        <f t="shared" si="0"/>
        <v>0</v>
      </c>
      <c r="K158" s="147" t="s">
        <v>150</v>
      </c>
      <c r="L158" s="34"/>
      <c r="M158" s="152" t="s">
        <v>1</v>
      </c>
      <c r="N158" s="153" t="s">
        <v>41</v>
      </c>
      <c r="O158" s="59"/>
      <c r="P158" s="154">
        <f t="shared" si="1"/>
        <v>0</v>
      </c>
      <c r="Q158" s="154">
        <v>0.1056</v>
      </c>
      <c r="R158" s="154">
        <f t="shared" si="2"/>
        <v>0.1056</v>
      </c>
      <c r="S158" s="154">
        <v>0</v>
      </c>
      <c r="T158" s="155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151</v>
      </c>
      <c r="AT158" s="156" t="s">
        <v>146</v>
      </c>
      <c r="AU158" s="156" t="s">
        <v>85</v>
      </c>
      <c r="AY158" s="18" t="s">
        <v>144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8" t="s">
        <v>6</v>
      </c>
      <c r="BK158" s="157">
        <f t="shared" si="9"/>
        <v>0</v>
      </c>
      <c r="BL158" s="18" t="s">
        <v>151</v>
      </c>
      <c r="BM158" s="156" t="s">
        <v>1229</v>
      </c>
    </row>
    <row r="159" spans="1:65" s="2" customFormat="1" ht="16.5" customHeight="1">
      <c r="A159" s="33"/>
      <c r="B159" s="144"/>
      <c r="C159" s="145" t="s">
        <v>285</v>
      </c>
      <c r="D159" s="145" t="s">
        <v>146</v>
      </c>
      <c r="E159" s="146" t="s">
        <v>1230</v>
      </c>
      <c r="F159" s="147" t="s">
        <v>1231</v>
      </c>
      <c r="G159" s="148" t="s">
        <v>303</v>
      </c>
      <c r="H159" s="149">
        <v>1</v>
      </c>
      <c r="I159" s="150"/>
      <c r="J159" s="151">
        <f t="shared" si="0"/>
        <v>0</v>
      </c>
      <c r="K159" s="147" t="s">
        <v>150</v>
      </c>
      <c r="L159" s="34"/>
      <c r="M159" s="152" t="s">
        <v>1</v>
      </c>
      <c r="N159" s="153" t="s">
        <v>41</v>
      </c>
      <c r="O159" s="59"/>
      <c r="P159" s="154">
        <f t="shared" si="1"/>
        <v>0</v>
      </c>
      <c r="Q159" s="154">
        <v>2.4240000000000001E-2</v>
      </c>
      <c r="R159" s="154">
        <f t="shared" si="2"/>
        <v>2.4240000000000001E-2</v>
      </c>
      <c r="S159" s="154">
        <v>0</v>
      </c>
      <c r="T159" s="155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151</v>
      </c>
      <c r="AT159" s="156" t="s">
        <v>146</v>
      </c>
      <c r="AU159" s="156" t="s">
        <v>85</v>
      </c>
      <c r="AY159" s="18" t="s">
        <v>144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8" t="s">
        <v>6</v>
      </c>
      <c r="BK159" s="157">
        <f t="shared" si="9"/>
        <v>0</v>
      </c>
      <c r="BL159" s="18" t="s">
        <v>151</v>
      </c>
      <c r="BM159" s="156" t="s">
        <v>1232</v>
      </c>
    </row>
    <row r="160" spans="1:65" s="2" customFormat="1" ht="16.5" customHeight="1">
      <c r="A160" s="33"/>
      <c r="B160" s="144"/>
      <c r="C160" s="145" t="s">
        <v>290</v>
      </c>
      <c r="D160" s="145" t="s">
        <v>146</v>
      </c>
      <c r="E160" s="146" t="s">
        <v>1233</v>
      </c>
      <c r="F160" s="147" t="s">
        <v>1234</v>
      </c>
      <c r="G160" s="148" t="s">
        <v>303</v>
      </c>
      <c r="H160" s="149">
        <v>1</v>
      </c>
      <c r="I160" s="150"/>
      <c r="J160" s="151">
        <f t="shared" si="0"/>
        <v>0</v>
      </c>
      <c r="K160" s="147" t="s">
        <v>150</v>
      </c>
      <c r="L160" s="34"/>
      <c r="M160" s="152" t="s">
        <v>1</v>
      </c>
      <c r="N160" s="153" t="s">
        <v>41</v>
      </c>
      <c r="O160" s="59"/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151</v>
      </c>
      <c r="AT160" s="156" t="s">
        <v>146</v>
      </c>
      <c r="AU160" s="156" t="s">
        <v>85</v>
      </c>
      <c r="AY160" s="18" t="s">
        <v>144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8" t="s">
        <v>6</v>
      </c>
      <c r="BK160" s="157">
        <f t="shared" si="9"/>
        <v>0</v>
      </c>
      <c r="BL160" s="18" t="s">
        <v>151</v>
      </c>
      <c r="BM160" s="156" t="s">
        <v>1235</v>
      </c>
    </row>
    <row r="161" spans="1:65" s="2" customFormat="1" ht="21.75" customHeight="1">
      <c r="A161" s="33"/>
      <c r="B161" s="144"/>
      <c r="C161" s="145" t="s">
        <v>295</v>
      </c>
      <c r="D161" s="145" t="s">
        <v>146</v>
      </c>
      <c r="E161" s="146" t="s">
        <v>1236</v>
      </c>
      <c r="F161" s="147" t="s">
        <v>1237</v>
      </c>
      <c r="G161" s="148" t="s">
        <v>303</v>
      </c>
      <c r="H161" s="149">
        <v>1</v>
      </c>
      <c r="I161" s="150"/>
      <c r="J161" s="151">
        <f t="shared" si="0"/>
        <v>0</v>
      </c>
      <c r="K161" s="147" t="s">
        <v>150</v>
      </c>
      <c r="L161" s="34"/>
      <c r="M161" s="152" t="s">
        <v>1</v>
      </c>
      <c r="N161" s="153" t="s">
        <v>41</v>
      </c>
      <c r="O161" s="59"/>
      <c r="P161" s="154">
        <f t="shared" si="1"/>
        <v>0</v>
      </c>
      <c r="Q161" s="154">
        <v>0.30399999999999999</v>
      </c>
      <c r="R161" s="154">
        <f t="shared" si="2"/>
        <v>0.30399999999999999</v>
      </c>
      <c r="S161" s="154">
        <v>0</v>
      </c>
      <c r="T161" s="155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151</v>
      </c>
      <c r="AT161" s="156" t="s">
        <v>146</v>
      </c>
      <c r="AU161" s="156" t="s">
        <v>85</v>
      </c>
      <c r="AY161" s="18" t="s">
        <v>144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8" t="s">
        <v>6</v>
      </c>
      <c r="BK161" s="157">
        <f t="shared" si="9"/>
        <v>0</v>
      </c>
      <c r="BL161" s="18" t="s">
        <v>151</v>
      </c>
      <c r="BM161" s="156" t="s">
        <v>1238</v>
      </c>
    </row>
    <row r="162" spans="1:65" s="12" customFormat="1" ht="22.75" customHeight="1">
      <c r="B162" s="131"/>
      <c r="D162" s="132" t="s">
        <v>75</v>
      </c>
      <c r="E162" s="142" t="s">
        <v>731</v>
      </c>
      <c r="F162" s="142" t="s">
        <v>732</v>
      </c>
      <c r="I162" s="134"/>
      <c r="J162" s="143">
        <f>BK162</f>
        <v>0</v>
      </c>
      <c r="L162" s="131"/>
      <c r="M162" s="136"/>
      <c r="N162" s="137"/>
      <c r="O162" s="137"/>
      <c r="P162" s="138">
        <f>P163</f>
        <v>0</v>
      </c>
      <c r="Q162" s="137"/>
      <c r="R162" s="138">
        <f>R163</f>
        <v>0</v>
      </c>
      <c r="S162" s="137"/>
      <c r="T162" s="139">
        <f>T163</f>
        <v>0</v>
      </c>
      <c r="AR162" s="132" t="s">
        <v>6</v>
      </c>
      <c r="AT162" s="140" t="s">
        <v>75</v>
      </c>
      <c r="AU162" s="140" t="s">
        <v>6</v>
      </c>
      <c r="AY162" s="132" t="s">
        <v>144</v>
      </c>
      <c r="BK162" s="141">
        <f>BK163</f>
        <v>0</v>
      </c>
    </row>
    <row r="163" spans="1:65" s="2" customFormat="1" ht="16.5" customHeight="1">
      <c r="A163" s="33"/>
      <c r="B163" s="144"/>
      <c r="C163" s="145" t="s">
        <v>300</v>
      </c>
      <c r="D163" s="145" t="s">
        <v>146</v>
      </c>
      <c r="E163" s="146" t="s">
        <v>1239</v>
      </c>
      <c r="F163" s="147" t="s">
        <v>1240</v>
      </c>
      <c r="G163" s="148" t="s">
        <v>233</v>
      </c>
      <c r="H163" s="149">
        <v>45.146999999999998</v>
      </c>
      <c r="I163" s="150"/>
      <c r="J163" s="151">
        <f>ROUND(I163*H163,2)</f>
        <v>0</v>
      </c>
      <c r="K163" s="147" t="s">
        <v>150</v>
      </c>
      <c r="L163" s="34"/>
      <c r="M163" s="152" t="s">
        <v>1</v>
      </c>
      <c r="N163" s="153" t="s">
        <v>41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151</v>
      </c>
      <c r="AT163" s="156" t="s">
        <v>146</v>
      </c>
      <c r="AU163" s="156" t="s">
        <v>85</v>
      </c>
      <c r="AY163" s="18" t="s">
        <v>144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6</v>
      </c>
      <c r="BK163" s="157">
        <f>ROUND(I163*H163,2)</f>
        <v>0</v>
      </c>
      <c r="BL163" s="18" t="s">
        <v>151</v>
      </c>
      <c r="BM163" s="156" t="s">
        <v>1241</v>
      </c>
    </row>
    <row r="164" spans="1:65" s="12" customFormat="1" ht="25.9" customHeight="1">
      <c r="B164" s="131"/>
      <c r="D164" s="132" t="s">
        <v>75</v>
      </c>
      <c r="E164" s="133" t="s">
        <v>737</v>
      </c>
      <c r="F164" s="133" t="s">
        <v>738</v>
      </c>
      <c r="I164" s="134"/>
      <c r="J164" s="135">
        <f>BK164</f>
        <v>0</v>
      </c>
      <c r="L164" s="131"/>
      <c r="M164" s="136"/>
      <c r="N164" s="137"/>
      <c r="O164" s="137"/>
      <c r="P164" s="138">
        <f>P165+P171+P177</f>
        <v>0</v>
      </c>
      <c r="Q164" s="137"/>
      <c r="R164" s="138">
        <f>R165+R171+R177</f>
        <v>0.11018513999999999</v>
      </c>
      <c r="S164" s="137"/>
      <c r="T164" s="139">
        <f>T165+T171+T177</f>
        <v>0</v>
      </c>
      <c r="AR164" s="132" t="s">
        <v>85</v>
      </c>
      <c r="AT164" s="140" t="s">
        <v>75</v>
      </c>
      <c r="AU164" s="140" t="s">
        <v>76</v>
      </c>
      <c r="AY164" s="132" t="s">
        <v>144</v>
      </c>
      <c r="BK164" s="141">
        <f>BK165+BK171+BK177</f>
        <v>0</v>
      </c>
    </row>
    <row r="165" spans="1:65" s="12" customFormat="1" ht="22.75" customHeight="1">
      <c r="B165" s="131"/>
      <c r="D165" s="132" t="s">
        <v>75</v>
      </c>
      <c r="E165" s="142" t="s">
        <v>858</v>
      </c>
      <c r="F165" s="142" t="s">
        <v>859</v>
      </c>
      <c r="I165" s="134"/>
      <c r="J165" s="143">
        <f>BK165</f>
        <v>0</v>
      </c>
      <c r="L165" s="131"/>
      <c r="M165" s="136"/>
      <c r="N165" s="137"/>
      <c r="O165" s="137"/>
      <c r="P165" s="138">
        <f>SUM(P166:P170)</f>
        <v>0</v>
      </c>
      <c r="Q165" s="137"/>
      <c r="R165" s="138">
        <f>SUM(R166:R170)</f>
        <v>1.275714E-2</v>
      </c>
      <c r="S165" s="137"/>
      <c r="T165" s="139">
        <f>SUM(T166:T170)</f>
        <v>0</v>
      </c>
      <c r="AR165" s="132" t="s">
        <v>85</v>
      </c>
      <c r="AT165" s="140" t="s">
        <v>75</v>
      </c>
      <c r="AU165" s="140" t="s">
        <v>6</v>
      </c>
      <c r="AY165" s="132" t="s">
        <v>144</v>
      </c>
      <c r="BK165" s="141">
        <f>SUM(BK166:BK170)</f>
        <v>0</v>
      </c>
    </row>
    <row r="166" spans="1:65" s="2" customFormat="1" ht="16.5" customHeight="1">
      <c r="A166" s="33"/>
      <c r="B166" s="144"/>
      <c r="C166" s="145" t="s">
        <v>305</v>
      </c>
      <c r="D166" s="145" t="s">
        <v>146</v>
      </c>
      <c r="E166" s="146" t="s">
        <v>1242</v>
      </c>
      <c r="F166" s="147" t="s">
        <v>1243</v>
      </c>
      <c r="G166" s="148" t="s">
        <v>427</v>
      </c>
      <c r="H166" s="149">
        <v>37.9</v>
      </c>
      <c r="I166" s="150"/>
      <c r="J166" s="151">
        <f>ROUND(I166*H166,2)</f>
        <v>0</v>
      </c>
      <c r="K166" s="147" t="s">
        <v>150</v>
      </c>
      <c r="L166" s="34"/>
      <c r="M166" s="152" t="s">
        <v>1</v>
      </c>
      <c r="N166" s="153" t="s">
        <v>41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237</v>
      </c>
      <c r="AT166" s="156" t="s">
        <v>146</v>
      </c>
      <c r="AU166" s="156" t="s">
        <v>85</v>
      </c>
      <c r="AY166" s="18" t="s">
        <v>144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6</v>
      </c>
      <c r="BK166" s="157">
        <f>ROUND(I166*H166,2)</f>
        <v>0</v>
      </c>
      <c r="BL166" s="18" t="s">
        <v>237</v>
      </c>
      <c r="BM166" s="156" t="s">
        <v>1244</v>
      </c>
    </row>
    <row r="167" spans="1:65" s="2" customFormat="1" ht="16.5" customHeight="1">
      <c r="A167" s="33"/>
      <c r="B167" s="144"/>
      <c r="C167" s="183" t="s">
        <v>310</v>
      </c>
      <c r="D167" s="183" t="s">
        <v>306</v>
      </c>
      <c r="E167" s="184" t="s">
        <v>1245</v>
      </c>
      <c r="F167" s="185" t="s">
        <v>1246</v>
      </c>
      <c r="G167" s="186" t="s">
        <v>427</v>
      </c>
      <c r="H167" s="187">
        <v>38.658000000000001</v>
      </c>
      <c r="I167" s="188"/>
      <c r="J167" s="189">
        <f>ROUND(I167*H167,2)</f>
        <v>0</v>
      </c>
      <c r="K167" s="185" t="s">
        <v>150</v>
      </c>
      <c r="L167" s="190"/>
      <c r="M167" s="191" t="s">
        <v>1</v>
      </c>
      <c r="N167" s="192" t="s">
        <v>41</v>
      </c>
      <c r="O167" s="59"/>
      <c r="P167" s="154">
        <f>O167*H167</f>
        <v>0</v>
      </c>
      <c r="Q167" s="154">
        <v>3.3E-4</v>
      </c>
      <c r="R167" s="154">
        <f>Q167*H167</f>
        <v>1.275714E-2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332</v>
      </c>
      <c r="AT167" s="156" t="s">
        <v>306</v>
      </c>
      <c r="AU167" s="156" t="s">
        <v>85</v>
      </c>
      <c r="AY167" s="18" t="s">
        <v>144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6</v>
      </c>
      <c r="BK167" s="157">
        <f>ROUND(I167*H167,2)</f>
        <v>0</v>
      </c>
      <c r="BL167" s="18" t="s">
        <v>237</v>
      </c>
      <c r="BM167" s="156" t="s">
        <v>1247</v>
      </c>
    </row>
    <row r="168" spans="1:65" s="13" customFormat="1" ht="10">
      <c r="B168" s="158"/>
      <c r="D168" s="159" t="s">
        <v>153</v>
      </c>
      <c r="F168" s="161" t="s">
        <v>1248</v>
      </c>
      <c r="H168" s="162">
        <v>38.658000000000001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153</v>
      </c>
      <c r="AU168" s="160" t="s">
        <v>85</v>
      </c>
      <c r="AV168" s="13" t="s">
        <v>85</v>
      </c>
      <c r="AW168" s="13" t="s">
        <v>3</v>
      </c>
      <c r="AX168" s="13" t="s">
        <v>6</v>
      </c>
      <c r="AY168" s="160" t="s">
        <v>144</v>
      </c>
    </row>
    <row r="169" spans="1:65" s="2" customFormat="1" ht="16.5" customHeight="1">
      <c r="A169" s="33"/>
      <c r="B169" s="144"/>
      <c r="C169" s="145" t="s">
        <v>314</v>
      </c>
      <c r="D169" s="145" t="s">
        <v>146</v>
      </c>
      <c r="E169" s="146" t="s">
        <v>871</v>
      </c>
      <c r="F169" s="147" t="s">
        <v>872</v>
      </c>
      <c r="G169" s="148" t="s">
        <v>233</v>
      </c>
      <c r="H169" s="149">
        <v>1.2999999999999999E-2</v>
      </c>
      <c r="I169" s="150"/>
      <c r="J169" s="151">
        <f>ROUND(I169*H169,2)</f>
        <v>0</v>
      </c>
      <c r="K169" s="147" t="s">
        <v>150</v>
      </c>
      <c r="L169" s="34"/>
      <c r="M169" s="152" t="s">
        <v>1</v>
      </c>
      <c r="N169" s="153" t="s">
        <v>41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237</v>
      </c>
      <c r="AT169" s="156" t="s">
        <v>146</v>
      </c>
      <c r="AU169" s="156" t="s">
        <v>85</v>
      </c>
      <c r="AY169" s="18" t="s">
        <v>144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6</v>
      </c>
      <c r="BK169" s="157">
        <f>ROUND(I169*H169,2)</f>
        <v>0</v>
      </c>
      <c r="BL169" s="18" t="s">
        <v>237</v>
      </c>
      <c r="BM169" s="156" t="s">
        <v>1249</v>
      </c>
    </row>
    <row r="170" spans="1:65" s="2" customFormat="1" ht="16.5" customHeight="1">
      <c r="A170" s="33"/>
      <c r="B170" s="144"/>
      <c r="C170" s="145" t="s">
        <v>318</v>
      </c>
      <c r="D170" s="145" t="s">
        <v>146</v>
      </c>
      <c r="E170" s="146" t="s">
        <v>875</v>
      </c>
      <c r="F170" s="147" t="s">
        <v>876</v>
      </c>
      <c r="G170" s="148" t="s">
        <v>233</v>
      </c>
      <c r="H170" s="149">
        <v>1.2999999999999999E-2</v>
      </c>
      <c r="I170" s="150"/>
      <c r="J170" s="151">
        <f>ROUND(I170*H170,2)</f>
        <v>0</v>
      </c>
      <c r="K170" s="147" t="s">
        <v>150</v>
      </c>
      <c r="L170" s="34"/>
      <c r="M170" s="152" t="s">
        <v>1</v>
      </c>
      <c r="N170" s="153" t="s">
        <v>41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237</v>
      </c>
      <c r="AT170" s="156" t="s">
        <v>146</v>
      </c>
      <c r="AU170" s="156" t="s">
        <v>85</v>
      </c>
      <c r="AY170" s="18" t="s">
        <v>144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6</v>
      </c>
      <c r="BK170" s="157">
        <f>ROUND(I170*H170,2)</f>
        <v>0</v>
      </c>
      <c r="BL170" s="18" t="s">
        <v>237</v>
      </c>
      <c r="BM170" s="156" t="s">
        <v>1250</v>
      </c>
    </row>
    <row r="171" spans="1:65" s="12" customFormat="1" ht="22.75" customHeight="1">
      <c r="B171" s="131"/>
      <c r="D171" s="132" t="s">
        <v>75</v>
      </c>
      <c r="E171" s="142" t="s">
        <v>878</v>
      </c>
      <c r="F171" s="142" t="s">
        <v>879</v>
      </c>
      <c r="I171" s="134"/>
      <c r="J171" s="143">
        <f>BK171</f>
        <v>0</v>
      </c>
      <c r="L171" s="131"/>
      <c r="M171" s="136"/>
      <c r="N171" s="137"/>
      <c r="O171" s="137"/>
      <c r="P171" s="138">
        <f>SUM(P172:P176)</f>
        <v>0</v>
      </c>
      <c r="Q171" s="137"/>
      <c r="R171" s="138">
        <f>SUM(R172:R176)</f>
        <v>9.6497999999999987E-2</v>
      </c>
      <c r="S171" s="137"/>
      <c r="T171" s="139">
        <f>SUM(T172:T176)</f>
        <v>0</v>
      </c>
      <c r="AR171" s="132" t="s">
        <v>85</v>
      </c>
      <c r="AT171" s="140" t="s">
        <v>75</v>
      </c>
      <c r="AU171" s="140" t="s">
        <v>6</v>
      </c>
      <c r="AY171" s="132" t="s">
        <v>144</v>
      </c>
      <c r="BK171" s="141">
        <f>SUM(BK172:BK176)</f>
        <v>0</v>
      </c>
    </row>
    <row r="172" spans="1:65" s="2" customFormat="1" ht="16.5" customHeight="1">
      <c r="A172" s="33"/>
      <c r="B172" s="144"/>
      <c r="C172" s="145" t="s">
        <v>323</v>
      </c>
      <c r="D172" s="145" t="s">
        <v>146</v>
      </c>
      <c r="E172" s="146" t="s">
        <v>1251</v>
      </c>
      <c r="F172" s="147" t="s">
        <v>1252</v>
      </c>
      <c r="G172" s="148" t="s">
        <v>427</v>
      </c>
      <c r="H172" s="149">
        <v>37.799999999999997</v>
      </c>
      <c r="I172" s="150"/>
      <c r="J172" s="151">
        <f>ROUND(I172*H172,2)</f>
        <v>0</v>
      </c>
      <c r="K172" s="147" t="s">
        <v>150</v>
      </c>
      <c r="L172" s="34"/>
      <c r="M172" s="152" t="s">
        <v>1</v>
      </c>
      <c r="N172" s="153" t="s">
        <v>41</v>
      </c>
      <c r="O172" s="59"/>
      <c r="P172" s="154">
        <f>O172*H172</f>
        <v>0</v>
      </c>
      <c r="Q172" s="154">
        <v>2.0100000000000001E-3</v>
      </c>
      <c r="R172" s="154">
        <f>Q172*H172</f>
        <v>7.597799999999999E-2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237</v>
      </c>
      <c r="AT172" s="156" t="s">
        <v>146</v>
      </c>
      <c r="AU172" s="156" t="s">
        <v>85</v>
      </c>
      <c r="AY172" s="18" t="s">
        <v>144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6</v>
      </c>
      <c r="BK172" s="157">
        <f>ROUND(I172*H172,2)</f>
        <v>0</v>
      </c>
      <c r="BL172" s="18" t="s">
        <v>237</v>
      </c>
      <c r="BM172" s="156" t="s">
        <v>1253</v>
      </c>
    </row>
    <row r="173" spans="1:65" s="2" customFormat="1" ht="16.5" customHeight="1">
      <c r="A173" s="33"/>
      <c r="B173" s="144"/>
      <c r="C173" s="183" t="s">
        <v>327</v>
      </c>
      <c r="D173" s="183" t="s">
        <v>306</v>
      </c>
      <c r="E173" s="184" t="s">
        <v>1254</v>
      </c>
      <c r="F173" s="185" t="s">
        <v>1255</v>
      </c>
      <c r="G173" s="186" t="s">
        <v>303</v>
      </c>
      <c r="H173" s="187">
        <v>76</v>
      </c>
      <c r="I173" s="188"/>
      <c r="J173" s="189">
        <f>ROUND(I173*H173,2)</f>
        <v>0</v>
      </c>
      <c r="K173" s="185" t="s">
        <v>150</v>
      </c>
      <c r="L173" s="190"/>
      <c r="M173" s="191" t="s">
        <v>1</v>
      </c>
      <c r="N173" s="192" t="s">
        <v>41</v>
      </c>
      <c r="O173" s="59"/>
      <c r="P173" s="154">
        <f>O173*H173</f>
        <v>0</v>
      </c>
      <c r="Q173" s="154">
        <v>2.7E-4</v>
      </c>
      <c r="R173" s="154">
        <f>Q173*H173</f>
        <v>2.052E-2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332</v>
      </c>
      <c r="AT173" s="156" t="s">
        <v>306</v>
      </c>
      <c r="AU173" s="156" t="s">
        <v>85</v>
      </c>
      <c r="AY173" s="18" t="s">
        <v>144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6</v>
      </c>
      <c r="BK173" s="157">
        <f>ROUND(I173*H173,2)</f>
        <v>0</v>
      </c>
      <c r="BL173" s="18" t="s">
        <v>237</v>
      </c>
      <c r="BM173" s="156" t="s">
        <v>1256</v>
      </c>
    </row>
    <row r="174" spans="1:65" s="2" customFormat="1" ht="16.5" customHeight="1">
      <c r="A174" s="33"/>
      <c r="B174" s="144"/>
      <c r="C174" s="145" t="s">
        <v>332</v>
      </c>
      <c r="D174" s="145" t="s">
        <v>146</v>
      </c>
      <c r="E174" s="146" t="s">
        <v>1257</v>
      </c>
      <c r="F174" s="147" t="s">
        <v>1258</v>
      </c>
      <c r="G174" s="148" t="s">
        <v>427</v>
      </c>
      <c r="H174" s="149">
        <v>37.799999999999997</v>
      </c>
      <c r="I174" s="150"/>
      <c r="J174" s="151">
        <f>ROUND(I174*H174,2)</f>
        <v>0</v>
      </c>
      <c r="K174" s="147" t="s">
        <v>150</v>
      </c>
      <c r="L174" s="34"/>
      <c r="M174" s="152" t="s">
        <v>1</v>
      </c>
      <c r="N174" s="153" t="s">
        <v>41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237</v>
      </c>
      <c r="AT174" s="156" t="s">
        <v>146</v>
      </c>
      <c r="AU174" s="156" t="s">
        <v>85</v>
      </c>
      <c r="AY174" s="18" t="s">
        <v>144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6</v>
      </c>
      <c r="BK174" s="157">
        <f>ROUND(I174*H174,2)</f>
        <v>0</v>
      </c>
      <c r="BL174" s="18" t="s">
        <v>237</v>
      </c>
      <c r="BM174" s="156" t="s">
        <v>1259</v>
      </c>
    </row>
    <row r="175" spans="1:65" s="2" customFormat="1" ht="16.5" customHeight="1">
      <c r="A175" s="33"/>
      <c r="B175" s="144"/>
      <c r="C175" s="145" t="s">
        <v>338</v>
      </c>
      <c r="D175" s="145" t="s">
        <v>146</v>
      </c>
      <c r="E175" s="146" t="s">
        <v>889</v>
      </c>
      <c r="F175" s="147" t="s">
        <v>890</v>
      </c>
      <c r="G175" s="148" t="s">
        <v>233</v>
      </c>
      <c r="H175" s="149">
        <v>9.6000000000000002E-2</v>
      </c>
      <c r="I175" s="150"/>
      <c r="J175" s="151">
        <f>ROUND(I175*H175,2)</f>
        <v>0</v>
      </c>
      <c r="K175" s="147" t="s">
        <v>150</v>
      </c>
      <c r="L175" s="34"/>
      <c r="M175" s="152" t="s">
        <v>1</v>
      </c>
      <c r="N175" s="153" t="s">
        <v>41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237</v>
      </c>
      <c r="AT175" s="156" t="s">
        <v>146</v>
      </c>
      <c r="AU175" s="156" t="s">
        <v>85</v>
      </c>
      <c r="AY175" s="18" t="s">
        <v>144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6</v>
      </c>
      <c r="BK175" s="157">
        <f>ROUND(I175*H175,2)</f>
        <v>0</v>
      </c>
      <c r="BL175" s="18" t="s">
        <v>237</v>
      </c>
      <c r="BM175" s="156" t="s">
        <v>1260</v>
      </c>
    </row>
    <row r="176" spans="1:65" s="2" customFormat="1" ht="16.5" customHeight="1">
      <c r="A176" s="33"/>
      <c r="B176" s="144"/>
      <c r="C176" s="145" t="s">
        <v>345</v>
      </c>
      <c r="D176" s="145" t="s">
        <v>146</v>
      </c>
      <c r="E176" s="146" t="s">
        <v>893</v>
      </c>
      <c r="F176" s="147" t="s">
        <v>894</v>
      </c>
      <c r="G176" s="148" t="s">
        <v>233</v>
      </c>
      <c r="H176" s="149">
        <v>9.6000000000000002E-2</v>
      </c>
      <c r="I176" s="150"/>
      <c r="J176" s="151">
        <f>ROUND(I176*H176,2)</f>
        <v>0</v>
      </c>
      <c r="K176" s="147" t="s">
        <v>150</v>
      </c>
      <c r="L176" s="34"/>
      <c r="M176" s="152" t="s">
        <v>1</v>
      </c>
      <c r="N176" s="153" t="s">
        <v>41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237</v>
      </c>
      <c r="AT176" s="156" t="s">
        <v>146</v>
      </c>
      <c r="AU176" s="156" t="s">
        <v>85</v>
      </c>
      <c r="AY176" s="18" t="s">
        <v>144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6</v>
      </c>
      <c r="BK176" s="157">
        <f>ROUND(I176*H176,2)</f>
        <v>0</v>
      </c>
      <c r="BL176" s="18" t="s">
        <v>237</v>
      </c>
      <c r="BM176" s="156" t="s">
        <v>1261</v>
      </c>
    </row>
    <row r="177" spans="1:65" s="12" customFormat="1" ht="22.75" customHeight="1">
      <c r="B177" s="131"/>
      <c r="D177" s="132" t="s">
        <v>75</v>
      </c>
      <c r="E177" s="142" t="s">
        <v>1262</v>
      </c>
      <c r="F177" s="142" t="s">
        <v>1263</v>
      </c>
      <c r="I177" s="134"/>
      <c r="J177" s="143">
        <f>BK177</f>
        <v>0</v>
      </c>
      <c r="L177" s="131"/>
      <c r="M177" s="136"/>
      <c r="N177" s="137"/>
      <c r="O177" s="137"/>
      <c r="P177" s="138">
        <f>SUM(P178:P180)</f>
        <v>0</v>
      </c>
      <c r="Q177" s="137"/>
      <c r="R177" s="138">
        <f>SUM(R178:R180)</f>
        <v>9.3000000000000005E-4</v>
      </c>
      <c r="S177" s="137"/>
      <c r="T177" s="139">
        <f>SUM(T178:T180)</f>
        <v>0</v>
      </c>
      <c r="AR177" s="132" t="s">
        <v>85</v>
      </c>
      <c r="AT177" s="140" t="s">
        <v>75</v>
      </c>
      <c r="AU177" s="140" t="s">
        <v>6</v>
      </c>
      <c r="AY177" s="132" t="s">
        <v>144</v>
      </c>
      <c r="BK177" s="141">
        <f>SUM(BK178:BK180)</f>
        <v>0</v>
      </c>
    </row>
    <row r="178" spans="1:65" s="2" customFormat="1" ht="16.5" customHeight="1">
      <c r="A178" s="33"/>
      <c r="B178" s="144"/>
      <c r="C178" s="145" t="s">
        <v>349</v>
      </c>
      <c r="D178" s="145" t="s">
        <v>146</v>
      </c>
      <c r="E178" s="146" t="s">
        <v>1264</v>
      </c>
      <c r="F178" s="147" t="s">
        <v>1265</v>
      </c>
      <c r="G178" s="148" t="s">
        <v>303</v>
      </c>
      <c r="H178" s="149">
        <v>3</v>
      </c>
      <c r="I178" s="150"/>
      <c r="J178" s="151">
        <f>ROUND(I178*H178,2)</f>
        <v>0</v>
      </c>
      <c r="K178" s="147" t="s">
        <v>150</v>
      </c>
      <c r="L178" s="34"/>
      <c r="M178" s="152" t="s">
        <v>1</v>
      </c>
      <c r="N178" s="153" t="s">
        <v>41</v>
      </c>
      <c r="O178" s="59"/>
      <c r="P178" s="154">
        <f>O178*H178</f>
        <v>0</v>
      </c>
      <c r="Q178" s="154">
        <v>3.1E-4</v>
      </c>
      <c r="R178" s="154">
        <f>Q178*H178</f>
        <v>9.3000000000000005E-4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237</v>
      </c>
      <c r="AT178" s="156" t="s">
        <v>146</v>
      </c>
      <c r="AU178" s="156" t="s">
        <v>85</v>
      </c>
      <c r="AY178" s="18" t="s">
        <v>144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6</v>
      </c>
      <c r="BK178" s="157">
        <f>ROUND(I178*H178,2)</f>
        <v>0</v>
      </c>
      <c r="BL178" s="18" t="s">
        <v>237</v>
      </c>
      <c r="BM178" s="156" t="s">
        <v>1266</v>
      </c>
    </row>
    <row r="179" spans="1:65" s="2" customFormat="1" ht="16.5" customHeight="1">
      <c r="A179" s="33"/>
      <c r="B179" s="144"/>
      <c r="C179" s="145" t="s">
        <v>354</v>
      </c>
      <c r="D179" s="145" t="s">
        <v>146</v>
      </c>
      <c r="E179" s="146" t="s">
        <v>1267</v>
      </c>
      <c r="F179" s="147" t="s">
        <v>1268</v>
      </c>
      <c r="G179" s="148" t="s">
        <v>233</v>
      </c>
      <c r="H179" s="149">
        <v>1E-3</v>
      </c>
      <c r="I179" s="150"/>
      <c r="J179" s="151">
        <f>ROUND(I179*H179,2)</f>
        <v>0</v>
      </c>
      <c r="K179" s="147" t="s">
        <v>150</v>
      </c>
      <c r="L179" s="34"/>
      <c r="M179" s="152" t="s">
        <v>1</v>
      </c>
      <c r="N179" s="153" t="s">
        <v>41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237</v>
      </c>
      <c r="AT179" s="156" t="s">
        <v>146</v>
      </c>
      <c r="AU179" s="156" t="s">
        <v>85</v>
      </c>
      <c r="AY179" s="18" t="s">
        <v>144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6</v>
      </c>
      <c r="BK179" s="157">
        <f>ROUND(I179*H179,2)</f>
        <v>0</v>
      </c>
      <c r="BL179" s="18" t="s">
        <v>237</v>
      </c>
      <c r="BM179" s="156" t="s">
        <v>1269</v>
      </c>
    </row>
    <row r="180" spans="1:65" s="2" customFormat="1" ht="16.5" customHeight="1">
      <c r="A180" s="33"/>
      <c r="B180" s="144"/>
      <c r="C180" s="145" t="s">
        <v>358</v>
      </c>
      <c r="D180" s="145" t="s">
        <v>146</v>
      </c>
      <c r="E180" s="146" t="s">
        <v>1270</v>
      </c>
      <c r="F180" s="147" t="s">
        <v>1271</v>
      </c>
      <c r="G180" s="148" t="s">
        <v>233</v>
      </c>
      <c r="H180" s="149">
        <v>1E-3</v>
      </c>
      <c r="I180" s="150"/>
      <c r="J180" s="151">
        <f>ROUND(I180*H180,2)</f>
        <v>0</v>
      </c>
      <c r="K180" s="147" t="s">
        <v>150</v>
      </c>
      <c r="L180" s="34"/>
      <c r="M180" s="200" t="s">
        <v>1</v>
      </c>
      <c r="N180" s="201" t="s">
        <v>41</v>
      </c>
      <c r="O180" s="20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237</v>
      </c>
      <c r="AT180" s="156" t="s">
        <v>146</v>
      </c>
      <c r="AU180" s="156" t="s">
        <v>85</v>
      </c>
      <c r="AY180" s="18" t="s">
        <v>144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6</v>
      </c>
      <c r="BK180" s="157">
        <f>ROUND(I180*H180,2)</f>
        <v>0</v>
      </c>
      <c r="BL180" s="18" t="s">
        <v>237</v>
      </c>
      <c r="BM180" s="156" t="s">
        <v>1272</v>
      </c>
    </row>
    <row r="181" spans="1:65" s="2" customFormat="1" ht="7" customHeight="1">
      <c r="A181" s="33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25:K18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43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91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5" customHeight="1">
      <c r="B4" s="21"/>
      <c r="D4" s="22" t="s">
        <v>92</v>
      </c>
      <c r="L4" s="21"/>
      <c r="M4" s="94" t="s">
        <v>11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44" t="str">
        <f>'Rekapitulace stavby'!K6</f>
        <v>Rekonstrukce venkovní terasy objektu Hrádek</v>
      </c>
      <c r="F7" s="245"/>
      <c r="G7" s="245"/>
      <c r="H7" s="245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4" t="s">
        <v>1273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1166</v>
      </c>
      <c r="G12" s="33"/>
      <c r="H12" s="33"/>
      <c r="I12" s="28" t="s">
        <v>23</v>
      </c>
      <c r="J12" s="56">
        <f>'Rekapitulace stavby'!AN8</f>
        <v>44344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Město Varsndorf, Nám. E.Beneše 470, Varnsdorf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7" t="str">
        <f>'Rekapitulace stavby'!E14</f>
        <v>Vyplň údaj</v>
      </c>
      <c r="F18" s="208"/>
      <c r="G18" s="208"/>
      <c r="H18" s="208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V a M spol.s r.o., Matoušova 21, Liberec 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Ing. Jaroslav Šíma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13" t="s">
        <v>1</v>
      </c>
      <c r="F27" s="213"/>
      <c r="G27" s="213"/>
      <c r="H27" s="21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98" t="s">
        <v>36</v>
      </c>
      <c r="E30" s="33"/>
      <c r="F30" s="33"/>
      <c r="G30" s="33"/>
      <c r="H30" s="33"/>
      <c r="I30" s="3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9" t="s">
        <v>40</v>
      </c>
      <c r="E33" s="28" t="s">
        <v>41</v>
      </c>
      <c r="F33" s="100">
        <f>ROUND((SUM(BE120:BE224)),  2)</f>
        <v>0</v>
      </c>
      <c r="G33" s="33"/>
      <c r="H33" s="33"/>
      <c r="I33" s="101">
        <v>0.21</v>
      </c>
      <c r="J33" s="100">
        <f>ROUND(((SUM(BE120:BE224))*I33),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42</v>
      </c>
      <c r="F34" s="100">
        <f>ROUND((SUM(BF120:BF224)),  2)</f>
        <v>0</v>
      </c>
      <c r="G34" s="33"/>
      <c r="H34" s="33"/>
      <c r="I34" s="101">
        <v>0.15</v>
      </c>
      <c r="J34" s="100">
        <f>ROUND(((SUM(BF120:BF224))*I34),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43</v>
      </c>
      <c r="F35" s="100">
        <f>ROUND((SUM(BG120:BG224)),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44</v>
      </c>
      <c r="F36" s="100">
        <f>ROUND((SUM(BH120:BH224)), 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45</v>
      </c>
      <c r="F37" s="100">
        <f>ROUND((SUM(BI120:BI224)),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2"/>
      <c r="D39" s="103" t="s">
        <v>46</v>
      </c>
      <c r="E39" s="61"/>
      <c r="F39" s="61"/>
      <c r="G39" s="104" t="s">
        <v>47</v>
      </c>
      <c r="H39" s="105" t="s">
        <v>48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3"/>
      <c r="B61" s="34"/>
      <c r="C61" s="33"/>
      <c r="D61" s="46" t="s">
        <v>51</v>
      </c>
      <c r="E61" s="36"/>
      <c r="F61" s="108" t="s">
        <v>52</v>
      </c>
      <c r="G61" s="46" t="s">
        <v>51</v>
      </c>
      <c r="H61" s="36"/>
      <c r="I61" s="36"/>
      <c r="J61" s="109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3"/>
      <c r="B76" s="34"/>
      <c r="C76" s="33"/>
      <c r="D76" s="46" t="s">
        <v>51</v>
      </c>
      <c r="E76" s="36"/>
      <c r="F76" s="108" t="s">
        <v>52</v>
      </c>
      <c r="G76" s="46" t="s">
        <v>51</v>
      </c>
      <c r="H76" s="36"/>
      <c r="I76" s="36"/>
      <c r="J76" s="109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4" t="str">
        <f>E7</f>
        <v>Rekonstrukce venkovní terasy objektu Hrádek</v>
      </c>
      <c r="F85" s="245"/>
      <c r="G85" s="245"/>
      <c r="H85" s="24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4" t="str">
        <f>E9</f>
        <v>EI - Elektroinstalace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 xml:space="preserve"> </v>
      </c>
      <c r="G89" s="33"/>
      <c r="H89" s="33"/>
      <c r="I89" s="28" t="s">
        <v>23</v>
      </c>
      <c r="J89" s="56">
        <f>IF(J12="","",J12)</f>
        <v>44344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" customHeight="1">
      <c r="A91" s="33"/>
      <c r="B91" s="34"/>
      <c r="C91" s="28" t="s">
        <v>24</v>
      </c>
      <c r="D91" s="33"/>
      <c r="E91" s="33"/>
      <c r="F91" s="26" t="str">
        <f>E15</f>
        <v>Město Varsndorf, Nám. E.Beneše 470, Varnsdorf</v>
      </c>
      <c r="G91" s="33"/>
      <c r="H91" s="33"/>
      <c r="I91" s="28" t="s">
        <v>30</v>
      </c>
      <c r="J91" s="31" t="str">
        <f>E21</f>
        <v xml:space="preserve">V a M spol.s r.o., Matoušova 21, Liberec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Ing. Jaroslav Šíma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12" t="s">
        <v>98</v>
      </c>
      <c r="D96" s="33"/>
      <c r="E96" s="33"/>
      <c r="F96" s="33"/>
      <c r="G96" s="33"/>
      <c r="H96" s="33"/>
      <c r="I96" s="3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99</v>
      </c>
    </row>
    <row r="97" spans="1:31" s="9" customFormat="1" ht="25" customHeight="1">
      <c r="B97" s="113"/>
      <c r="D97" s="114" t="s">
        <v>1274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9" customFormat="1" ht="25" customHeight="1">
      <c r="B98" s="113"/>
      <c r="D98" s="114" t="s">
        <v>1275</v>
      </c>
      <c r="E98" s="115"/>
      <c r="F98" s="115"/>
      <c r="G98" s="115"/>
      <c r="H98" s="115"/>
      <c r="I98" s="115"/>
      <c r="J98" s="116">
        <f>J132</f>
        <v>0</v>
      </c>
      <c r="L98" s="113"/>
    </row>
    <row r="99" spans="1:31" s="9" customFormat="1" ht="25" customHeight="1">
      <c r="B99" s="113"/>
      <c r="D99" s="114" t="s">
        <v>1276</v>
      </c>
      <c r="E99" s="115"/>
      <c r="F99" s="115"/>
      <c r="G99" s="115"/>
      <c r="H99" s="115"/>
      <c r="I99" s="115"/>
      <c r="J99" s="116">
        <f>J142</f>
        <v>0</v>
      </c>
      <c r="L99" s="113"/>
    </row>
    <row r="100" spans="1:31" s="9" customFormat="1" ht="25" customHeight="1">
      <c r="B100" s="113"/>
      <c r="D100" s="114" t="s">
        <v>1277</v>
      </c>
      <c r="E100" s="115"/>
      <c r="F100" s="115"/>
      <c r="G100" s="115"/>
      <c r="H100" s="115"/>
      <c r="I100" s="115"/>
      <c r="J100" s="116">
        <f>J173</f>
        <v>0</v>
      </c>
      <c r="L100" s="113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7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7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5" customHeight="1">
      <c r="A107" s="33"/>
      <c r="B107" s="34"/>
      <c r="C107" s="22" t="s">
        <v>129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17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44" t="str">
        <f>E7</f>
        <v>Rekonstrukce venkovní terasy objektu Hrádek</v>
      </c>
      <c r="F110" s="245"/>
      <c r="G110" s="245"/>
      <c r="H110" s="245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93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24" t="str">
        <f>E9</f>
        <v>EI - Elektroinstalace</v>
      </c>
      <c r="F112" s="246"/>
      <c r="G112" s="246"/>
      <c r="H112" s="246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21</v>
      </c>
      <c r="D114" s="33"/>
      <c r="E114" s="33"/>
      <c r="F114" s="26" t="str">
        <f>F12</f>
        <v xml:space="preserve"> </v>
      </c>
      <c r="G114" s="33"/>
      <c r="H114" s="33"/>
      <c r="I114" s="28" t="s">
        <v>23</v>
      </c>
      <c r="J114" s="56">
        <f>IF(J12="","",J12)</f>
        <v>44344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40" customHeight="1">
      <c r="A116" s="33"/>
      <c r="B116" s="34"/>
      <c r="C116" s="28" t="s">
        <v>24</v>
      </c>
      <c r="D116" s="33"/>
      <c r="E116" s="33"/>
      <c r="F116" s="26" t="str">
        <f>E15</f>
        <v>Město Varsndorf, Nám. E.Beneše 470, Varnsdorf</v>
      </c>
      <c r="G116" s="33"/>
      <c r="H116" s="33"/>
      <c r="I116" s="28" t="s">
        <v>30</v>
      </c>
      <c r="J116" s="31" t="str">
        <f>E21</f>
        <v xml:space="preserve">V a M spol.s r.o., Matoušova 21, Liberec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28</v>
      </c>
      <c r="D117" s="33"/>
      <c r="E117" s="33"/>
      <c r="F117" s="26" t="str">
        <f>IF(E18="","",E18)</f>
        <v>Vyplň údaj</v>
      </c>
      <c r="G117" s="33"/>
      <c r="H117" s="33"/>
      <c r="I117" s="28" t="s">
        <v>33</v>
      </c>
      <c r="J117" s="31" t="str">
        <f>E24</f>
        <v>Ing. Jaroslav Šíma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2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1"/>
      <c r="B119" s="122"/>
      <c r="C119" s="123" t="s">
        <v>130</v>
      </c>
      <c r="D119" s="124" t="s">
        <v>61</v>
      </c>
      <c r="E119" s="124" t="s">
        <v>57</v>
      </c>
      <c r="F119" s="124" t="s">
        <v>58</v>
      </c>
      <c r="G119" s="124" t="s">
        <v>131</v>
      </c>
      <c r="H119" s="124" t="s">
        <v>132</v>
      </c>
      <c r="I119" s="124" t="s">
        <v>133</v>
      </c>
      <c r="J119" s="124" t="s">
        <v>97</v>
      </c>
      <c r="K119" s="125" t="s">
        <v>134</v>
      </c>
      <c r="L119" s="126"/>
      <c r="M119" s="63" t="s">
        <v>1</v>
      </c>
      <c r="N119" s="64" t="s">
        <v>40</v>
      </c>
      <c r="O119" s="64" t="s">
        <v>135</v>
      </c>
      <c r="P119" s="64" t="s">
        <v>136</v>
      </c>
      <c r="Q119" s="64" t="s">
        <v>137</v>
      </c>
      <c r="R119" s="64" t="s">
        <v>138</v>
      </c>
      <c r="S119" s="64" t="s">
        <v>139</v>
      </c>
      <c r="T119" s="65" t="s">
        <v>140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75" customHeight="1">
      <c r="A120" s="33"/>
      <c r="B120" s="34"/>
      <c r="C120" s="70" t="s">
        <v>141</v>
      </c>
      <c r="D120" s="33"/>
      <c r="E120" s="33"/>
      <c r="F120" s="33"/>
      <c r="G120" s="33"/>
      <c r="H120" s="33"/>
      <c r="I120" s="33"/>
      <c r="J120" s="127">
        <f>BK120</f>
        <v>0</v>
      </c>
      <c r="K120" s="33"/>
      <c r="L120" s="34"/>
      <c r="M120" s="66"/>
      <c r="N120" s="57"/>
      <c r="O120" s="67"/>
      <c r="P120" s="128">
        <f>P121+P132+P142+P173</f>
        <v>0</v>
      </c>
      <c r="Q120" s="67"/>
      <c r="R120" s="128">
        <f>R121+R132+R142+R173</f>
        <v>0</v>
      </c>
      <c r="S120" s="67"/>
      <c r="T120" s="129">
        <f>T121+T132+T142+T173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75</v>
      </c>
      <c r="AU120" s="18" t="s">
        <v>99</v>
      </c>
      <c r="BK120" s="130">
        <f>BK121+BK132+BK142+BK173</f>
        <v>0</v>
      </c>
    </row>
    <row r="121" spans="1:65" s="12" customFormat="1" ht="25.9" customHeight="1">
      <c r="B121" s="131"/>
      <c r="D121" s="132" t="s">
        <v>75</v>
      </c>
      <c r="E121" s="133" t="s">
        <v>664</v>
      </c>
      <c r="F121" s="133" t="s">
        <v>1278</v>
      </c>
      <c r="I121" s="134"/>
      <c r="J121" s="135">
        <f>BK121</f>
        <v>0</v>
      </c>
      <c r="L121" s="131"/>
      <c r="M121" s="136"/>
      <c r="N121" s="137"/>
      <c r="O121" s="137"/>
      <c r="P121" s="138">
        <f>SUM(P122:P131)</f>
        <v>0</v>
      </c>
      <c r="Q121" s="137"/>
      <c r="R121" s="138">
        <f>SUM(R122:R131)</f>
        <v>0</v>
      </c>
      <c r="S121" s="137"/>
      <c r="T121" s="139">
        <f>SUM(T122:T131)</f>
        <v>0</v>
      </c>
      <c r="AR121" s="132" t="s">
        <v>6</v>
      </c>
      <c r="AT121" s="140" t="s">
        <v>75</v>
      </c>
      <c r="AU121" s="140" t="s">
        <v>76</v>
      </c>
      <c r="AY121" s="132" t="s">
        <v>144</v>
      </c>
      <c r="BK121" s="141">
        <f>SUM(BK122:BK131)</f>
        <v>0</v>
      </c>
    </row>
    <row r="122" spans="1:65" s="2" customFormat="1" ht="16.5" customHeight="1">
      <c r="A122" s="33"/>
      <c r="B122" s="144"/>
      <c r="C122" s="145" t="s">
        <v>6</v>
      </c>
      <c r="D122" s="145" t="s">
        <v>146</v>
      </c>
      <c r="E122" s="146" t="s">
        <v>1279</v>
      </c>
      <c r="F122" s="147" t="s">
        <v>1280</v>
      </c>
      <c r="G122" s="148" t="s">
        <v>427</v>
      </c>
      <c r="H122" s="149">
        <v>1</v>
      </c>
      <c r="I122" s="150"/>
      <c r="J122" s="151">
        <f t="shared" ref="J122:J131" si="0">ROUND(I122*H122,2)</f>
        <v>0</v>
      </c>
      <c r="K122" s="147" t="s">
        <v>1281</v>
      </c>
      <c r="L122" s="34"/>
      <c r="M122" s="152" t="s">
        <v>1</v>
      </c>
      <c r="N122" s="153" t="s">
        <v>41</v>
      </c>
      <c r="O122" s="59"/>
      <c r="P122" s="154">
        <f t="shared" ref="P122:P131" si="1">O122*H122</f>
        <v>0</v>
      </c>
      <c r="Q122" s="154">
        <v>0</v>
      </c>
      <c r="R122" s="154">
        <f t="shared" ref="R122:R131" si="2">Q122*H122</f>
        <v>0</v>
      </c>
      <c r="S122" s="154">
        <v>0</v>
      </c>
      <c r="T122" s="155">
        <f t="shared" ref="T122:T131" si="3"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151</v>
      </c>
      <c r="AT122" s="156" t="s">
        <v>146</v>
      </c>
      <c r="AU122" s="156" t="s">
        <v>6</v>
      </c>
      <c r="AY122" s="18" t="s">
        <v>144</v>
      </c>
      <c r="BE122" s="157">
        <f t="shared" ref="BE122:BE131" si="4">IF(N122="základní",J122,0)</f>
        <v>0</v>
      </c>
      <c r="BF122" s="157">
        <f t="shared" ref="BF122:BF131" si="5">IF(N122="snížená",J122,0)</f>
        <v>0</v>
      </c>
      <c r="BG122" s="157">
        <f t="shared" ref="BG122:BG131" si="6">IF(N122="zákl. přenesená",J122,0)</f>
        <v>0</v>
      </c>
      <c r="BH122" s="157">
        <f t="shared" ref="BH122:BH131" si="7">IF(N122="sníž. přenesená",J122,0)</f>
        <v>0</v>
      </c>
      <c r="BI122" s="157">
        <f t="shared" ref="BI122:BI131" si="8">IF(N122="nulová",J122,0)</f>
        <v>0</v>
      </c>
      <c r="BJ122" s="18" t="s">
        <v>6</v>
      </c>
      <c r="BK122" s="157">
        <f t="shared" ref="BK122:BK131" si="9">ROUND(I122*H122,2)</f>
        <v>0</v>
      </c>
      <c r="BL122" s="18" t="s">
        <v>151</v>
      </c>
      <c r="BM122" s="156" t="s">
        <v>85</v>
      </c>
    </row>
    <row r="123" spans="1:65" s="2" customFormat="1" ht="16.5" customHeight="1">
      <c r="A123" s="33"/>
      <c r="B123" s="144"/>
      <c r="C123" s="145" t="s">
        <v>85</v>
      </c>
      <c r="D123" s="145" t="s">
        <v>146</v>
      </c>
      <c r="E123" s="146" t="s">
        <v>1282</v>
      </c>
      <c r="F123" s="147" t="s">
        <v>1283</v>
      </c>
      <c r="G123" s="148" t="s">
        <v>427</v>
      </c>
      <c r="H123" s="149">
        <v>1</v>
      </c>
      <c r="I123" s="150"/>
      <c r="J123" s="151">
        <f t="shared" si="0"/>
        <v>0</v>
      </c>
      <c r="K123" s="147" t="s">
        <v>1281</v>
      </c>
      <c r="L123" s="34"/>
      <c r="M123" s="152" t="s">
        <v>1</v>
      </c>
      <c r="N123" s="153" t="s">
        <v>41</v>
      </c>
      <c r="O123" s="59"/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151</v>
      </c>
      <c r="AT123" s="156" t="s">
        <v>146</v>
      </c>
      <c r="AU123" s="156" t="s">
        <v>6</v>
      </c>
      <c r="AY123" s="18" t="s">
        <v>144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8" t="s">
        <v>6</v>
      </c>
      <c r="BK123" s="157">
        <f t="shared" si="9"/>
        <v>0</v>
      </c>
      <c r="BL123" s="18" t="s">
        <v>151</v>
      </c>
      <c r="BM123" s="156" t="s">
        <v>151</v>
      </c>
    </row>
    <row r="124" spans="1:65" s="2" customFormat="1" ht="16.5" customHeight="1">
      <c r="A124" s="33"/>
      <c r="B124" s="144"/>
      <c r="C124" s="145" t="s">
        <v>159</v>
      </c>
      <c r="D124" s="145" t="s">
        <v>146</v>
      </c>
      <c r="E124" s="146" t="s">
        <v>1284</v>
      </c>
      <c r="F124" s="147" t="s">
        <v>1285</v>
      </c>
      <c r="G124" s="148" t="s">
        <v>427</v>
      </c>
      <c r="H124" s="149">
        <v>1</v>
      </c>
      <c r="I124" s="150"/>
      <c r="J124" s="151">
        <f t="shared" si="0"/>
        <v>0</v>
      </c>
      <c r="K124" s="147" t="s">
        <v>1281</v>
      </c>
      <c r="L124" s="34"/>
      <c r="M124" s="152" t="s">
        <v>1</v>
      </c>
      <c r="N124" s="153" t="s">
        <v>41</v>
      </c>
      <c r="O124" s="59"/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6" t="s">
        <v>151</v>
      </c>
      <c r="AT124" s="156" t="s">
        <v>146</v>
      </c>
      <c r="AU124" s="156" t="s">
        <v>6</v>
      </c>
      <c r="AY124" s="18" t="s">
        <v>144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8" t="s">
        <v>6</v>
      </c>
      <c r="BK124" s="157">
        <f t="shared" si="9"/>
        <v>0</v>
      </c>
      <c r="BL124" s="18" t="s">
        <v>151</v>
      </c>
      <c r="BM124" s="156" t="s">
        <v>173</v>
      </c>
    </row>
    <row r="125" spans="1:65" s="2" customFormat="1" ht="16.5" customHeight="1">
      <c r="A125" s="33"/>
      <c r="B125" s="144"/>
      <c r="C125" s="145" t="s">
        <v>151</v>
      </c>
      <c r="D125" s="145" t="s">
        <v>146</v>
      </c>
      <c r="E125" s="146" t="s">
        <v>1286</v>
      </c>
      <c r="F125" s="147" t="s">
        <v>1287</v>
      </c>
      <c r="G125" s="148" t="s">
        <v>427</v>
      </c>
      <c r="H125" s="149">
        <v>1.5</v>
      </c>
      <c r="I125" s="150"/>
      <c r="J125" s="151">
        <f t="shared" si="0"/>
        <v>0</v>
      </c>
      <c r="K125" s="147" t="s">
        <v>1281</v>
      </c>
      <c r="L125" s="34"/>
      <c r="M125" s="152" t="s">
        <v>1</v>
      </c>
      <c r="N125" s="153" t="s">
        <v>41</v>
      </c>
      <c r="O125" s="59"/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151</v>
      </c>
      <c r="AT125" s="156" t="s">
        <v>146</v>
      </c>
      <c r="AU125" s="156" t="s">
        <v>6</v>
      </c>
      <c r="AY125" s="18" t="s">
        <v>144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8" t="s">
        <v>6</v>
      </c>
      <c r="BK125" s="157">
        <f t="shared" si="9"/>
        <v>0</v>
      </c>
      <c r="BL125" s="18" t="s">
        <v>151</v>
      </c>
      <c r="BM125" s="156" t="s">
        <v>185</v>
      </c>
    </row>
    <row r="126" spans="1:65" s="2" customFormat="1" ht="16.5" customHeight="1">
      <c r="A126" s="33"/>
      <c r="B126" s="144"/>
      <c r="C126" s="145" t="s">
        <v>168</v>
      </c>
      <c r="D126" s="145" t="s">
        <v>146</v>
      </c>
      <c r="E126" s="146" t="s">
        <v>1288</v>
      </c>
      <c r="F126" s="147" t="s">
        <v>1289</v>
      </c>
      <c r="G126" s="148" t="s">
        <v>427</v>
      </c>
      <c r="H126" s="149">
        <v>1.5</v>
      </c>
      <c r="I126" s="150"/>
      <c r="J126" s="151">
        <f t="shared" si="0"/>
        <v>0</v>
      </c>
      <c r="K126" s="147" t="s">
        <v>1281</v>
      </c>
      <c r="L126" s="34"/>
      <c r="M126" s="152" t="s">
        <v>1</v>
      </c>
      <c r="N126" s="153" t="s">
        <v>41</v>
      </c>
      <c r="O126" s="59"/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151</v>
      </c>
      <c r="AT126" s="156" t="s">
        <v>146</v>
      </c>
      <c r="AU126" s="156" t="s">
        <v>6</v>
      </c>
      <c r="AY126" s="18" t="s">
        <v>144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8" t="s">
        <v>6</v>
      </c>
      <c r="BK126" s="157">
        <f t="shared" si="9"/>
        <v>0</v>
      </c>
      <c r="BL126" s="18" t="s">
        <v>151</v>
      </c>
      <c r="BM126" s="156" t="s">
        <v>196</v>
      </c>
    </row>
    <row r="127" spans="1:65" s="2" customFormat="1" ht="16.5" customHeight="1">
      <c r="A127" s="33"/>
      <c r="B127" s="144"/>
      <c r="C127" s="145" t="s">
        <v>173</v>
      </c>
      <c r="D127" s="145" t="s">
        <v>146</v>
      </c>
      <c r="E127" s="146" t="s">
        <v>1290</v>
      </c>
      <c r="F127" s="147" t="s">
        <v>1291</v>
      </c>
      <c r="G127" s="148" t="s">
        <v>427</v>
      </c>
      <c r="H127" s="149">
        <v>15</v>
      </c>
      <c r="I127" s="150"/>
      <c r="J127" s="151">
        <f t="shared" si="0"/>
        <v>0</v>
      </c>
      <c r="K127" s="147" t="s">
        <v>1281</v>
      </c>
      <c r="L127" s="34"/>
      <c r="M127" s="152" t="s">
        <v>1</v>
      </c>
      <c r="N127" s="153" t="s">
        <v>41</v>
      </c>
      <c r="O127" s="59"/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151</v>
      </c>
      <c r="AT127" s="156" t="s">
        <v>146</v>
      </c>
      <c r="AU127" s="156" t="s">
        <v>6</v>
      </c>
      <c r="AY127" s="18" t="s">
        <v>144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8" t="s">
        <v>6</v>
      </c>
      <c r="BK127" s="157">
        <f t="shared" si="9"/>
        <v>0</v>
      </c>
      <c r="BL127" s="18" t="s">
        <v>151</v>
      </c>
      <c r="BM127" s="156" t="s">
        <v>208</v>
      </c>
    </row>
    <row r="128" spans="1:65" s="2" customFormat="1" ht="16.5" customHeight="1">
      <c r="A128" s="33"/>
      <c r="B128" s="144"/>
      <c r="C128" s="145" t="s">
        <v>180</v>
      </c>
      <c r="D128" s="145" t="s">
        <v>146</v>
      </c>
      <c r="E128" s="146" t="s">
        <v>1292</v>
      </c>
      <c r="F128" s="147" t="s">
        <v>1293</v>
      </c>
      <c r="G128" s="148" t="s">
        <v>427</v>
      </c>
      <c r="H128" s="149">
        <v>20</v>
      </c>
      <c r="I128" s="150"/>
      <c r="J128" s="151">
        <f t="shared" si="0"/>
        <v>0</v>
      </c>
      <c r="K128" s="147" t="s">
        <v>1281</v>
      </c>
      <c r="L128" s="34"/>
      <c r="M128" s="152" t="s">
        <v>1</v>
      </c>
      <c r="N128" s="153" t="s">
        <v>41</v>
      </c>
      <c r="O128" s="59"/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151</v>
      </c>
      <c r="AT128" s="156" t="s">
        <v>146</v>
      </c>
      <c r="AU128" s="156" t="s">
        <v>6</v>
      </c>
      <c r="AY128" s="18" t="s">
        <v>144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8" t="s">
        <v>6</v>
      </c>
      <c r="BK128" s="157">
        <f t="shared" si="9"/>
        <v>0</v>
      </c>
      <c r="BL128" s="18" t="s">
        <v>151</v>
      </c>
      <c r="BM128" s="156" t="s">
        <v>217</v>
      </c>
    </row>
    <row r="129" spans="1:65" s="2" customFormat="1" ht="16.5" customHeight="1">
      <c r="A129" s="33"/>
      <c r="B129" s="144"/>
      <c r="C129" s="145" t="s">
        <v>185</v>
      </c>
      <c r="D129" s="145" t="s">
        <v>146</v>
      </c>
      <c r="E129" s="146" t="s">
        <v>1294</v>
      </c>
      <c r="F129" s="147" t="s">
        <v>1295</v>
      </c>
      <c r="G129" s="148" t="s">
        <v>427</v>
      </c>
      <c r="H129" s="149">
        <v>50</v>
      </c>
      <c r="I129" s="150"/>
      <c r="J129" s="151">
        <f t="shared" si="0"/>
        <v>0</v>
      </c>
      <c r="K129" s="147" t="s">
        <v>1281</v>
      </c>
      <c r="L129" s="34"/>
      <c r="M129" s="152" t="s">
        <v>1</v>
      </c>
      <c r="N129" s="153" t="s">
        <v>41</v>
      </c>
      <c r="O129" s="59"/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151</v>
      </c>
      <c r="AT129" s="156" t="s">
        <v>146</v>
      </c>
      <c r="AU129" s="156" t="s">
        <v>6</v>
      </c>
      <c r="AY129" s="18" t="s">
        <v>144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8" t="s">
        <v>6</v>
      </c>
      <c r="BK129" s="157">
        <f t="shared" si="9"/>
        <v>0</v>
      </c>
      <c r="BL129" s="18" t="s">
        <v>151</v>
      </c>
      <c r="BM129" s="156" t="s">
        <v>237</v>
      </c>
    </row>
    <row r="130" spans="1:65" s="2" customFormat="1" ht="16.5" customHeight="1">
      <c r="A130" s="33"/>
      <c r="B130" s="144"/>
      <c r="C130" s="145" t="s">
        <v>190</v>
      </c>
      <c r="D130" s="145" t="s">
        <v>146</v>
      </c>
      <c r="E130" s="146" t="s">
        <v>1296</v>
      </c>
      <c r="F130" s="147" t="s">
        <v>1297</v>
      </c>
      <c r="G130" s="148" t="s">
        <v>427</v>
      </c>
      <c r="H130" s="149">
        <v>20</v>
      </c>
      <c r="I130" s="150"/>
      <c r="J130" s="151">
        <f t="shared" si="0"/>
        <v>0</v>
      </c>
      <c r="K130" s="147" t="s">
        <v>1281</v>
      </c>
      <c r="L130" s="34"/>
      <c r="M130" s="152" t="s">
        <v>1</v>
      </c>
      <c r="N130" s="153" t="s">
        <v>41</v>
      </c>
      <c r="O130" s="59"/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151</v>
      </c>
      <c r="AT130" s="156" t="s">
        <v>146</v>
      </c>
      <c r="AU130" s="156" t="s">
        <v>6</v>
      </c>
      <c r="AY130" s="18" t="s">
        <v>144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8" t="s">
        <v>6</v>
      </c>
      <c r="BK130" s="157">
        <f t="shared" si="9"/>
        <v>0</v>
      </c>
      <c r="BL130" s="18" t="s">
        <v>151</v>
      </c>
      <c r="BM130" s="156" t="s">
        <v>264</v>
      </c>
    </row>
    <row r="131" spans="1:65" s="2" customFormat="1" ht="16.5" customHeight="1">
      <c r="A131" s="33"/>
      <c r="B131" s="144"/>
      <c r="C131" s="145" t="s">
        <v>196</v>
      </c>
      <c r="D131" s="145" t="s">
        <v>146</v>
      </c>
      <c r="E131" s="146" t="s">
        <v>1298</v>
      </c>
      <c r="F131" s="147" t="s">
        <v>1299</v>
      </c>
      <c r="G131" s="148" t="s">
        <v>303</v>
      </c>
      <c r="H131" s="149">
        <v>6</v>
      </c>
      <c r="I131" s="150"/>
      <c r="J131" s="151">
        <f t="shared" si="0"/>
        <v>0</v>
      </c>
      <c r="K131" s="147" t="s">
        <v>1281</v>
      </c>
      <c r="L131" s="34"/>
      <c r="M131" s="152" t="s">
        <v>1</v>
      </c>
      <c r="N131" s="153" t="s">
        <v>41</v>
      </c>
      <c r="O131" s="59"/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151</v>
      </c>
      <c r="AT131" s="156" t="s">
        <v>146</v>
      </c>
      <c r="AU131" s="156" t="s">
        <v>6</v>
      </c>
      <c r="AY131" s="18" t="s">
        <v>144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8" t="s">
        <v>6</v>
      </c>
      <c r="BK131" s="157">
        <f t="shared" si="9"/>
        <v>0</v>
      </c>
      <c r="BL131" s="18" t="s">
        <v>151</v>
      </c>
      <c r="BM131" s="156" t="s">
        <v>273</v>
      </c>
    </row>
    <row r="132" spans="1:65" s="12" customFormat="1" ht="25.9" customHeight="1">
      <c r="B132" s="131"/>
      <c r="D132" s="132" t="s">
        <v>75</v>
      </c>
      <c r="E132" s="133" t="s">
        <v>1300</v>
      </c>
      <c r="F132" s="133" t="s">
        <v>1301</v>
      </c>
      <c r="I132" s="134"/>
      <c r="J132" s="135">
        <f>BK132</f>
        <v>0</v>
      </c>
      <c r="L132" s="131"/>
      <c r="M132" s="136"/>
      <c r="N132" s="137"/>
      <c r="O132" s="137"/>
      <c r="P132" s="138">
        <f>SUM(P133:P141)</f>
        <v>0</v>
      </c>
      <c r="Q132" s="137"/>
      <c r="R132" s="138">
        <f>SUM(R133:R141)</f>
        <v>0</v>
      </c>
      <c r="S132" s="137"/>
      <c r="T132" s="139">
        <f>SUM(T133:T141)</f>
        <v>0</v>
      </c>
      <c r="AR132" s="132" t="s">
        <v>6</v>
      </c>
      <c r="AT132" s="140" t="s">
        <v>75</v>
      </c>
      <c r="AU132" s="140" t="s">
        <v>76</v>
      </c>
      <c r="AY132" s="132" t="s">
        <v>144</v>
      </c>
      <c r="BK132" s="141">
        <f>SUM(BK133:BK141)</f>
        <v>0</v>
      </c>
    </row>
    <row r="133" spans="1:65" s="2" customFormat="1" ht="16.5" customHeight="1">
      <c r="A133" s="33"/>
      <c r="B133" s="144"/>
      <c r="C133" s="145" t="s">
        <v>203</v>
      </c>
      <c r="D133" s="145" t="s">
        <v>146</v>
      </c>
      <c r="E133" s="146" t="s">
        <v>1302</v>
      </c>
      <c r="F133" s="147" t="s">
        <v>1303</v>
      </c>
      <c r="G133" s="148" t="s">
        <v>303</v>
      </c>
      <c r="H133" s="149">
        <v>1</v>
      </c>
      <c r="I133" s="150"/>
      <c r="J133" s="151">
        <f t="shared" ref="J133:J141" si="10">ROUND(I133*H133,2)</f>
        <v>0</v>
      </c>
      <c r="K133" s="147" t="s">
        <v>1281</v>
      </c>
      <c r="L133" s="34"/>
      <c r="M133" s="152" t="s">
        <v>1</v>
      </c>
      <c r="N133" s="153" t="s">
        <v>41</v>
      </c>
      <c r="O133" s="59"/>
      <c r="P133" s="154">
        <f t="shared" ref="P133:P141" si="11">O133*H133</f>
        <v>0</v>
      </c>
      <c r="Q133" s="154">
        <v>0</v>
      </c>
      <c r="R133" s="154">
        <f t="shared" ref="R133:R141" si="12">Q133*H133</f>
        <v>0</v>
      </c>
      <c r="S133" s="154">
        <v>0</v>
      </c>
      <c r="T133" s="155">
        <f t="shared" ref="T133:T141" si="1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151</v>
      </c>
      <c r="AT133" s="156" t="s">
        <v>146</v>
      </c>
      <c r="AU133" s="156" t="s">
        <v>6</v>
      </c>
      <c r="AY133" s="18" t="s">
        <v>144</v>
      </c>
      <c r="BE133" s="157">
        <f t="shared" ref="BE133:BE141" si="14">IF(N133="základní",J133,0)</f>
        <v>0</v>
      </c>
      <c r="BF133" s="157">
        <f t="shared" ref="BF133:BF141" si="15">IF(N133="snížená",J133,0)</f>
        <v>0</v>
      </c>
      <c r="BG133" s="157">
        <f t="shared" ref="BG133:BG141" si="16">IF(N133="zákl. přenesená",J133,0)</f>
        <v>0</v>
      </c>
      <c r="BH133" s="157">
        <f t="shared" ref="BH133:BH141" si="17">IF(N133="sníž. přenesená",J133,0)</f>
        <v>0</v>
      </c>
      <c r="BI133" s="157">
        <f t="shared" ref="BI133:BI141" si="18">IF(N133="nulová",J133,0)</f>
        <v>0</v>
      </c>
      <c r="BJ133" s="18" t="s">
        <v>6</v>
      </c>
      <c r="BK133" s="157">
        <f t="shared" ref="BK133:BK141" si="19">ROUND(I133*H133,2)</f>
        <v>0</v>
      </c>
      <c r="BL133" s="18" t="s">
        <v>151</v>
      </c>
      <c r="BM133" s="156" t="s">
        <v>285</v>
      </c>
    </row>
    <row r="134" spans="1:65" s="2" customFormat="1" ht="16.5" customHeight="1">
      <c r="A134" s="33"/>
      <c r="B134" s="144"/>
      <c r="C134" s="145" t="s">
        <v>208</v>
      </c>
      <c r="D134" s="145" t="s">
        <v>146</v>
      </c>
      <c r="E134" s="146" t="s">
        <v>1304</v>
      </c>
      <c r="F134" s="147" t="s">
        <v>1305</v>
      </c>
      <c r="G134" s="148" t="s">
        <v>303</v>
      </c>
      <c r="H134" s="149">
        <v>5</v>
      </c>
      <c r="I134" s="150"/>
      <c r="J134" s="151">
        <f t="shared" si="10"/>
        <v>0</v>
      </c>
      <c r="K134" s="147" t="s">
        <v>1281</v>
      </c>
      <c r="L134" s="34"/>
      <c r="M134" s="152" t="s">
        <v>1</v>
      </c>
      <c r="N134" s="153" t="s">
        <v>41</v>
      </c>
      <c r="O134" s="59"/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151</v>
      </c>
      <c r="AT134" s="156" t="s">
        <v>146</v>
      </c>
      <c r="AU134" s="156" t="s">
        <v>6</v>
      </c>
      <c r="AY134" s="18" t="s">
        <v>144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8" t="s">
        <v>6</v>
      </c>
      <c r="BK134" s="157">
        <f t="shared" si="19"/>
        <v>0</v>
      </c>
      <c r="BL134" s="18" t="s">
        <v>151</v>
      </c>
      <c r="BM134" s="156" t="s">
        <v>295</v>
      </c>
    </row>
    <row r="135" spans="1:65" s="2" customFormat="1" ht="16.5" customHeight="1">
      <c r="A135" s="33"/>
      <c r="B135" s="144"/>
      <c r="C135" s="145" t="s">
        <v>213</v>
      </c>
      <c r="D135" s="145" t="s">
        <v>146</v>
      </c>
      <c r="E135" s="146" t="s">
        <v>1306</v>
      </c>
      <c r="F135" s="147" t="s">
        <v>1307</v>
      </c>
      <c r="G135" s="148" t="s">
        <v>427</v>
      </c>
      <c r="H135" s="149">
        <v>10</v>
      </c>
      <c r="I135" s="150"/>
      <c r="J135" s="151">
        <f t="shared" si="10"/>
        <v>0</v>
      </c>
      <c r="K135" s="147" t="s">
        <v>1281</v>
      </c>
      <c r="L135" s="34"/>
      <c r="M135" s="152" t="s">
        <v>1</v>
      </c>
      <c r="N135" s="153" t="s">
        <v>41</v>
      </c>
      <c r="O135" s="59"/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151</v>
      </c>
      <c r="AT135" s="156" t="s">
        <v>146</v>
      </c>
      <c r="AU135" s="156" t="s">
        <v>6</v>
      </c>
      <c r="AY135" s="18" t="s">
        <v>144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8" t="s">
        <v>6</v>
      </c>
      <c r="BK135" s="157">
        <f t="shared" si="19"/>
        <v>0</v>
      </c>
      <c r="BL135" s="18" t="s">
        <v>151</v>
      </c>
      <c r="BM135" s="156" t="s">
        <v>305</v>
      </c>
    </row>
    <row r="136" spans="1:65" s="2" customFormat="1" ht="16.5" customHeight="1">
      <c r="A136" s="33"/>
      <c r="B136" s="144"/>
      <c r="C136" s="145" t="s">
        <v>217</v>
      </c>
      <c r="D136" s="145" t="s">
        <v>146</v>
      </c>
      <c r="E136" s="146" t="s">
        <v>1308</v>
      </c>
      <c r="F136" s="147" t="s">
        <v>1309</v>
      </c>
      <c r="G136" s="148" t="s">
        <v>427</v>
      </c>
      <c r="H136" s="149">
        <v>280</v>
      </c>
      <c r="I136" s="150"/>
      <c r="J136" s="151">
        <f t="shared" si="10"/>
        <v>0</v>
      </c>
      <c r="K136" s="147" t="s">
        <v>1281</v>
      </c>
      <c r="L136" s="34"/>
      <c r="M136" s="152" t="s">
        <v>1</v>
      </c>
      <c r="N136" s="153" t="s">
        <v>41</v>
      </c>
      <c r="O136" s="59"/>
      <c r="P136" s="154">
        <f t="shared" si="11"/>
        <v>0</v>
      </c>
      <c r="Q136" s="154">
        <v>0</v>
      </c>
      <c r="R136" s="154">
        <f t="shared" si="12"/>
        <v>0</v>
      </c>
      <c r="S136" s="154">
        <v>0</v>
      </c>
      <c r="T136" s="155">
        <f t="shared" si="1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151</v>
      </c>
      <c r="AT136" s="156" t="s">
        <v>146</v>
      </c>
      <c r="AU136" s="156" t="s">
        <v>6</v>
      </c>
      <c r="AY136" s="18" t="s">
        <v>144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8" t="s">
        <v>6</v>
      </c>
      <c r="BK136" s="157">
        <f t="shared" si="19"/>
        <v>0</v>
      </c>
      <c r="BL136" s="18" t="s">
        <v>151</v>
      </c>
      <c r="BM136" s="156" t="s">
        <v>314</v>
      </c>
    </row>
    <row r="137" spans="1:65" s="2" customFormat="1" ht="16.5" customHeight="1">
      <c r="A137" s="33"/>
      <c r="B137" s="144"/>
      <c r="C137" s="145" t="s">
        <v>9</v>
      </c>
      <c r="D137" s="145" t="s">
        <v>146</v>
      </c>
      <c r="E137" s="146" t="s">
        <v>1310</v>
      </c>
      <c r="F137" s="147" t="s">
        <v>1311</v>
      </c>
      <c r="G137" s="148" t="s">
        <v>303</v>
      </c>
      <c r="H137" s="149">
        <v>2</v>
      </c>
      <c r="I137" s="150"/>
      <c r="J137" s="151">
        <f t="shared" si="10"/>
        <v>0</v>
      </c>
      <c r="K137" s="147" t="s">
        <v>1281</v>
      </c>
      <c r="L137" s="34"/>
      <c r="M137" s="152" t="s">
        <v>1</v>
      </c>
      <c r="N137" s="153" t="s">
        <v>41</v>
      </c>
      <c r="O137" s="59"/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151</v>
      </c>
      <c r="AT137" s="156" t="s">
        <v>146</v>
      </c>
      <c r="AU137" s="156" t="s">
        <v>6</v>
      </c>
      <c r="AY137" s="18" t="s">
        <v>144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8" t="s">
        <v>6</v>
      </c>
      <c r="BK137" s="157">
        <f t="shared" si="19"/>
        <v>0</v>
      </c>
      <c r="BL137" s="18" t="s">
        <v>151</v>
      </c>
      <c r="BM137" s="156" t="s">
        <v>323</v>
      </c>
    </row>
    <row r="138" spans="1:65" s="2" customFormat="1" ht="16.5" customHeight="1">
      <c r="A138" s="33"/>
      <c r="B138" s="144"/>
      <c r="C138" s="145" t="s">
        <v>237</v>
      </c>
      <c r="D138" s="145" t="s">
        <v>146</v>
      </c>
      <c r="E138" s="146" t="s">
        <v>1312</v>
      </c>
      <c r="F138" s="147" t="s">
        <v>1313</v>
      </c>
      <c r="G138" s="148" t="s">
        <v>427</v>
      </c>
      <c r="H138" s="149">
        <v>40</v>
      </c>
      <c r="I138" s="150"/>
      <c r="J138" s="151">
        <f t="shared" si="10"/>
        <v>0</v>
      </c>
      <c r="K138" s="147" t="s">
        <v>1281</v>
      </c>
      <c r="L138" s="34"/>
      <c r="M138" s="152" t="s">
        <v>1</v>
      </c>
      <c r="N138" s="153" t="s">
        <v>41</v>
      </c>
      <c r="O138" s="59"/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151</v>
      </c>
      <c r="AT138" s="156" t="s">
        <v>146</v>
      </c>
      <c r="AU138" s="156" t="s">
        <v>6</v>
      </c>
      <c r="AY138" s="18" t="s">
        <v>144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8" t="s">
        <v>6</v>
      </c>
      <c r="BK138" s="157">
        <f t="shared" si="19"/>
        <v>0</v>
      </c>
      <c r="BL138" s="18" t="s">
        <v>151</v>
      </c>
      <c r="BM138" s="156" t="s">
        <v>332</v>
      </c>
    </row>
    <row r="139" spans="1:65" s="2" customFormat="1" ht="16.5" customHeight="1">
      <c r="A139" s="33"/>
      <c r="B139" s="144"/>
      <c r="C139" s="145" t="s">
        <v>257</v>
      </c>
      <c r="D139" s="145" t="s">
        <v>146</v>
      </c>
      <c r="E139" s="146" t="s">
        <v>1314</v>
      </c>
      <c r="F139" s="147" t="s">
        <v>1315</v>
      </c>
      <c r="G139" s="148" t="s">
        <v>427</v>
      </c>
      <c r="H139" s="149">
        <v>40</v>
      </c>
      <c r="I139" s="150"/>
      <c r="J139" s="151">
        <f t="shared" si="10"/>
        <v>0</v>
      </c>
      <c r="K139" s="147" t="s">
        <v>1281</v>
      </c>
      <c r="L139" s="34"/>
      <c r="M139" s="152" t="s">
        <v>1</v>
      </c>
      <c r="N139" s="153" t="s">
        <v>41</v>
      </c>
      <c r="O139" s="59"/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151</v>
      </c>
      <c r="AT139" s="156" t="s">
        <v>146</v>
      </c>
      <c r="AU139" s="156" t="s">
        <v>6</v>
      </c>
      <c r="AY139" s="18" t="s">
        <v>144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8" t="s">
        <v>6</v>
      </c>
      <c r="BK139" s="157">
        <f t="shared" si="19"/>
        <v>0</v>
      </c>
      <c r="BL139" s="18" t="s">
        <v>151</v>
      </c>
      <c r="BM139" s="156" t="s">
        <v>345</v>
      </c>
    </row>
    <row r="140" spans="1:65" s="2" customFormat="1" ht="16.5" customHeight="1">
      <c r="A140" s="33"/>
      <c r="B140" s="144"/>
      <c r="C140" s="145" t="s">
        <v>264</v>
      </c>
      <c r="D140" s="145" t="s">
        <v>146</v>
      </c>
      <c r="E140" s="146" t="s">
        <v>1316</v>
      </c>
      <c r="F140" s="147" t="s">
        <v>1317</v>
      </c>
      <c r="G140" s="148" t="s">
        <v>427</v>
      </c>
      <c r="H140" s="149">
        <v>40</v>
      </c>
      <c r="I140" s="150"/>
      <c r="J140" s="151">
        <f t="shared" si="10"/>
        <v>0</v>
      </c>
      <c r="K140" s="147" t="s">
        <v>1281</v>
      </c>
      <c r="L140" s="34"/>
      <c r="M140" s="152" t="s">
        <v>1</v>
      </c>
      <c r="N140" s="153" t="s">
        <v>41</v>
      </c>
      <c r="O140" s="59"/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151</v>
      </c>
      <c r="AT140" s="156" t="s">
        <v>146</v>
      </c>
      <c r="AU140" s="156" t="s">
        <v>6</v>
      </c>
      <c r="AY140" s="18" t="s">
        <v>144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8" t="s">
        <v>6</v>
      </c>
      <c r="BK140" s="157">
        <f t="shared" si="19"/>
        <v>0</v>
      </c>
      <c r="BL140" s="18" t="s">
        <v>151</v>
      </c>
      <c r="BM140" s="156" t="s">
        <v>354</v>
      </c>
    </row>
    <row r="141" spans="1:65" s="2" customFormat="1" ht="16.5" customHeight="1">
      <c r="A141" s="33"/>
      <c r="B141" s="144"/>
      <c r="C141" s="145" t="s">
        <v>268</v>
      </c>
      <c r="D141" s="145" t="s">
        <v>146</v>
      </c>
      <c r="E141" s="146" t="s">
        <v>1318</v>
      </c>
      <c r="F141" s="147" t="s">
        <v>1319</v>
      </c>
      <c r="G141" s="148" t="s">
        <v>427</v>
      </c>
      <c r="H141" s="149">
        <v>10</v>
      </c>
      <c r="I141" s="150"/>
      <c r="J141" s="151">
        <f t="shared" si="10"/>
        <v>0</v>
      </c>
      <c r="K141" s="147" t="s">
        <v>1281</v>
      </c>
      <c r="L141" s="34"/>
      <c r="M141" s="152" t="s">
        <v>1</v>
      </c>
      <c r="N141" s="153" t="s">
        <v>41</v>
      </c>
      <c r="O141" s="59"/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151</v>
      </c>
      <c r="AT141" s="156" t="s">
        <v>146</v>
      </c>
      <c r="AU141" s="156" t="s">
        <v>6</v>
      </c>
      <c r="AY141" s="18" t="s">
        <v>144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8" t="s">
        <v>6</v>
      </c>
      <c r="BK141" s="157">
        <f t="shared" si="19"/>
        <v>0</v>
      </c>
      <c r="BL141" s="18" t="s">
        <v>151</v>
      </c>
      <c r="BM141" s="156" t="s">
        <v>363</v>
      </c>
    </row>
    <row r="142" spans="1:65" s="12" customFormat="1" ht="25.9" customHeight="1">
      <c r="B142" s="131"/>
      <c r="D142" s="132" t="s">
        <v>75</v>
      </c>
      <c r="E142" s="133" t="s">
        <v>1320</v>
      </c>
      <c r="F142" s="133" t="s">
        <v>1321</v>
      </c>
      <c r="I142" s="134"/>
      <c r="J142" s="135">
        <f>BK142</f>
        <v>0</v>
      </c>
      <c r="L142" s="131"/>
      <c r="M142" s="136"/>
      <c r="N142" s="137"/>
      <c r="O142" s="137"/>
      <c r="P142" s="138">
        <f>SUM(P143:P172)</f>
        <v>0</v>
      </c>
      <c r="Q142" s="137"/>
      <c r="R142" s="138">
        <f>SUM(R143:R172)</f>
        <v>0</v>
      </c>
      <c r="S142" s="137"/>
      <c r="T142" s="139">
        <f>SUM(T143:T172)</f>
        <v>0</v>
      </c>
      <c r="AR142" s="132" t="s">
        <v>6</v>
      </c>
      <c r="AT142" s="140" t="s">
        <v>75</v>
      </c>
      <c r="AU142" s="140" t="s">
        <v>76</v>
      </c>
      <c r="AY142" s="132" t="s">
        <v>144</v>
      </c>
      <c r="BK142" s="141">
        <f>SUM(BK143:BK172)</f>
        <v>0</v>
      </c>
    </row>
    <row r="143" spans="1:65" s="2" customFormat="1" ht="16.5" customHeight="1">
      <c r="A143" s="33"/>
      <c r="B143" s="144"/>
      <c r="C143" s="145" t="s">
        <v>273</v>
      </c>
      <c r="D143" s="145" t="s">
        <v>146</v>
      </c>
      <c r="E143" s="146" t="s">
        <v>1322</v>
      </c>
      <c r="F143" s="147" t="s">
        <v>1323</v>
      </c>
      <c r="G143" s="148" t="s">
        <v>303</v>
      </c>
      <c r="H143" s="149">
        <v>8</v>
      </c>
      <c r="I143" s="150"/>
      <c r="J143" s="151">
        <f t="shared" ref="J143:J172" si="20">ROUND(I143*H143,2)</f>
        <v>0</v>
      </c>
      <c r="K143" s="147" t="s">
        <v>1281</v>
      </c>
      <c r="L143" s="34"/>
      <c r="M143" s="152" t="s">
        <v>1</v>
      </c>
      <c r="N143" s="153" t="s">
        <v>41</v>
      </c>
      <c r="O143" s="59"/>
      <c r="P143" s="154">
        <f t="shared" ref="P143:P172" si="21">O143*H143</f>
        <v>0</v>
      </c>
      <c r="Q143" s="154">
        <v>0</v>
      </c>
      <c r="R143" s="154">
        <f t="shared" ref="R143:R172" si="22">Q143*H143</f>
        <v>0</v>
      </c>
      <c r="S143" s="154">
        <v>0</v>
      </c>
      <c r="T143" s="155">
        <f t="shared" ref="T143:T172" si="2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151</v>
      </c>
      <c r="AT143" s="156" t="s">
        <v>146</v>
      </c>
      <c r="AU143" s="156" t="s">
        <v>6</v>
      </c>
      <c r="AY143" s="18" t="s">
        <v>144</v>
      </c>
      <c r="BE143" s="157">
        <f t="shared" ref="BE143:BE172" si="24">IF(N143="základní",J143,0)</f>
        <v>0</v>
      </c>
      <c r="BF143" s="157">
        <f t="shared" ref="BF143:BF172" si="25">IF(N143="snížená",J143,0)</f>
        <v>0</v>
      </c>
      <c r="BG143" s="157">
        <f t="shared" ref="BG143:BG172" si="26">IF(N143="zákl. přenesená",J143,0)</f>
        <v>0</v>
      </c>
      <c r="BH143" s="157">
        <f t="shared" ref="BH143:BH172" si="27">IF(N143="sníž. přenesená",J143,0)</f>
        <v>0</v>
      </c>
      <c r="BI143" s="157">
        <f t="shared" ref="BI143:BI172" si="28">IF(N143="nulová",J143,0)</f>
        <v>0</v>
      </c>
      <c r="BJ143" s="18" t="s">
        <v>6</v>
      </c>
      <c r="BK143" s="157">
        <f t="shared" ref="BK143:BK172" si="29">ROUND(I143*H143,2)</f>
        <v>0</v>
      </c>
      <c r="BL143" s="18" t="s">
        <v>151</v>
      </c>
      <c r="BM143" s="156" t="s">
        <v>371</v>
      </c>
    </row>
    <row r="144" spans="1:65" s="2" customFormat="1" ht="16.5" customHeight="1">
      <c r="A144" s="33"/>
      <c r="B144" s="144"/>
      <c r="C144" s="145" t="s">
        <v>7</v>
      </c>
      <c r="D144" s="145" t="s">
        <v>146</v>
      </c>
      <c r="E144" s="146" t="s">
        <v>1324</v>
      </c>
      <c r="F144" s="147" t="s">
        <v>1325</v>
      </c>
      <c r="G144" s="148" t="s">
        <v>303</v>
      </c>
      <c r="H144" s="149">
        <v>11</v>
      </c>
      <c r="I144" s="150"/>
      <c r="J144" s="151">
        <f t="shared" si="20"/>
        <v>0</v>
      </c>
      <c r="K144" s="147" t="s">
        <v>1281</v>
      </c>
      <c r="L144" s="34"/>
      <c r="M144" s="152" t="s">
        <v>1</v>
      </c>
      <c r="N144" s="153" t="s">
        <v>41</v>
      </c>
      <c r="O144" s="59"/>
      <c r="P144" s="154">
        <f t="shared" si="21"/>
        <v>0</v>
      </c>
      <c r="Q144" s="154">
        <v>0</v>
      </c>
      <c r="R144" s="154">
        <f t="shared" si="22"/>
        <v>0</v>
      </c>
      <c r="S144" s="154">
        <v>0</v>
      </c>
      <c r="T144" s="155">
        <f t="shared" si="2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151</v>
      </c>
      <c r="AT144" s="156" t="s">
        <v>146</v>
      </c>
      <c r="AU144" s="156" t="s">
        <v>6</v>
      </c>
      <c r="AY144" s="18" t="s">
        <v>144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8" t="s">
        <v>6</v>
      </c>
      <c r="BK144" s="157">
        <f t="shared" si="29"/>
        <v>0</v>
      </c>
      <c r="BL144" s="18" t="s">
        <v>151</v>
      </c>
      <c r="BM144" s="156" t="s">
        <v>380</v>
      </c>
    </row>
    <row r="145" spans="1:65" s="2" customFormat="1" ht="16.5" customHeight="1">
      <c r="A145" s="33"/>
      <c r="B145" s="144"/>
      <c r="C145" s="145" t="s">
        <v>285</v>
      </c>
      <c r="D145" s="145" t="s">
        <v>146</v>
      </c>
      <c r="E145" s="146" t="s">
        <v>1326</v>
      </c>
      <c r="F145" s="147" t="s">
        <v>1327</v>
      </c>
      <c r="G145" s="148" t="s">
        <v>303</v>
      </c>
      <c r="H145" s="149">
        <v>1</v>
      </c>
      <c r="I145" s="150"/>
      <c r="J145" s="151">
        <f t="shared" si="20"/>
        <v>0</v>
      </c>
      <c r="K145" s="147" t="s">
        <v>1281</v>
      </c>
      <c r="L145" s="34"/>
      <c r="M145" s="152" t="s">
        <v>1</v>
      </c>
      <c r="N145" s="153" t="s">
        <v>41</v>
      </c>
      <c r="O145" s="59"/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151</v>
      </c>
      <c r="AT145" s="156" t="s">
        <v>146</v>
      </c>
      <c r="AU145" s="156" t="s">
        <v>6</v>
      </c>
      <c r="AY145" s="18" t="s">
        <v>144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8" t="s">
        <v>6</v>
      </c>
      <c r="BK145" s="157">
        <f t="shared" si="29"/>
        <v>0</v>
      </c>
      <c r="BL145" s="18" t="s">
        <v>151</v>
      </c>
      <c r="BM145" s="156" t="s">
        <v>388</v>
      </c>
    </row>
    <row r="146" spans="1:65" s="2" customFormat="1" ht="16.5" customHeight="1">
      <c r="A146" s="33"/>
      <c r="B146" s="144"/>
      <c r="C146" s="145" t="s">
        <v>290</v>
      </c>
      <c r="D146" s="145" t="s">
        <v>146</v>
      </c>
      <c r="E146" s="146" t="s">
        <v>1328</v>
      </c>
      <c r="F146" s="147" t="s">
        <v>1329</v>
      </c>
      <c r="G146" s="148" t="s">
        <v>303</v>
      </c>
      <c r="H146" s="149">
        <v>1</v>
      </c>
      <c r="I146" s="150"/>
      <c r="J146" s="151">
        <f t="shared" si="20"/>
        <v>0</v>
      </c>
      <c r="K146" s="147" t="s">
        <v>1281</v>
      </c>
      <c r="L146" s="34"/>
      <c r="M146" s="152" t="s">
        <v>1</v>
      </c>
      <c r="N146" s="153" t="s">
        <v>41</v>
      </c>
      <c r="O146" s="59"/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151</v>
      </c>
      <c r="AT146" s="156" t="s">
        <v>146</v>
      </c>
      <c r="AU146" s="156" t="s">
        <v>6</v>
      </c>
      <c r="AY146" s="18" t="s">
        <v>144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8" t="s">
        <v>6</v>
      </c>
      <c r="BK146" s="157">
        <f t="shared" si="29"/>
        <v>0</v>
      </c>
      <c r="BL146" s="18" t="s">
        <v>151</v>
      </c>
      <c r="BM146" s="156" t="s">
        <v>396</v>
      </c>
    </row>
    <row r="147" spans="1:65" s="2" customFormat="1" ht="16.5" customHeight="1">
      <c r="A147" s="33"/>
      <c r="B147" s="144"/>
      <c r="C147" s="145" t="s">
        <v>295</v>
      </c>
      <c r="D147" s="145" t="s">
        <v>146</v>
      </c>
      <c r="E147" s="146" t="s">
        <v>1330</v>
      </c>
      <c r="F147" s="147" t="s">
        <v>1331</v>
      </c>
      <c r="G147" s="148" t="s">
        <v>427</v>
      </c>
      <c r="H147" s="149">
        <v>220</v>
      </c>
      <c r="I147" s="150"/>
      <c r="J147" s="151">
        <f t="shared" si="20"/>
        <v>0</v>
      </c>
      <c r="K147" s="147" t="s">
        <v>1281</v>
      </c>
      <c r="L147" s="34"/>
      <c r="M147" s="152" t="s">
        <v>1</v>
      </c>
      <c r="N147" s="153" t="s">
        <v>41</v>
      </c>
      <c r="O147" s="59"/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151</v>
      </c>
      <c r="AT147" s="156" t="s">
        <v>146</v>
      </c>
      <c r="AU147" s="156" t="s">
        <v>6</v>
      </c>
      <c r="AY147" s="18" t="s">
        <v>144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8" t="s">
        <v>6</v>
      </c>
      <c r="BK147" s="157">
        <f t="shared" si="29"/>
        <v>0</v>
      </c>
      <c r="BL147" s="18" t="s">
        <v>151</v>
      </c>
      <c r="BM147" s="156" t="s">
        <v>404</v>
      </c>
    </row>
    <row r="148" spans="1:65" s="2" customFormat="1" ht="16.5" customHeight="1">
      <c r="A148" s="33"/>
      <c r="B148" s="144"/>
      <c r="C148" s="145" t="s">
        <v>300</v>
      </c>
      <c r="D148" s="145" t="s">
        <v>146</v>
      </c>
      <c r="E148" s="146" t="s">
        <v>1332</v>
      </c>
      <c r="F148" s="147" t="s">
        <v>1333</v>
      </c>
      <c r="G148" s="148" t="s">
        <v>427</v>
      </c>
      <c r="H148" s="149">
        <v>80</v>
      </c>
      <c r="I148" s="150"/>
      <c r="J148" s="151">
        <f t="shared" si="20"/>
        <v>0</v>
      </c>
      <c r="K148" s="147" t="s">
        <v>1281</v>
      </c>
      <c r="L148" s="34"/>
      <c r="M148" s="152" t="s">
        <v>1</v>
      </c>
      <c r="N148" s="153" t="s">
        <v>41</v>
      </c>
      <c r="O148" s="59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151</v>
      </c>
      <c r="AT148" s="156" t="s">
        <v>146</v>
      </c>
      <c r="AU148" s="156" t="s">
        <v>6</v>
      </c>
      <c r="AY148" s="18" t="s">
        <v>144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8" t="s">
        <v>6</v>
      </c>
      <c r="BK148" s="157">
        <f t="shared" si="29"/>
        <v>0</v>
      </c>
      <c r="BL148" s="18" t="s">
        <v>151</v>
      </c>
      <c r="BM148" s="156" t="s">
        <v>414</v>
      </c>
    </row>
    <row r="149" spans="1:65" s="2" customFormat="1" ht="16.5" customHeight="1">
      <c r="A149" s="33"/>
      <c r="B149" s="144"/>
      <c r="C149" s="145" t="s">
        <v>305</v>
      </c>
      <c r="D149" s="145" t="s">
        <v>146</v>
      </c>
      <c r="E149" s="146" t="s">
        <v>1334</v>
      </c>
      <c r="F149" s="147" t="s">
        <v>1335</v>
      </c>
      <c r="G149" s="148" t="s">
        <v>303</v>
      </c>
      <c r="H149" s="149">
        <v>8</v>
      </c>
      <c r="I149" s="150"/>
      <c r="J149" s="151">
        <f t="shared" si="20"/>
        <v>0</v>
      </c>
      <c r="K149" s="147" t="s">
        <v>1281</v>
      </c>
      <c r="L149" s="34"/>
      <c r="M149" s="152" t="s">
        <v>1</v>
      </c>
      <c r="N149" s="153" t="s">
        <v>41</v>
      </c>
      <c r="O149" s="59"/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151</v>
      </c>
      <c r="AT149" s="156" t="s">
        <v>146</v>
      </c>
      <c r="AU149" s="156" t="s">
        <v>6</v>
      </c>
      <c r="AY149" s="18" t="s">
        <v>144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8" t="s">
        <v>6</v>
      </c>
      <c r="BK149" s="157">
        <f t="shared" si="29"/>
        <v>0</v>
      </c>
      <c r="BL149" s="18" t="s">
        <v>151</v>
      </c>
      <c r="BM149" s="156" t="s">
        <v>424</v>
      </c>
    </row>
    <row r="150" spans="1:65" s="2" customFormat="1" ht="16.5" customHeight="1">
      <c r="A150" s="33"/>
      <c r="B150" s="144"/>
      <c r="C150" s="145" t="s">
        <v>310</v>
      </c>
      <c r="D150" s="145" t="s">
        <v>146</v>
      </c>
      <c r="E150" s="146" t="s">
        <v>1336</v>
      </c>
      <c r="F150" s="147" t="s">
        <v>1337</v>
      </c>
      <c r="G150" s="148" t="s">
        <v>303</v>
      </c>
      <c r="H150" s="149">
        <v>12</v>
      </c>
      <c r="I150" s="150"/>
      <c r="J150" s="151">
        <f t="shared" si="20"/>
        <v>0</v>
      </c>
      <c r="K150" s="147" t="s">
        <v>1281</v>
      </c>
      <c r="L150" s="34"/>
      <c r="M150" s="152" t="s">
        <v>1</v>
      </c>
      <c r="N150" s="153" t="s">
        <v>41</v>
      </c>
      <c r="O150" s="59"/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151</v>
      </c>
      <c r="AT150" s="156" t="s">
        <v>146</v>
      </c>
      <c r="AU150" s="156" t="s">
        <v>6</v>
      </c>
      <c r="AY150" s="18" t="s">
        <v>144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8" t="s">
        <v>6</v>
      </c>
      <c r="BK150" s="157">
        <f t="shared" si="29"/>
        <v>0</v>
      </c>
      <c r="BL150" s="18" t="s">
        <v>151</v>
      </c>
      <c r="BM150" s="156" t="s">
        <v>435</v>
      </c>
    </row>
    <row r="151" spans="1:65" s="2" customFormat="1" ht="16.5" customHeight="1">
      <c r="A151" s="33"/>
      <c r="B151" s="144"/>
      <c r="C151" s="145" t="s">
        <v>314</v>
      </c>
      <c r="D151" s="145" t="s">
        <v>146</v>
      </c>
      <c r="E151" s="146" t="s">
        <v>1338</v>
      </c>
      <c r="F151" s="147" t="s">
        <v>1339</v>
      </c>
      <c r="G151" s="148" t="s">
        <v>303</v>
      </c>
      <c r="H151" s="149">
        <v>24</v>
      </c>
      <c r="I151" s="150"/>
      <c r="J151" s="151">
        <f t="shared" si="20"/>
        <v>0</v>
      </c>
      <c r="K151" s="147" t="s">
        <v>1281</v>
      </c>
      <c r="L151" s="34"/>
      <c r="M151" s="152" t="s">
        <v>1</v>
      </c>
      <c r="N151" s="153" t="s">
        <v>41</v>
      </c>
      <c r="O151" s="59"/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151</v>
      </c>
      <c r="AT151" s="156" t="s">
        <v>146</v>
      </c>
      <c r="AU151" s="156" t="s">
        <v>6</v>
      </c>
      <c r="AY151" s="18" t="s">
        <v>144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8" t="s">
        <v>6</v>
      </c>
      <c r="BK151" s="157">
        <f t="shared" si="29"/>
        <v>0</v>
      </c>
      <c r="BL151" s="18" t="s">
        <v>151</v>
      </c>
      <c r="BM151" s="156" t="s">
        <v>445</v>
      </c>
    </row>
    <row r="152" spans="1:65" s="2" customFormat="1" ht="16.5" customHeight="1">
      <c r="A152" s="33"/>
      <c r="B152" s="144"/>
      <c r="C152" s="145" t="s">
        <v>318</v>
      </c>
      <c r="D152" s="145" t="s">
        <v>146</v>
      </c>
      <c r="E152" s="146" t="s">
        <v>1340</v>
      </c>
      <c r="F152" s="147" t="s">
        <v>1341</v>
      </c>
      <c r="G152" s="148" t="s">
        <v>303</v>
      </c>
      <c r="H152" s="149">
        <v>16</v>
      </c>
      <c r="I152" s="150"/>
      <c r="J152" s="151">
        <f t="shared" si="20"/>
        <v>0</v>
      </c>
      <c r="K152" s="147" t="s">
        <v>1281</v>
      </c>
      <c r="L152" s="34"/>
      <c r="M152" s="152" t="s">
        <v>1</v>
      </c>
      <c r="N152" s="153" t="s">
        <v>41</v>
      </c>
      <c r="O152" s="59"/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151</v>
      </c>
      <c r="AT152" s="156" t="s">
        <v>146</v>
      </c>
      <c r="AU152" s="156" t="s">
        <v>6</v>
      </c>
      <c r="AY152" s="18" t="s">
        <v>144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8" t="s">
        <v>6</v>
      </c>
      <c r="BK152" s="157">
        <f t="shared" si="29"/>
        <v>0</v>
      </c>
      <c r="BL152" s="18" t="s">
        <v>151</v>
      </c>
      <c r="BM152" s="156" t="s">
        <v>456</v>
      </c>
    </row>
    <row r="153" spans="1:65" s="2" customFormat="1" ht="16.5" customHeight="1">
      <c r="A153" s="33"/>
      <c r="B153" s="144"/>
      <c r="C153" s="145" t="s">
        <v>323</v>
      </c>
      <c r="D153" s="145" t="s">
        <v>146</v>
      </c>
      <c r="E153" s="146" t="s">
        <v>1342</v>
      </c>
      <c r="F153" s="147" t="s">
        <v>1343</v>
      </c>
      <c r="G153" s="148" t="s">
        <v>427</v>
      </c>
      <c r="H153" s="149">
        <v>49.5</v>
      </c>
      <c r="I153" s="150"/>
      <c r="J153" s="151">
        <f t="shared" si="20"/>
        <v>0</v>
      </c>
      <c r="K153" s="147" t="s">
        <v>1281</v>
      </c>
      <c r="L153" s="34"/>
      <c r="M153" s="152" t="s">
        <v>1</v>
      </c>
      <c r="N153" s="153" t="s">
        <v>41</v>
      </c>
      <c r="O153" s="59"/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151</v>
      </c>
      <c r="AT153" s="156" t="s">
        <v>146</v>
      </c>
      <c r="AU153" s="156" t="s">
        <v>6</v>
      </c>
      <c r="AY153" s="18" t="s">
        <v>144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8" t="s">
        <v>6</v>
      </c>
      <c r="BK153" s="157">
        <f t="shared" si="29"/>
        <v>0</v>
      </c>
      <c r="BL153" s="18" t="s">
        <v>151</v>
      </c>
      <c r="BM153" s="156" t="s">
        <v>467</v>
      </c>
    </row>
    <row r="154" spans="1:65" s="2" customFormat="1" ht="16.5" customHeight="1">
      <c r="A154" s="33"/>
      <c r="B154" s="144"/>
      <c r="C154" s="145" t="s">
        <v>327</v>
      </c>
      <c r="D154" s="145" t="s">
        <v>146</v>
      </c>
      <c r="E154" s="146" t="s">
        <v>1344</v>
      </c>
      <c r="F154" s="147" t="s">
        <v>1345</v>
      </c>
      <c r="G154" s="148" t="s">
        <v>427</v>
      </c>
      <c r="H154" s="149">
        <v>40</v>
      </c>
      <c r="I154" s="150"/>
      <c r="J154" s="151">
        <f t="shared" si="20"/>
        <v>0</v>
      </c>
      <c r="K154" s="147" t="s">
        <v>1281</v>
      </c>
      <c r="L154" s="34"/>
      <c r="M154" s="152" t="s">
        <v>1</v>
      </c>
      <c r="N154" s="153" t="s">
        <v>41</v>
      </c>
      <c r="O154" s="59"/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151</v>
      </c>
      <c r="AT154" s="156" t="s">
        <v>146</v>
      </c>
      <c r="AU154" s="156" t="s">
        <v>6</v>
      </c>
      <c r="AY154" s="18" t="s">
        <v>144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8" t="s">
        <v>6</v>
      </c>
      <c r="BK154" s="157">
        <f t="shared" si="29"/>
        <v>0</v>
      </c>
      <c r="BL154" s="18" t="s">
        <v>151</v>
      </c>
      <c r="BM154" s="156" t="s">
        <v>477</v>
      </c>
    </row>
    <row r="155" spans="1:65" s="2" customFormat="1" ht="16.5" customHeight="1">
      <c r="A155" s="33"/>
      <c r="B155" s="144"/>
      <c r="C155" s="145" t="s">
        <v>332</v>
      </c>
      <c r="D155" s="145" t="s">
        <v>146</v>
      </c>
      <c r="E155" s="146" t="s">
        <v>1346</v>
      </c>
      <c r="F155" s="147" t="s">
        <v>1347</v>
      </c>
      <c r="G155" s="148" t="s">
        <v>303</v>
      </c>
      <c r="H155" s="149">
        <v>1</v>
      </c>
      <c r="I155" s="150"/>
      <c r="J155" s="151">
        <f t="shared" si="20"/>
        <v>0</v>
      </c>
      <c r="K155" s="147" t="s">
        <v>1281</v>
      </c>
      <c r="L155" s="34"/>
      <c r="M155" s="152" t="s">
        <v>1</v>
      </c>
      <c r="N155" s="153" t="s">
        <v>41</v>
      </c>
      <c r="O155" s="59"/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151</v>
      </c>
      <c r="AT155" s="156" t="s">
        <v>146</v>
      </c>
      <c r="AU155" s="156" t="s">
        <v>6</v>
      </c>
      <c r="AY155" s="18" t="s">
        <v>144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8" t="s">
        <v>6</v>
      </c>
      <c r="BK155" s="157">
        <f t="shared" si="29"/>
        <v>0</v>
      </c>
      <c r="BL155" s="18" t="s">
        <v>151</v>
      </c>
      <c r="BM155" s="156" t="s">
        <v>485</v>
      </c>
    </row>
    <row r="156" spans="1:65" s="2" customFormat="1" ht="16.5" customHeight="1">
      <c r="A156" s="33"/>
      <c r="B156" s="144"/>
      <c r="C156" s="145" t="s">
        <v>338</v>
      </c>
      <c r="D156" s="145" t="s">
        <v>146</v>
      </c>
      <c r="E156" s="146" t="s">
        <v>1348</v>
      </c>
      <c r="F156" s="147" t="s">
        <v>1349</v>
      </c>
      <c r="G156" s="148" t="s">
        <v>303</v>
      </c>
      <c r="H156" s="149">
        <v>1</v>
      </c>
      <c r="I156" s="150"/>
      <c r="J156" s="151">
        <f t="shared" si="20"/>
        <v>0</v>
      </c>
      <c r="K156" s="147" t="s">
        <v>1281</v>
      </c>
      <c r="L156" s="34"/>
      <c r="M156" s="152" t="s">
        <v>1</v>
      </c>
      <c r="N156" s="153" t="s">
        <v>41</v>
      </c>
      <c r="O156" s="59"/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151</v>
      </c>
      <c r="AT156" s="156" t="s">
        <v>146</v>
      </c>
      <c r="AU156" s="156" t="s">
        <v>6</v>
      </c>
      <c r="AY156" s="18" t="s">
        <v>144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8" t="s">
        <v>6</v>
      </c>
      <c r="BK156" s="157">
        <f t="shared" si="29"/>
        <v>0</v>
      </c>
      <c r="BL156" s="18" t="s">
        <v>151</v>
      </c>
      <c r="BM156" s="156" t="s">
        <v>494</v>
      </c>
    </row>
    <row r="157" spans="1:65" s="2" customFormat="1" ht="16.5" customHeight="1">
      <c r="A157" s="33"/>
      <c r="B157" s="144"/>
      <c r="C157" s="145" t="s">
        <v>345</v>
      </c>
      <c r="D157" s="145" t="s">
        <v>146</v>
      </c>
      <c r="E157" s="146" t="s">
        <v>1350</v>
      </c>
      <c r="F157" s="147" t="s">
        <v>1351</v>
      </c>
      <c r="G157" s="148" t="s">
        <v>303</v>
      </c>
      <c r="H157" s="149">
        <v>2</v>
      </c>
      <c r="I157" s="150"/>
      <c r="J157" s="151">
        <f t="shared" si="20"/>
        <v>0</v>
      </c>
      <c r="K157" s="147" t="s">
        <v>1281</v>
      </c>
      <c r="L157" s="34"/>
      <c r="M157" s="152" t="s">
        <v>1</v>
      </c>
      <c r="N157" s="153" t="s">
        <v>41</v>
      </c>
      <c r="O157" s="59"/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151</v>
      </c>
      <c r="AT157" s="156" t="s">
        <v>146</v>
      </c>
      <c r="AU157" s="156" t="s">
        <v>6</v>
      </c>
      <c r="AY157" s="18" t="s">
        <v>144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8" t="s">
        <v>6</v>
      </c>
      <c r="BK157" s="157">
        <f t="shared" si="29"/>
        <v>0</v>
      </c>
      <c r="BL157" s="18" t="s">
        <v>151</v>
      </c>
      <c r="BM157" s="156" t="s">
        <v>504</v>
      </c>
    </row>
    <row r="158" spans="1:65" s="2" customFormat="1" ht="16.5" customHeight="1">
      <c r="A158" s="33"/>
      <c r="B158" s="144"/>
      <c r="C158" s="145" t="s">
        <v>349</v>
      </c>
      <c r="D158" s="145" t="s">
        <v>146</v>
      </c>
      <c r="E158" s="146" t="s">
        <v>1352</v>
      </c>
      <c r="F158" s="147" t="s">
        <v>1353</v>
      </c>
      <c r="G158" s="148" t="s">
        <v>303</v>
      </c>
      <c r="H158" s="149">
        <v>2</v>
      </c>
      <c r="I158" s="150"/>
      <c r="J158" s="151">
        <f t="shared" si="20"/>
        <v>0</v>
      </c>
      <c r="K158" s="147" t="s">
        <v>1281</v>
      </c>
      <c r="L158" s="34"/>
      <c r="M158" s="152" t="s">
        <v>1</v>
      </c>
      <c r="N158" s="153" t="s">
        <v>41</v>
      </c>
      <c r="O158" s="59"/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151</v>
      </c>
      <c r="AT158" s="156" t="s">
        <v>146</v>
      </c>
      <c r="AU158" s="156" t="s">
        <v>6</v>
      </c>
      <c r="AY158" s="18" t="s">
        <v>144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8" t="s">
        <v>6</v>
      </c>
      <c r="BK158" s="157">
        <f t="shared" si="29"/>
        <v>0</v>
      </c>
      <c r="BL158" s="18" t="s">
        <v>151</v>
      </c>
      <c r="BM158" s="156" t="s">
        <v>513</v>
      </c>
    </row>
    <row r="159" spans="1:65" s="2" customFormat="1" ht="16.5" customHeight="1">
      <c r="A159" s="33"/>
      <c r="B159" s="144"/>
      <c r="C159" s="145" t="s">
        <v>354</v>
      </c>
      <c r="D159" s="145" t="s">
        <v>146</v>
      </c>
      <c r="E159" s="146" t="s">
        <v>1354</v>
      </c>
      <c r="F159" s="147" t="s">
        <v>1355</v>
      </c>
      <c r="G159" s="148" t="s">
        <v>303</v>
      </c>
      <c r="H159" s="149">
        <v>1</v>
      </c>
      <c r="I159" s="150"/>
      <c r="J159" s="151">
        <f t="shared" si="20"/>
        <v>0</v>
      </c>
      <c r="K159" s="147" t="s">
        <v>1281</v>
      </c>
      <c r="L159" s="34"/>
      <c r="M159" s="152" t="s">
        <v>1</v>
      </c>
      <c r="N159" s="153" t="s">
        <v>41</v>
      </c>
      <c r="O159" s="59"/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151</v>
      </c>
      <c r="AT159" s="156" t="s">
        <v>146</v>
      </c>
      <c r="AU159" s="156" t="s">
        <v>6</v>
      </c>
      <c r="AY159" s="18" t="s">
        <v>144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8" t="s">
        <v>6</v>
      </c>
      <c r="BK159" s="157">
        <f t="shared" si="29"/>
        <v>0</v>
      </c>
      <c r="BL159" s="18" t="s">
        <v>151</v>
      </c>
      <c r="BM159" s="156" t="s">
        <v>522</v>
      </c>
    </row>
    <row r="160" spans="1:65" s="2" customFormat="1" ht="16.5" customHeight="1">
      <c r="A160" s="33"/>
      <c r="B160" s="144"/>
      <c r="C160" s="145" t="s">
        <v>358</v>
      </c>
      <c r="D160" s="145" t="s">
        <v>146</v>
      </c>
      <c r="E160" s="146" t="s">
        <v>1356</v>
      </c>
      <c r="F160" s="147" t="s">
        <v>1357</v>
      </c>
      <c r="G160" s="148" t="s">
        <v>303</v>
      </c>
      <c r="H160" s="149">
        <v>2</v>
      </c>
      <c r="I160" s="150"/>
      <c r="J160" s="151">
        <f t="shared" si="20"/>
        <v>0</v>
      </c>
      <c r="K160" s="147" t="s">
        <v>1281</v>
      </c>
      <c r="L160" s="34"/>
      <c r="M160" s="152" t="s">
        <v>1</v>
      </c>
      <c r="N160" s="153" t="s">
        <v>41</v>
      </c>
      <c r="O160" s="59"/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151</v>
      </c>
      <c r="AT160" s="156" t="s">
        <v>146</v>
      </c>
      <c r="AU160" s="156" t="s">
        <v>6</v>
      </c>
      <c r="AY160" s="18" t="s">
        <v>144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8" t="s">
        <v>6</v>
      </c>
      <c r="BK160" s="157">
        <f t="shared" si="29"/>
        <v>0</v>
      </c>
      <c r="BL160" s="18" t="s">
        <v>151</v>
      </c>
      <c r="BM160" s="156" t="s">
        <v>535</v>
      </c>
    </row>
    <row r="161" spans="1:65" s="2" customFormat="1" ht="16.5" customHeight="1">
      <c r="A161" s="33"/>
      <c r="B161" s="144"/>
      <c r="C161" s="145" t="s">
        <v>363</v>
      </c>
      <c r="D161" s="145" t="s">
        <v>146</v>
      </c>
      <c r="E161" s="146" t="s">
        <v>1358</v>
      </c>
      <c r="F161" s="147" t="s">
        <v>1359</v>
      </c>
      <c r="G161" s="148" t="s">
        <v>303</v>
      </c>
      <c r="H161" s="149">
        <v>2</v>
      </c>
      <c r="I161" s="150"/>
      <c r="J161" s="151">
        <f t="shared" si="20"/>
        <v>0</v>
      </c>
      <c r="K161" s="147" t="s">
        <v>1281</v>
      </c>
      <c r="L161" s="34"/>
      <c r="M161" s="152" t="s">
        <v>1</v>
      </c>
      <c r="N161" s="153" t="s">
        <v>41</v>
      </c>
      <c r="O161" s="59"/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151</v>
      </c>
      <c r="AT161" s="156" t="s">
        <v>146</v>
      </c>
      <c r="AU161" s="156" t="s">
        <v>6</v>
      </c>
      <c r="AY161" s="18" t="s">
        <v>144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8" t="s">
        <v>6</v>
      </c>
      <c r="BK161" s="157">
        <f t="shared" si="29"/>
        <v>0</v>
      </c>
      <c r="BL161" s="18" t="s">
        <v>151</v>
      </c>
      <c r="BM161" s="156" t="s">
        <v>544</v>
      </c>
    </row>
    <row r="162" spans="1:65" s="2" customFormat="1" ht="16.5" customHeight="1">
      <c r="A162" s="33"/>
      <c r="B162" s="144"/>
      <c r="C162" s="145" t="s">
        <v>367</v>
      </c>
      <c r="D162" s="145" t="s">
        <v>146</v>
      </c>
      <c r="E162" s="146" t="s">
        <v>1360</v>
      </c>
      <c r="F162" s="147" t="s">
        <v>1361</v>
      </c>
      <c r="G162" s="148" t="s">
        <v>303</v>
      </c>
      <c r="H162" s="149">
        <v>1</v>
      </c>
      <c r="I162" s="150"/>
      <c r="J162" s="151">
        <f t="shared" si="20"/>
        <v>0</v>
      </c>
      <c r="K162" s="147" t="s">
        <v>1281</v>
      </c>
      <c r="L162" s="34"/>
      <c r="M162" s="152" t="s">
        <v>1</v>
      </c>
      <c r="N162" s="153" t="s">
        <v>41</v>
      </c>
      <c r="O162" s="59"/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6" t="s">
        <v>151</v>
      </c>
      <c r="AT162" s="156" t="s">
        <v>146</v>
      </c>
      <c r="AU162" s="156" t="s">
        <v>6</v>
      </c>
      <c r="AY162" s="18" t="s">
        <v>144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8" t="s">
        <v>6</v>
      </c>
      <c r="BK162" s="157">
        <f t="shared" si="29"/>
        <v>0</v>
      </c>
      <c r="BL162" s="18" t="s">
        <v>151</v>
      </c>
      <c r="BM162" s="156" t="s">
        <v>554</v>
      </c>
    </row>
    <row r="163" spans="1:65" s="2" customFormat="1" ht="16.5" customHeight="1">
      <c r="A163" s="33"/>
      <c r="B163" s="144"/>
      <c r="C163" s="145" t="s">
        <v>371</v>
      </c>
      <c r="D163" s="145" t="s">
        <v>146</v>
      </c>
      <c r="E163" s="146" t="s">
        <v>1362</v>
      </c>
      <c r="F163" s="147" t="s">
        <v>1363</v>
      </c>
      <c r="G163" s="148" t="s">
        <v>303</v>
      </c>
      <c r="H163" s="149">
        <v>1</v>
      </c>
      <c r="I163" s="150"/>
      <c r="J163" s="151">
        <f t="shared" si="20"/>
        <v>0</v>
      </c>
      <c r="K163" s="147" t="s">
        <v>1281</v>
      </c>
      <c r="L163" s="34"/>
      <c r="M163" s="152" t="s">
        <v>1</v>
      </c>
      <c r="N163" s="153" t="s">
        <v>41</v>
      </c>
      <c r="O163" s="59"/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151</v>
      </c>
      <c r="AT163" s="156" t="s">
        <v>146</v>
      </c>
      <c r="AU163" s="156" t="s">
        <v>6</v>
      </c>
      <c r="AY163" s="18" t="s">
        <v>144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8" t="s">
        <v>6</v>
      </c>
      <c r="BK163" s="157">
        <f t="shared" si="29"/>
        <v>0</v>
      </c>
      <c r="BL163" s="18" t="s">
        <v>151</v>
      </c>
      <c r="BM163" s="156" t="s">
        <v>564</v>
      </c>
    </row>
    <row r="164" spans="1:65" s="2" customFormat="1" ht="16.5" customHeight="1">
      <c r="A164" s="33"/>
      <c r="B164" s="144"/>
      <c r="C164" s="145" t="s">
        <v>375</v>
      </c>
      <c r="D164" s="145" t="s">
        <v>146</v>
      </c>
      <c r="E164" s="146" t="s">
        <v>1364</v>
      </c>
      <c r="F164" s="147" t="s">
        <v>1365</v>
      </c>
      <c r="G164" s="148" t="s">
        <v>303</v>
      </c>
      <c r="H164" s="149">
        <v>10</v>
      </c>
      <c r="I164" s="150"/>
      <c r="J164" s="151">
        <f t="shared" si="20"/>
        <v>0</v>
      </c>
      <c r="K164" s="147" t="s">
        <v>1281</v>
      </c>
      <c r="L164" s="34"/>
      <c r="M164" s="152" t="s">
        <v>1</v>
      </c>
      <c r="N164" s="153" t="s">
        <v>41</v>
      </c>
      <c r="O164" s="59"/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151</v>
      </c>
      <c r="AT164" s="156" t="s">
        <v>146</v>
      </c>
      <c r="AU164" s="156" t="s">
        <v>6</v>
      </c>
      <c r="AY164" s="18" t="s">
        <v>144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8" t="s">
        <v>6</v>
      </c>
      <c r="BK164" s="157">
        <f t="shared" si="29"/>
        <v>0</v>
      </c>
      <c r="BL164" s="18" t="s">
        <v>151</v>
      </c>
      <c r="BM164" s="156" t="s">
        <v>576</v>
      </c>
    </row>
    <row r="165" spans="1:65" s="2" customFormat="1" ht="16.5" customHeight="1">
      <c r="A165" s="33"/>
      <c r="B165" s="144"/>
      <c r="C165" s="145" t="s">
        <v>380</v>
      </c>
      <c r="D165" s="145" t="s">
        <v>146</v>
      </c>
      <c r="E165" s="146" t="s">
        <v>1348</v>
      </c>
      <c r="F165" s="147" t="s">
        <v>1349</v>
      </c>
      <c r="G165" s="148" t="s">
        <v>303</v>
      </c>
      <c r="H165" s="149">
        <v>1</v>
      </c>
      <c r="I165" s="150"/>
      <c r="J165" s="151">
        <f t="shared" si="20"/>
        <v>0</v>
      </c>
      <c r="K165" s="147" t="s">
        <v>1281</v>
      </c>
      <c r="L165" s="34"/>
      <c r="M165" s="152" t="s">
        <v>1</v>
      </c>
      <c r="N165" s="153" t="s">
        <v>41</v>
      </c>
      <c r="O165" s="59"/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151</v>
      </c>
      <c r="AT165" s="156" t="s">
        <v>146</v>
      </c>
      <c r="AU165" s="156" t="s">
        <v>6</v>
      </c>
      <c r="AY165" s="18" t="s">
        <v>144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8" t="s">
        <v>6</v>
      </c>
      <c r="BK165" s="157">
        <f t="shared" si="29"/>
        <v>0</v>
      </c>
      <c r="BL165" s="18" t="s">
        <v>151</v>
      </c>
      <c r="BM165" s="156" t="s">
        <v>584</v>
      </c>
    </row>
    <row r="166" spans="1:65" s="2" customFormat="1" ht="16.5" customHeight="1">
      <c r="A166" s="33"/>
      <c r="B166" s="144"/>
      <c r="C166" s="145" t="s">
        <v>384</v>
      </c>
      <c r="D166" s="145" t="s">
        <v>146</v>
      </c>
      <c r="E166" s="146" t="s">
        <v>1346</v>
      </c>
      <c r="F166" s="147" t="s">
        <v>1347</v>
      </c>
      <c r="G166" s="148" t="s">
        <v>303</v>
      </c>
      <c r="H166" s="149">
        <v>1</v>
      </c>
      <c r="I166" s="150"/>
      <c r="J166" s="151">
        <f t="shared" si="20"/>
        <v>0</v>
      </c>
      <c r="K166" s="147" t="s">
        <v>1281</v>
      </c>
      <c r="L166" s="34"/>
      <c r="M166" s="152" t="s">
        <v>1</v>
      </c>
      <c r="N166" s="153" t="s">
        <v>41</v>
      </c>
      <c r="O166" s="59"/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151</v>
      </c>
      <c r="AT166" s="156" t="s">
        <v>146</v>
      </c>
      <c r="AU166" s="156" t="s">
        <v>6</v>
      </c>
      <c r="AY166" s="18" t="s">
        <v>144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8" t="s">
        <v>6</v>
      </c>
      <c r="BK166" s="157">
        <f t="shared" si="29"/>
        <v>0</v>
      </c>
      <c r="BL166" s="18" t="s">
        <v>151</v>
      </c>
      <c r="BM166" s="156" t="s">
        <v>594</v>
      </c>
    </row>
    <row r="167" spans="1:65" s="2" customFormat="1" ht="16.5" customHeight="1">
      <c r="A167" s="33"/>
      <c r="B167" s="144"/>
      <c r="C167" s="145" t="s">
        <v>388</v>
      </c>
      <c r="D167" s="145" t="s">
        <v>146</v>
      </c>
      <c r="E167" s="146" t="s">
        <v>1366</v>
      </c>
      <c r="F167" s="147" t="s">
        <v>1367</v>
      </c>
      <c r="G167" s="148" t="s">
        <v>303</v>
      </c>
      <c r="H167" s="149">
        <v>7</v>
      </c>
      <c r="I167" s="150"/>
      <c r="J167" s="151">
        <f t="shared" si="20"/>
        <v>0</v>
      </c>
      <c r="K167" s="147" t="s">
        <v>1281</v>
      </c>
      <c r="L167" s="34"/>
      <c r="M167" s="152" t="s">
        <v>1</v>
      </c>
      <c r="N167" s="153" t="s">
        <v>41</v>
      </c>
      <c r="O167" s="59"/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151</v>
      </c>
      <c r="AT167" s="156" t="s">
        <v>146</v>
      </c>
      <c r="AU167" s="156" t="s">
        <v>6</v>
      </c>
      <c r="AY167" s="18" t="s">
        <v>144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8" t="s">
        <v>6</v>
      </c>
      <c r="BK167" s="157">
        <f t="shared" si="29"/>
        <v>0</v>
      </c>
      <c r="BL167" s="18" t="s">
        <v>151</v>
      </c>
      <c r="BM167" s="156" t="s">
        <v>604</v>
      </c>
    </row>
    <row r="168" spans="1:65" s="2" customFormat="1" ht="16.5" customHeight="1">
      <c r="A168" s="33"/>
      <c r="B168" s="144"/>
      <c r="C168" s="145" t="s">
        <v>392</v>
      </c>
      <c r="D168" s="145" t="s">
        <v>146</v>
      </c>
      <c r="E168" s="146" t="s">
        <v>1368</v>
      </c>
      <c r="F168" s="147" t="s">
        <v>1369</v>
      </c>
      <c r="G168" s="148" t="s">
        <v>303</v>
      </c>
      <c r="H168" s="149">
        <v>2</v>
      </c>
      <c r="I168" s="150"/>
      <c r="J168" s="151">
        <f t="shared" si="20"/>
        <v>0</v>
      </c>
      <c r="K168" s="147" t="s">
        <v>1281</v>
      </c>
      <c r="L168" s="34"/>
      <c r="M168" s="152" t="s">
        <v>1</v>
      </c>
      <c r="N168" s="153" t="s">
        <v>41</v>
      </c>
      <c r="O168" s="59"/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151</v>
      </c>
      <c r="AT168" s="156" t="s">
        <v>146</v>
      </c>
      <c r="AU168" s="156" t="s">
        <v>6</v>
      </c>
      <c r="AY168" s="18" t="s">
        <v>144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8" t="s">
        <v>6</v>
      </c>
      <c r="BK168" s="157">
        <f t="shared" si="29"/>
        <v>0</v>
      </c>
      <c r="BL168" s="18" t="s">
        <v>151</v>
      </c>
      <c r="BM168" s="156" t="s">
        <v>614</v>
      </c>
    </row>
    <row r="169" spans="1:65" s="2" customFormat="1" ht="16.5" customHeight="1">
      <c r="A169" s="33"/>
      <c r="B169" s="144"/>
      <c r="C169" s="145" t="s">
        <v>396</v>
      </c>
      <c r="D169" s="145" t="s">
        <v>146</v>
      </c>
      <c r="E169" s="146" t="s">
        <v>1370</v>
      </c>
      <c r="F169" s="147" t="s">
        <v>1371</v>
      </c>
      <c r="G169" s="148" t="s">
        <v>303</v>
      </c>
      <c r="H169" s="149">
        <v>1</v>
      </c>
      <c r="I169" s="150"/>
      <c r="J169" s="151">
        <f t="shared" si="20"/>
        <v>0</v>
      </c>
      <c r="K169" s="147" t="s">
        <v>1281</v>
      </c>
      <c r="L169" s="34"/>
      <c r="M169" s="152" t="s">
        <v>1</v>
      </c>
      <c r="N169" s="153" t="s">
        <v>41</v>
      </c>
      <c r="O169" s="59"/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151</v>
      </c>
      <c r="AT169" s="156" t="s">
        <v>146</v>
      </c>
      <c r="AU169" s="156" t="s">
        <v>6</v>
      </c>
      <c r="AY169" s="18" t="s">
        <v>144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8" t="s">
        <v>6</v>
      </c>
      <c r="BK169" s="157">
        <f t="shared" si="29"/>
        <v>0</v>
      </c>
      <c r="BL169" s="18" t="s">
        <v>151</v>
      </c>
      <c r="BM169" s="156" t="s">
        <v>640</v>
      </c>
    </row>
    <row r="170" spans="1:65" s="2" customFormat="1" ht="16.5" customHeight="1">
      <c r="A170" s="33"/>
      <c r="B170" s="144"/>
      <c r="C170" s="145" t="s">
        <v>400</v>
      </c>
      <c r="D170" s="145" t="s">
        <v>146</v>
      </c>
      <c r="E170" s="146" t="s">
        <v>1372</v>
      </c>
      <c r="F170" s="147" t="s">
        <v>1373</v>
      </c>
      <c r="G170" s="148" t="s">
        <v>303</v>
      </c>
      <c r="H170" s="149">
        <v>6</v>
      </c>
      <c r="I170" s="150"/>
      <c r="J170" s="151">
        <f t="shared" si="20"/>
        <v>0</v>
      </c>
      <c r="K170" s="147" t="s">
        <v>1281</v>
      </c>
      <c r="L170" s="34"/>
      <c r="M170" s="152" t="s">
        <v>1</v>
      </c>
      <c r="N170" s="153" t="s">
        <v>41</v>
      </c>
      <c r="O170" s="59"/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151</v>
      </c>
      <c r="AT170" s="156" t="s">
        <v>146</v>
      </c>
      <c r="AU170" s="156" t="s">
        <v>6</v>
      </c>
      <c r="AY170" s="18" t="s">
        <v>144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8" t="s">
        <v>6</v>
      </c>
      <c r="BK170" s="157">
        <f t="shared" si="29"/>
        <v>0</v>
      </c>
      <c r="BL170" s="18" t="s">
        <v>151</v>
      </c>
      <c r="BM170" s="156" t="s">
        <v>650</v>
      </c>
    </row>
    <row r="171" spans="1:65" s="2" customFormat="1" ht="16.5" customHeight="1">
      <c r="A171" s="33"/>
      <c r="B171" s="144"/>
      <c r="C171" s="145" t="s">
        <v>404</v>
      </c>
      <c r="D171" s="145" t="s">
        <v>146</v>
      </c>
      <c r="E171" s="146" t="s">
        <v>1374</v>
      </c>
      <c r="F171" s="147" t="s">
        <v>1375</v>
      </c>
      <c r="G171" s="148" t="s">
        <v>303</v>
      </c>
      <c r="H171" s="149">
        <v>1</v>
      </c>
      <c r="I171" s="150"/>
      <c r="J171" s="151">
        <f t="shared" si="20"/>
        <v>0</v>
      </c>
      <c r="K171" s="147" t="s">
        <v>1281</v>
      </c>
      <c r="L171" s="34"/>
      <c r="M171" s="152" t="s">
        <v>1</v>
      </c>
      <c r="N171" s="153" t="s">
        <v>41</v>
      </c>
      <c r="O171" s="59"/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151</v>
      </c>
      <c r="AT171" s="156" t="s">
        <v>146</v>
      </c>
      <c r="AU171" s="156" t="s">
        <v>6</v>
      </c>
      <c r="AY171" s="18" t="s">
        <v>144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8" t="s">
        <v>6</v>
      </c>
      <c r="BK171" s="157">
        <f t="shared" si="29"/>
        <v>0</v>
      </c>
      <c r="BL171" s="18" t="s">
        <v>151</v>
      </c>
      <c r="BM171" s="156" t="s">
        <v>659</v>
      </c>
    </row>
    <row r="172" spans="1:65" s="2" customFormat="1" ht="16.5" customHeight="1">
      <c r="A172" s="33"/>
      <c r="B172" s="144"/>
      <c r="C172" s="145" t="s">
        <v>408</v>
      </c>
      <c r="D172" s="145" t="s">
        <v>146</v>
      </c>
      <c r="E172" s="146" t="s">
        <v>1376</v>
      </c>
      <c r="F172" s="147" t="s">
        <v>1377</v>
      </c>
      <c r="G172" s="148" t="s">
        <v>303</v>
      </c>
      <c r="H172" s="149">
        <v>1</v>
      </c>
      <c r="I172" s="150"/>
      <c r="J172" s="151">
        <f t="shared" si="20"/>
        <v>0</v>
      </c>
      <c r="K172" s="147" t="s">
        <v>1281</v>
      </c>
      <c r="L172" s="34"/>
      <c r="M172" s="152" t="s">
        <v>1</v>
      </c>
      <c r="N172" s="153" t="s">
        <v>41</v>
      </c>
      <c r="O172" s="59"/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151</v>
      </c>
      <c r="AT172" s="156" t="s">
        <v>146</v>
      </c>
      <c r="AU172" s="156" t="s">
        <v>6</v>
      </c>
      <c r="AY172" s="18" t="s">
        <v>144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8" t="s">
        <v>6</v>
      </c>
      <c r="BK172" s="157">
        <f t="shared" si="29"/>
        <v>0</v>
      </c>
      <c r="BL172" s="18" t="s">
        <v>151</v>
      </c>
      <c r="BM172" s="156" t="s">
        <v>668</v>
      </c>
    </row>
    <row r="173" spans="1:65" s="12" customFormat="1" ht="25.9" customHeight="1">
      <c r="B173" s="131"/>
      <c r="D173" s="132" t="s">
        <v>75</v>
      </c>
      <c r="E173" s="133" t="s">
        <v>1378</v>
      </c>
      <c r="F173" s="133" t="s">
        <v>1379</v>
      </c>
      <c r="I173" s="134"/>
      <c r="J173" s="135">
        <f>BK173</f>
        <v>0</v>
      </c>
      <c r="L173" s="131"/>
      <c r="M173" s="136"/>
      <c r="N173" s="137"/>
      <c r="O173" s="137"/>
      <c r="P173" s="138">
        <f>SUM(P174:P224)</f>
        <v>0</v>
      </c>
      <c r="Q173" s="137"/>
      <c r="R173" s="138">
        <f>SUM(R174:R224)</f>
        <v>0</v>
      </c>
      <c r="S173" s="137"/>
      <c r="T173" s="139">
        <f>SUM(T174:T224)</f>
        <v>0</v>
      </c>
      <c r="AR173" s="132" t="s">
        <v>6</v>
      </c>
      <c r="AT173" s="140" t="s">
        <v>75</v>
      </c>
      <c r="AU173" s="140" t="s">
        <v>76</v>
      </c>
      <c r="AY173" s="132" t="s">
        <v>144</v>
      </c>
      <c r="BK173" s="141">
        <f>SUM(BK174:BK224)</f>
        <v>0</v>
      </c>
    </row>
    <row r="174" spans="1:65" s="2" customFormat="1" ht="16.5" customHeight="1">
      <c r="A174" s="33"/>
      <c r="B174" s="144"/>
      <c r="C174" s="145" t="s">
        <v>414</v>
      </c>
      <c r="D174" s="145" t="s">
        <v>146</v>
      </c>
      <c r="E174" s="146" t="s">
        <v>1380</v>
      </c>
      <c r="F174" s="147" t="s">
        <v>1381</v>
      </c>
      <c r="G174" s="148" t="s">
        <v>986</v>
      </c>
      <c r="H174" s="149">
        <v>8</v>
      </c>
      <c r="I174" s="150"/>
      <c r="J174" s="151">
        <f t="shared" ref="J174:J205" si="30">ROUND(I174*H174,2)</f>
        <v>0</v>
      </c>
      <c r="K174" s="147" t="s">
        <v>1</v>
      </c>
      <c r="L174" s="34"/>
      <c r="M174" s="152" t="s">
        <v>1</v>
      </c>
      <c r="N174" s="153" t="s">
        <v>41</v>
      </c>
      <c r="O174" s="59"/>
      <c r="P174" s="154">
        <f t="shared" ref="P174:P205" si="31">O174*H174</f>
        <v>0</v>
      </c>
      <c r="Q174" s="154">
        <v>0</v>
      </c>
      <c r="R174" s="154">
        <f t="shared" ref="R174:R205" si="32">Q174*H174</f>
        <v>0</v>
      </c>
      <c r="S174" s="154">
        <v>0</v>
      </c>
      <c r="T174" s="155">
        <f t="shared" ref="T174:T205" si="3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151</v>
      </c>
      <c r="AT174" s="156" t="s">
        <v>146</v>
      </c>
      <c r="AU174" s="156" t="s">
        <v>6</v>
      </c>
      <c r="AY174" s="18" t="s">
        <v>144</v>
      </c>
      <c r="BE174" s="157">
        <f t="shared" ref="BE174:BE205" si="34">IF(N174="základní",J174,0)</f>
        <v>0</v>
      </c>
      <c r="BF174" s="157">
        <f t="shared" ref="BF174:BF205" si="35">IF(N174="snížená",J174,0)</f>
        <v>0</v>
      </c>
      <c r="BG174" s="157">
        <f t="shared" ref="BG174:BG205" si="36">IF(N174="zákl. přenesená",J174,0)</f>
        <v>0</v>
      </c>
      <c r="BH174" s="157">
        <f t="shared" ref="BH174:BH205" si="37">IF(N174="sníž. přenesená",J174,0)</f>
        <v>0</v>
      </c>
      <c r="BI174" s="157">
        <f t="shared" ref="BI174:BI205" si="38">IF(N174="nulová",J174,0)</f>
        <v>0</v>
      </c>
      <c r="BJ174" s="18" t="s">
        <v>6</v>
      </c>
      <c r="BK174" s="157">
        <f t="shared" ref="BK174:BK205" si="39">ROUND(I174*H174,2)</f>
        <v>0</v>
      </c>
      <c r="BL174" s="18" t="s">
        <v>151</v>
      </c>
      <c r="BM174" s="156" t="s">
        <v>678</v>
      </c>
    </row>
    <row r="175" spans="1:65" s="2" customFormat="1" ht="16.5" customHeight="1">
      <c r="A175" s="33"/>
      <c r="B175" s="144"/>
      <c r="C175" s="145" t="s">
        <v>420</v>
      </c>
      <c r="D175" s="145" t="s">
        <v>146</v>
      </c>
      <c r="E175" s="146" t="s">
        <v>1382</v>
      </c>
      <c r="F175" s="147" t="s">
        <v>1383</v>
      </c>
      <c r="G175" s="148" t="s">
        <v>986</v>
      </c>
      <c r="H175" s="149">
        <v>11</v>
      </c>
      <c r="I175" s="150"/>
      <c r="J175" s="151">
        <f t="shared" si="30"/>
        <v>0</v>
      </c>
      <c r="K175" s="147" t="s">
        <v>1</v>
      </c>
      <c r="L175" s="34"/>
      <c r="M175" s="152" t="s">
        <v>1</v>
      </c>
      <c r="N175" s="153" t="s">
        <v>41</v>
      </c>
      <c r="O175" s="59"/>
      <c r="P175" s="154">
        <f t="shared" si="31"/>
        <v>0</v>
      </c>
      <c r="Q175" s="154">
        <v>0</v>
      </c>
      <c r="R175" s="154">
        <f t="shared" si="32"/>
        <v>0</v>
      </c>
      <c r="S175" s="154">
        <v>0</v>
      </c>
      <c r="T175" s="155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151</v>
      </c>
      <c r="AT175" s="156" t="s">
        <v>146</v>
      </c>
      <c r="AU175" s="156" t="s">
        <v>6</v>
      </c>
      <c r="AY175" s="18" t="s">
        <v>144</v>
      </c>
      <c r="BE175" s="157">
        <f t="shared" si="34"/>
        <v>0</v>
      </c>
      <c r="BF175" s="157">
        <f t="shared" si="35"/>
        <v>0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8" t="s">
        <v>6</v>
      </c>
      <c r="BK175" s="157">
        <f t="shared" si="39"/>
        <v>0</v>
      </c>
      <c r="BL175" s="18" t="s">
        <v>151</v>
      </c>
      <c r="BM175" s="156" t="s">
        <v>686</v>
      </c>
    </row>
    <row r="176" spans="1:65" s="2" customFormat="1" ht="16.5" customHeight="1">
      <c r="A176" s="33"/>
      <c r="B176" s="144"/>
      <c r="C176" s="145" t="s">
        <v>424</v>
      </c>
      <c r="D176" s="145" t="s">
        <v>146</v>
      </c>
      <c r="E176" s="146" t="s">
        <v>1384</v>
      </c>
      <c r="F176" s="147" t="s">
        <v>1385</v>
      </c>
      <c r="G176" s="148" t="s">
        <v>986</v>
      </c>
      <c r="H176" s="149">
        <v>1</v>
      </c>
      <c r="I176" s="150"/>
      <c r="J176" s="151">
        <f t="shared" si="30"/>
        <v>0</v>
      </c>
      <c r="K176" s="147" t="s">
        <v>1</v>
      </c>
      <c r="L176" s="34"/>
      <c r="M176" s="152" t="s">
        <v>1</v>
      </c>
      <c r="N176" s="153" t="s">
        <v>41</v>
      </c>
      <c r="O176" s="59"/>
      <c r="P176" s="154">
        <f t="shared" si="31"/>
        <v>0</v>
      </c>
      <c r="Q176" s="154">
        <v>0</v>
      </c>
      <c r="R176" s="154">
        <f t="shared" si="32"/>
        <v>0</v>
      </c>
      <c r="S176" s="154">
        <v>0</v>
      </c>
      <c r="T176" s="155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151</v>
      </c>
      <c r="AT176" s="156" t="s">
        <v>146</v>
      </c>
      <c r="AU176" s="156" t="s">
        <v>6</v>
      </c>
      <c r="AY176" s="18" t="s">
        <v>144</v>
      </c>
      <c r="BE176" s="157">
        <f t="shared" si="34"/>
        <v>0</v>
      </c>
      <c r="BF176" s="157">
        <f t="shared" si="35"/>
        <v>0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8" t="s">
        <v>6</v>
      </c>
      <c r="BK176" s="157">
        <f t="shared" si="39"/>
        <v>0</v>
      </c>
      <c r="BL176" s="18" t="s">
        <v>151</v>
      </c>
      <c r="BM176" s="156" t="s">
        <v>694</v>
      </c>
    </row>
    <row r="177" spans="1:65" s="2" customFormat="1" ht="16.5" customHeight="1">
      <c r="A177" s="33"/>
      <c r="B177" s="144"/>
      <c r="C177" s="145" t="s">
        <v>430</v>
      </c>
      <c r="D177" s="145" t="s">
        <v>146</v>
      </c>
      <c r="E177" s="146" t="s">
        <v>1386</v>
      </c>
      <c r="F177" s="147" t="s">
        <v>1387</v>
      </c>
      <c r="G177" s="148" t="s">
        <v>986</v>
      </c>
      <c r="H177" s="149">
        <v>1</v>
      </c>
      <c r="I177" s="150"/>
      <c r="J177" s="151">
        <f t="shared" si="30"/>
        <v>0</v>
      </c>
      <c r="K177" s="147" t="s">
        <v>1</v>
      </c>
      <c r="L177" s="34"/>
      <c r="M177" s="152" t="s">
        <v>1</v>
      </c>
      <c r="N177" s="153" t="s">
        <v>41</v>
      </c>
      <c r="O177" s="59"/>
      <c r="P177" s="154">
        <f t="shared" si="31"/>
        <v>0</v>
      </c>
      <c r="Q177" s="154">
        <v>0</v>
      </c>
      <c r="R177" s="154">
        <f t="shared" si="32"/>
        <v>0</v>
      </c>
      <c r="S177" s="154">
        <v>0</v>
      </c>
      <c r="T177" s="155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151</v>
      </c>
      <c r="AT177" s="156" t="s">
        <v>146</v>
      </c>
      <c r="AU177" s="156" t="s">
        <v>6</v>
      </c>
      <c r="AY177" s="18" t="s">
        <v>144</v>
      </c>
      <c r="BE177" s="157">
        <f t="shared" si="34"/>
        <v>0</v>
      </c>
      <c r="BF177" s="157">
        <f t="shared" si="35"/>
        <v>0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8" t="s">
        <v>6</v>
      </c>
      <c r="BK177" s="157">
        <f t="shared" si="39"/>
        <v>0</v>
      </c>
      <c r="BL177" s="18" t="s">
        <v>151</v>
      </c>
      <c r="BM177" s="156" t="s">
        <v>703</v>
      </c>
    </row>
    <row r="178" spans="1:65" s="2" customFormat="1" ht="16.5" customHeight="1">
      <c r="A178" s="33"/>
      <c r="B178" s="144"/>
      <c r="C178" s="145" t="s">
        <v>435</v>
      </c>
      <c r="D178" s="145" t="s">
        <v>146</v>
      </c>
      <c r="E178" s="146" t="s">
        <v>1388</v>
      </c>
      <c r="F178" s="147" t="s">
        <v>1389</v>
      </c>
      <c r="G178" s="148" t="s">
        <v>986</v>
      </c>
      <c r="H178" s="149">
        <v>1</v>
      </c>
      <c r="I178" s="150"/>
      <c r="J178" s="151">
        <f t="shared" si="30"/>
        <v>0</v>
      </c>
      <c r="K178" s="147" t="s">
        <v>1</v>
      </c>
      <c r="L178" s="34"/>
      <c r="M178" s="152" t="s">
        <v>1</v>
      </c>
      <c r="N178" s="153" t="s">
        <v>41</v>
      </c>
      <c r="O178" s="59"/>
      <c r="P178" s="154">
        <f t="shared" si="31"/>
        <v>0</v>
      </c>
      <c r="Q178" s="154">
        <v>0</v>
      </c>
      <c r="R178" s="154">
        <f t="shared" si="32"/>
        <v>0</v>
      </c>
      <c r="S178" s="154">
        <v>0</v>
      </c>
      <c r="T178" s="155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151</v>
      </c>
      <c r="AT178" s="156" t="s">
        <v>146</v>
      </c>
      <c r="AU178" s="156" t="s">
        <v>6</v>
      </c>
      <c r="AY178" s="18" t="s">
        <v>144</v>
      </c>
      <c r="BE178" s="157">
        <f t="shared" si="34"/>
        <v>0</v>
      </c>
      <c r="BF178" s="157">
        <f t="shared" si="35"/>
        <v>0</v>
      </c>
      <c r="BG178" s="157">
        <f t="shared" si="36"/>
        <v>0</v>
      </c>
      <c r="BH178" s="157">
        <f t="shared" si="37"/>
        <v>0</v>
      </c>
      <c r="BI178" s="157">
        <f t="shared" si="38"/>
        <v>0</v>
      </c>
      <c r="BJ178" s="18" t="s">
        <v>6</v>
      </c>
      <c r="BK178" s="157">
        <f t="shared" si="39"/>
        <v>0</v>
      </c>
      <c r="BL178" s="18" t="s">
        <v>151</v>
      </c>
      <c r="BM178" s="156" t="s">
        <v>711</v>
      </c>
    </row>
    <row r="179" spans="1:65" s="2" customFormat="1" ht="16.5" customHeight="1">
      <c r="A179" s="33"/>
      <c r="B179" s="144"/>
      <c r="C179" s="145" t="s">
        <v>441</v>
      </c>
      <c r="D179" s="145" t="s">
        <v>146</v>
      </c>
      <c r="E179" s="146" t="s">
        <v>1390</v>
      </c>
      <c r="F179" s="147" t="s">
        <v>1391</v>
      </c>
      <c r="G179" s="148" t="s">
        <v>986</v>
      </c>
      <c r="H179" s="149">
        <v>1</v>
      </c>
      <c r="I179" s="150"/>
      <c r="J179" s="151">
        <f t="shared" si="30"/>
        <v>0</v>
      </c>
      <c r="K179" s="147" t="s">
        <v>1</v>
      </c>
      <c r="L179" s="34"/>
      <c r="M179" s="152" t="s">
        <v>1</v>
      </c>
      <c r="N179" s="153" t="s">
        <v>41</v>
      </c>
      <c r="O179" s="59"/>
      <c r="P179" s="154">
        <f t="shared" si="31"/>
        <v>0</v>
      </c>
      <c r="Q179" s="154">
        <v>0</v>
      </c>
      <c r="R179" s="154">
        <f t="shared" si="32"/>
        <v>0</v>
      </c>
      <c r="S179" s="154">
        <v>0</v>
      </c>
      <c r="T179" s="155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151</v>
      </c>
      <c r="AT179" s="156" t="s">
        <v>146</v>
      </c>
      <c r="AU179" s="156" t="s">
        <v>6</v>
      </c>
      <c r="AY179" s="18" t="s">
        <v>144</v>
      </c>
      <c r="BE179" s="157">
        <f t="shared" si="34"/>
        <v>0</v>
      </c>
      <c r="BF179" s="157">
        <f t="shared" si="35"/>
        <v>0</v>
      </c>
      <c r="BG179" s="157">
        <f t="shared" si="36"/>
        <v>0</v>
      </c>
      <c r="BH179" s="157">
        <f t="shared" si="37"/>
        <v>0</v>
      </c>
      <c r="BI179" s="157">
        <f t="shared" si="38"/>
        <v>0</v>
      </c>
      <c r="BJ179" s="18" t="s">
        <v>6</v>
      </c>
      <c r="BK179" s="157">
        <f t="shared" si="39"/>
        <v>0</v>
      </c>
      <c r="BL179" s="18" t="s">
        <v>151</v>
      </c>
      <c r="BM179" s="156" t="s">
        <v>720</v>
      </c>
    </row>
    <row r="180" spans="1:65" s="2" customFormat="1" ht="16.5" customHeight="1">
      <c r="A180" s="33"/>
      <c r="B180" s="144"/>
      <c r="C180" s="145" t="s">
        <v>445</v>
      </c>
      <c r="D180" s="145" t="s">
        <v>146</v>
      </c>
      <c r="E180" s="146" t="s">
        <v>1392</v>
      </c>
      <c r="F180" s="147" t="s">
        <v>1393</v>
      </c>
      <c r="G180" s="148" t="s">
        <v>986</v>
      </c>
      <c r="H180" s="149">
        <v>2</v>
      </c>
      <c r="I180" s="150"/>
      <c r="J180" s="151">
        <f t="shared" si="30"/>
        <v>0</v>
      </c>
      <c r="K180" s="147" t="s">
        <v>1</v>
      </c>
      <c r="L180" s="34"/>
      <c r="M180" s="152" t="s">
        <v>1</v>
      </c>
      <c r="N180" s="153" t="s">
        <v>41</v>
      </c>
      <c r="O180" s="59"/>
      <c r="P180" s="154">
        <f t="shared" si="31"/>
        <v>0</v>
      </c>
      <c r="Q180" s="154">
        <v>0</v>
      </c>
      <c r="R180" s="154">
        <f t="shared" si="32"/>
        <v>0</v>
      </c>
      <c r="S180" s="154">
        <v>0</v>
      </c>
      <c r="T180" s="155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151</v>
      </c>
      <c r="AT180" s="156" t="s">
        <v>146</v>
      </c>
      <c r="AU180" s="156" t="s">
        <v>6</v>
      </c>
      <c r="AY180" s="18" t="s">
        <v>144</v>
      </c>
      <c r="BE180" s="157">
        <f t="shared" si="34"/>
        <v>0</v>
      </c>
      <c r="BF180" s="157">
        <f t="shared" si="35"/>
        <v>0</v>
      </c>
      <c r="BG180" s="157">
        <f t="shared" si="36"/>
        <v>0</v>
      </c>
      <c r="BH180" s="157">
        <f t="shared" si="37"/>
        <v>0</v>
      </c>
      <c r="BI180" s="157">
        <f t="shared" si="38"/>
        <v>0</v>
      </c>
      <c r="BJ180" s="18" t="s">
        <v>6</v>
      </c>
      <c r="BK180" s="157">
        <f t="shared" si="39"/>
        <v>0</v>
      </c>
      <c r="BL180" s="18" t="s">
        <v>151</v>
      </c>
      <c r="BM180" s="156" t="s">
        <v>733</v>
      </c>
    </row>
    <row r="181" spans="1:65" s="2" customFormat="1" ht="16.5" customHeight="1">
      <c r="A181" s="33"/>
      <c r="B181" s="144"/>
      <c r="C181" s="145" t="s">
        <v>451</v>
      </c>
      <c r="D181" s="145" t="s">
        <v>146</v>
      </c>
      <c r="E181" s="146" t="s">
        <v>1394</v>
      </c>
      <c r="F181" s="147" t="s">
        <v>1395</v>
      </c>
      <c r="G181" s="148" t="s">
        <v>427</v>
      </c>
      <c r="H181" s="149">
        <v>70</v>
      </c>
      <c r="I181" s="150"/>
      <c r="J181" s="151">
        <f t="shared" si="30"/>
        <v>0</v>
      </c>
      <c r="K181" s="147" t="s">
        <v>1281</v>
      </c>
      <c r="L181" s="34"/>
      <c r="M181" s="152" t="s">
        <v>1</v>
      </c>
      <c r="N181" s="153" t="s">
        <v>41</v>
      </c>
      <c r="O181" s="59"/>
      <c r="P181" s="154">
        <f t="shared" si="31"/>
        <v>0</v>
      </c>
      <c r="Q181" s="154">
        <v>0</v>
      </c>
      <c r="R181" s="154">
        <f t="shared" si="32"/>
        <v>0</v>
      </c>
      <c r="S181" s="154">
        <v>0</v>
      </c>
      <c r="T181" s="155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151</v>
      </c>
      <c r="AT181" s="156" t="s">
        <v>146</v>
      </c>
      <c r="AU181" s="156" t="s">
        <v>6</v>
      </c>
      <c r="AY181" s="18" t="s">
        <v>144</v>
      </c>
      <c r="BE181" s="157">
        <f t="shared" si="34"/>
        <v>0</v>
      </c>
      <c r="BF181" s="157">
        <f t="shared" si="35"/>
        <v>0</v>
      </c>
      <c r="BG181" s="157">
        <f t="shared" si="36"/>
        <v>0</v>
      </c>
      <c r="BH181" s="157">
        <f t="shared" si="37"/>
        <v>0</v>
      </c>
      <c r="BI181" s="157">
        <f t="shared" si="38"/>
        <v>0</v>
      </c>
      <c r="BJ181" s="18" t="s">
        <v>6</v>
      </c>
      <c r="BK181" s="157">
        <f t="shared" si="39"/>
        <v>0</v>
      </c>
      <c r="BL181" s="18" t="s">
        <v>151</v>
      </c>
      <c r="BM181" s="156" t="s">
        <v>745</v>
      </c>
    </row>
    <row r="182" spans="1:65" s="2" customFormat="1" ht="16.5" customHeight="1">
      <c r="A182" s="33"/>
      <c r="B182" s="144"/>
      <c r="C182" s="145" t="s">
        <v>456</v>
      </c>
      <c r="D182" s="145" t="s">
        <v>146</v>
      </c>
      <c r="E182" s="146" t="s">
        <v>1396</v>
      </c>
      <c r="F182" s="147" t="s">
        <v>1397</v>
      </c>
      <c r="G182" s="148" t="s">
        <v>303</v>
      </c>
      <c r="H182" s="149">
        <v>5</v>
      </c>
      <c r="I182" s="150"/>
      <c r="J182" s="151">
        <f t="shared" si="30"/>
        <v>0</v>
      </c>
      <c r="K182" s="147" t="s">
        <v>1281</v>
      </c>
      <c r="L182" s="34"/>
      <c r="M182" s="152" t="s">
        <v>1</v>
      </c>
      <c r="N182" s="153" t="s">
        <v>41</v>
      </c>
      <c r="O182" s="59"/>
      <c r="P182" s="154">
        <f t="shared" si="31"/>
        <v>0</v>
      </c>
      <c r="Q182" s="154">
        <v>0</v>
      </c>
      <c r="R182" s="154">
        <f t="shared" si="32"/>
        <v>0</v>
      </c>
      <c r="S182" s="154">
        <v>0</v>
      </c>
      <c r="T182" s="155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151</v>
      </c>
      <c r="AT182" s="156" t="s">
        <v>146</v>
      </c>
      <c r="AU182" s="156" t="s">
        <v>6</v>
      </c>
      <c r="AY182" s="18" t="s">
        <v>144</v>
      </c>
      <c r="BE182" s="157">
        <f t="shared" si="34"/>
        <v>0</v>
      </c>
      <c r="BF182" s="157">
        <f t="shared" si="35"/>
        <v>0</v>
      </c>
      <c r="BG182" s="157">
        <f t="shared" si="36"/>
        <v>0</v>
      </c>
      <c r="BH182" s="157">
        <f t="shared" si="37"/>
        <v>0</v>
      </c>
      <c r="BI182" s="157">
        <f t="shared" si="38"/>
        <v>0</v>
      </c>
      <c r="BJ182" s="18" t="s">
        <v>6</v>
      </c>
      <c r="BK182" s="157">
        <f t="shared" si="39"/>
        <v>0</v>
      </c>
      <c r="BL182" s="18" t="s">
        <v>151</v>
      </c>
      <c r="BM182" s="156" t="s">
        <v>756</v>
      </c>
    </row>
    <row r="183" spans="1:65" s="2" customFormat="1" ht="16.5" customHeight="1">
      <c r="A183" s="33"/>
      <c r="B183" s="144"/>
      <c r="C183" s="145" t="s">
        <v>462</v>
      </c>
      <c r="D183" s="145" t="s">
        <v>146</v>
      </c>
      <c r="E183" s="146" t="s">
        <v>1398</v>
      </c>
      <c r="F183" s="147" t="s">
        <v>1399</v>
      </c>
      <c r="G183" s="148" t="s">
        <v>303</v>
      </c>
      <c r="H183" s="149">
        <v>1</v>
      </c>
      <c r="I183" s="150"/>
      <c r="J183" s="151">
        <f t="shared" si="30"/>
        <v>0</v>
      </c>
      <c r="K183" s="147" t="s">
        <v>1281</v>
      </c>
      <c r="L183" s="34"/>
      <c r="M183" s="152" t="s">
        <v>1</v>
      </c>
      <c r="N183" s="153" t="s">
        <v>41</v>
      </c>
      <c r="O183" s="59"/>
      <c r="P183" s="154">
        <f t="shared" si="31"/>
        <v>0</v>
      </c>
      <c r="Q183" s="154">
        <v>0</v>
      </c>
      <c r="R183" s="154">
        <f t="shared" si="32"/>
        <v>0</v>
      </c>
      <c r="S183" s="154">
        <v>0</v>
      </c>
      <c r="T183" s="155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151</v>
      </c>
      <c r="AT183" s="156" t="s">
        <v>146</v>
      </c>
      <c r="AU183" s="156" t="s">
        <v>6</v>
      </c>
      <c r="AY183" s="18" t="s">
        <v>144</v>
      </c>
      <c r="BE183" s="157">
        <f t="shared" si="34"/>
        <v>0</v>
      </c>
      <c r="BF183" s="157">
        <f t="shared" si="35"/>
        <v>0</v>
      </c>
      <c r="BG183" s="157">
        <f t="shared" si="36"/>
        <v>0</v>
      </c>
      <c r="BH183" s="157">
        <f t="shared" si="37"/>
        <v>0</v>
      </c>
      <c r="BI183" s="157">
        <f t="shared" si="38"/>
        <v>0</v>
      </c>
      <c r="BJ183" s="18" t="s">
        <v>6</v>
      </c>
      <c r="BK183" s="157">
        <f t="shared" si="39"/>
        <v>0</v>
      </c>
      <c r="BL183" s="18" t="s">
        <v>151</v>
      </c>
      <c r="BM183" s="156" t="s">
        <v>768</v>
      </c>
    </row>
    <row r="184" spans="1:65" s="2" customFormat="1" ht="16.5" customHeight="1">
      <c r="A184" s="33"/>
      <c r="B184" s="144"/>
      <c r="C184" s="145" t="s">
        <v>467</v>
      </c>
      <c r="D184" s="145" t="s">
        <v>146</v>
      </c>
      <c r="E184" s="146" t="s">
        <v>1400</v>
      </c>
      <c r="F184" s="147" t="s">
        <v>1401</v>
      </c>
      <c r="G184" s="148" t="s">
        <v>303</v>
      </c>
      <c r="H184" s="149">
        <v>25</v>
      </c>
      <c r="I184" s="150"/>
      <c r="J184" s="151">
        <f t="shared" si="30"/>
        <v>0</v>
      </c>
      <c r="K184" s="147" t="s">
        <v>1281</v>
      </c>
      <c r="L184" s="34"/>
      <c r="M184" s="152" t="s">
        <v>1</v>
      </c>
      <c r="N184" s="153" t="s">
        <v>41</v>
      </c>
      <c r="O184" s="59"/>
      <c r="P184" s="154">
        <f t="shared" si="31"/>
        <v>0</v>
      </c>
      <c r="Q184" s="154">
        <v>0</v>
      </c>
      <c r="R184" s="154">
        <f t="shared" si="32"/>
        <v>0</v>
      </c>
      <c r="S184" s="154">
        <v>0</v>
      </c>
      <c r="T184" s="155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151</v>
      </c>
      <c r="AT184" s="156" t="s">
        <v>146</v>
      </c>
      <c r="AU184" s="156" t="s">
        <v>6</v>
      </c>
      <c r="AY184" s="18" t="s">
        <v>144</v>
      </c>
      <c r="BE184" s="157">
        <f t="shared" si="34"/>
        <v>0</v>
      </c>
      <c r="BF184" s="157">
        <f t="shared" si="35"/>
        <v>0</v>
      </c>
      <c r="BG184" s="157">
        <f t="shared" si="36"/>
        <v>0</v>
      </c>
      <c r="BH184" s="157">
        <f t="shared" si="37"/>
        <v>0</v>
      </c>
      <c r="BI184" s="157">
        <f t="shared" si="38"/>
        <v>0</v>
      </c>
      <c r="BJ184" s="18" t="s">
        <v>6</v>
      </c>
      <c r="BK184" s="157">
        <f t="shared" si="39"/>
        <v>0</v>
      </c>
      <c r="BL184" s="18" t="s">
        <v>151</v>
      </c>
      <c r="BM184" s="156" t="s">
        <v>778</v>
      </c>
    </row>
    <row r="185" spans="1:65" s="2" customFormat="1" ht="16.5" customHeight="1">
      <c r="A185" s="33"/>
      <c r="B185" s="144"/>
      <c r="C185" s="145" t="s">
        <v>472</v>
      </c>
      <c r="D185" s="145" t="s">
        <v>146</v>
      </c>
      <c r="E185" s="146" t="s">
        <v>1402</v>
      </c>
      <c r="F185" s="147" t="s">
        <v>1403</v>
      </c>
      <c r="G185" s="148" t="s">
        <v>427</v>
      </c>
      <c r="H185" s="149">
        <v>130</v>
      </c>
      <c r="I185" s="150"/>
      <c r="J185" s="151">
        <f t="shared" si="30"/>
        <v>0</v>
      </c>
      <c r="K185" s="147" t="s">
        <v>1281</v>
      </c>
      <c r="L185" s="34"/>
      <c r="M185" s="152" t="s">
        <v>1</v>
      </c>
      <c r="N185" s="153" t="s">
        <v>41</v>
      </c>
      <c r="O185" s="59"/>
      <c r="P185" s="154">
        <f t="shared" si="31"/>
        <v>0</v>
      </c>
      <c r="Q185" s="154">
        <v>0</v>
      </c>
      <c r="R185" s="154">
        <f t="shared" si="32"/>
        <v>0</v>
      </c>
      <c r="S185" s="154">
        <v>0</v>
      </c>
      <c r="T185" s="155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151</v>
      </c>
      <c r="AT185" s="156" t="s">
        <v>146</v>
      </c>
      <c r="AU185" s="156" t="s">
        <v>6</v>
      </c>
      <c r="AY185" s="18" t="s">
        <v>144</v>
      </c>
      <c r="BE185" s="157">
        <f t="shared" si="34"/>
        <v>0</v>
      </c>
      <c r="BF185" s="157">
        <f t="shared" si="35"/>
        <v>0</v>
      </c>
      <c r="BG185" s="157">
        <f t="shared" si="36"/>
        <v>0</v>
      </c>
      <c r="BH185" s="157">
        <f t="shared" si="37"/>
        <v>0</v>
      </c>
      <c r="BI185" s="157">
        <f t="shared" si="38"/>
        <v>0</v>
      </c>
      <c r="BJ185" s="18" t="s">
        <v>6</v>
      </c>
      <c r="BK185" s="157">
        <f t="shared" si="39"/>
        <v>0</v>
      </c>
      <c r="BL185" s="18" t="s">
        <v>151</v>
      </c>
      <c r="BM185" s="156" t="s">
        <v>787</v>
      </c>
    </row>
    <row r="186" spans="1:65" s="2" customFormat="1" ht="16.5" customHeight="1">
      <c r="A186" s="33"/>
      <c r="B186" s="144"/>
      <c r="C186" s="145" t="s">
        <v>477</v>
      </c>
      <c r="D186" s="145" t="s">
        <v>146</v>
      </c>
      <c r="E186" s="146" t="s">
        <v>1404</v>
      </c>
      <c r="F186" s="147" t="s">
        <v>1405</v>
      </c>
      <c r="G186" s="148" t="s">
        <v>427</v>
      </c>
      <c r="H186" s="149">
        <v>10</v>
      </c>
      <c r="I186" s="150"/>
      <c r="J186" s="151">
        <f t="shared" si="30"/>
        <v>0</v>
      </c>
      <c r="K186" s="147" t="s">
        <v>1281</v>
      </c>
      <c r="L186" s="34"/>
      <c r="M186" s="152" t="s">
        <v>1</v>
      </c>
      <c r="N186" s="153" t="s">
        <v>41</v>
      </c>
      <c r="O186" s="59"/>
      <c r="P186" s="154">
        <f t="shared" si="31"/>
        <v>0</v>
      </c>
      <c r="Q186" s="154">
        <v>0</v>
      </c>
      <c r="R186" s="154">
        <f t="shared" si="32"/>
        <v>0</v>
      </c>
      <c r="S186" s="154">
        <v>0</v>
      </c>
      <c r="T186" s="155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151</v>
      </c>
      <c r="AT186" s="156" t="s">
        <v>146</v>
      </c>
      <c r="AU186" s="156" t="s">
        <v>6</v>
      </c>
      <c r="AY186" s="18" t="s">
        <v>144</v>
      </c>
      <c r="BE186" s="157">
        <f t="shared" si="34"/>
        <v>0</v>
      </c>
      <c r="BF186" s="157">
        <f t="shared" si="35"/>
        <v>0</v>
      </c>
      <c r="BG186" s="157">
        <f t="shared" si="36"/>
        <v>0</v>
      </c>
      <c r="BH186" s="157">
        <f t="shared" si="37"/>
        <v>0</v>
      </c>
      <c r="BI186" s="157">
        <f t="shared" si="38"/>
        <v>0</v>
      </c>
      <c r="BJ186" s="18" t="s">
        <v>6</v>
      </c>
      <c r="BK186" s="157">
        <f t="shared" si="39"/>
        <v>0</v>
      </c>
      <c r="BL186" s="18" t="s">
        <v>151</v>
      </c>
      <c r="BM186" s="156" t="s">
        <v>798</v>
      </c>
    </row>
    <row r="187" spans="1:65" s="2" customFormat="1" ht="16.5" customHeight="1">
      <c r="A187" s="33"/>
      <c r="B187" s="144"/>
      <c r="C187" s="145" t="s">
        <v>481</v>
      </c>
      <c r="D187" s="145" t="s">
        <v>146</v>
      </c>
      <c r="E187" s="146" t="s">
        <v>1406</v>
      </c>
      <c r="F187" s="147" t="s">
        <v>1407</v>
      </c>
      <c r="G187" s="148" t="s">
        <v>303</v>
      </c>
      <c r="H187" s="149">
        <v>1</v>
      </c>
      <c r="I187" s="150"/>
      <c r="J187" s="151">
        <f t="shared" si="30"/>
        <v>0</v>
      </c>
      <c r="K187" s="147" t="s">
        <v>1281</v>
      </c>
      <c r="L187" s="34"/>
      <c r="M187" s="152" t="s">
        <v>1</v>
      </c>
      <c r="N187" s="153" t="s">
        <v>41</v>
      </c>
      <c r="O187" s="59"/>
      <c r="P187" s="154">
        <f t="shared" si="31"/>
        <v>0</v>
      </c>
      <c r="Q187" s="154">
        <v>0</v>
      </c>
      <c r="R187" s="154">
        <f t="shared" si="32"/>
        <v>0</v>
      </c>
      <c r="S187" s="154">
        <v>0</v>
      </c>
      <c r="T187" s="155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151</v>
      </c>
      <c r="AT187" s="156" t="s">
        <v>146</v>
      </c>
      <c r="AU187" s="156" t="s">
        <v>6</v>
      </c>
      <c r="AY187" s="18" t="s">
        <v>144</v>
      </c>
      <c r="BE187" s="157">
        <f t="shared" si="34"/>
        <v>0</v>
      </c>
      <c r="BF187" s="157">
        <f t="shared" si="35"/>
        <v>0</v>
      </c>
      <c r="BG187" s="157">
        <f t="shared" si="36"/>
        <v>0</v>
      </c>
      <c r="BH187" s="157">
        <f t="shared" si="37"/>
        <v>0</v>
      </c>
      <c r="BI187" s="157">
        <f t="shared" si="38"/>
        <v>0</v>
      </c>
      <c r="BJ187" s="18" t="s">
        <v>6</v>
      </c>
      <c r="BK187" s="157">
        <f t="shared" si="39"/>
        <v>0</v>
      </c>
      <c r="BL187" s="18" t="s">
        <v>151</v>
      </c>
      <c r="BM187" s="156" t="s">
        <v>813</v>
      </c>
    </row>
    <row r="188" spans="1:65" s="2" customFormat="1" ht="16.5" customHeight="1">
      <c r="A188" s="33"/>
      <c r="B188" s="144"/>
      <c r="C188" s="145" t="s">
        <v>485</v>
      </c>
      <c r="D188" s="145" t="s">
        <v>146</v>
      </c>
      <c r="E188" s="146" t="s">
        <v>1408</v>
      </c>
      <c r="F188" s="147" t="s">
        <v>1409</v>
      </c>
      <c r="G188" s="148" t="s">
        <v>303</v>
      </c>
      <c r="H188" s="149">
        <v>49.5</v>
      </c>
      <c r="I188" s="150"/>
      <c r="J188" s="151">
        <f t="shared" si="30"/>
        <v>0</v>
      </c>
      <c r="K188" s="147" t="s">
        <v>1281</v>
      </c>
      <c r="L188" s="34"/>
      <c r="M188" s="152" t="s">
        <v>1</v>
      </c>
      <c r="N188" s="153" t="s">
        <v>41</v>
      </c>
      <c r="O188" s="59"/>
      <c r="P188" s="154">
        <f t="shared" si="31"/>
        <v>0</v>
      </c>
      <c r="Q188" s="154">
        <v>0</v>
      </c>
      <c r="R188" s="154">
        <f t="shared" si="32"/>
        <v>0</v>
      </c>
      <c r="S188" s="154">
        <v>0</v>
      </c>
      <c r="T188" s="155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151</v>
      </c>
      <c r="AT188" s="156" t="s">
        <v>146</v>
      </c>
      <c r="AU188" s="156" t="s">
        <v>6</v>
      </c>
      <c r="AY188" s="18" t="s">
        <v>144</v>
      </c>
      <c r="BE188" s="157">
        <f t="shared" si="34"/>
        <v>0</v>
      </c>
      <c r="BF188" s="157">
        <f t="shared" si="35"/>
        <v>0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8" t="s">
        <v>6</v>
      </c>
      <c r="BK188" s="157">
        <f t="shared" si="39"/>
        <v>0</v>
      </c>
      <c r="BL188" s="18" t="s">
        <v>151</v>
      </c>
      <c r="BM188" s="156" t="s">
        <v>834</v>
      </c>
    </row>
    <row r="189" spans="1:65" s="2" customFormat="1" ht="16.5" customHeight="1">
      <c r="A189" s="33"/>
      <c r="B189" s="144"/>
      <c r="C189" s="145" t="s">
        <v>490</v>
      </c>
      <c r="D189" s="145" t="s">
        <v>146</v>
      </c>
      <c r="E189" s="146" t="s">
        <v>1410</v>
      </c>
      <c r="F189" s="147" t="s">
        <v>1411</v>
      </c>
      <c r="G189" s="148" t="s">
        <v>303</v>
      </c>
      <c r="H189" s="149">
        <v>6</v>
      </c>
      <c r="I189" s="150"/>
      <c r="J189" s="151">
        <f t="shared" si="30"/>
        <v>0</v>
      </c>
      <c r="K189" s="147" t="s">
        <v>1281</v>
      </c>
      <c r="L189" s="34"/>
      <c r="M189" s="152" t="s">
        <v>1</v>
      </c>
      <c r="N189" s="153" t="s">
        <v>41</v>
      </c>
      <c r="O189" s="59"/>
      <c r="P189" s="154">
        <f t="shared" si="31"/>
        <v>0</v>
      </c>
      <c r="Q189" s="154">
        <v>0</v>
      </c>
      <c r="R189" s="154">
        <f t="shared" si="32"/>
        <v>0</v>
      </c>
      <c r="S189" s="154">
        <v>0</v>
      </c>
      <c r="T189" s="155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151</v>
      </c>
      <c r="AT189" s="156" t="s">
        <v>146</v>
      </c>
      <c r="AU189" s="156" t="s">
        <v>6</v>
      </c>
      <c r="AY189" s="18" t="s">
        <v>144</v>
      </c>
      <c r="BE189" s="157">
        <f t="shared" si="34"/>
        <v>0</v>
      </c>
      <c r="BF189" s="157">
        <f t="shared" si="35"/>
        <v>0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8" t="s">
        <v>6</v>
      </c>
      <c r="BK189" s="157">
        <f t="shared" si="39"/>
        <v>0</v>
      </c>
      <c r="BL189" s="18" t="s">
        <v>151</v>
      </c>
      <c r="BM189" s="156" t="s">
        <v>845</v>
      </c>
    </row>
    <row r="190" spans="1:65" s="2" customFormat="1" ht="16.5" customHeight="1">
      <c r="A190" s="33"/>
      <c r="B190" s="144"/>
      <c r="C190" s="145" t="s">
        <v>494</v>
      </c>
      <c r="D190" s="145" t="s">
        <v>146</v>
      </c>
      <c r="E190" s="146" t="s">
        <v>1412</v>
      </c>
      <c r="F190" s="147" t="s">
        <v>1413</v>
      </c>
      <c r="G190" s="148" t="s">
        <v>303</v>
      </c>
      <c r="H190" s="149">
        <v>6</v>
      </c>
      <c r="I190" s="150"/>
      <c r="J190" s="151">
        <f t="shared" si="30"/>
        <v>0</v>
      </c>
      <c r="K190" s="147" t="s">
        <v>1281</v>
      </c>
      <c r="L190" s="34"/>
      <c r="M190" s="152" t="s">
        <v>1</v>
      </c>
      <c r="N190" s="153" t="s">
        <v>41</v>
      </c>
      <c r="O190" s="59"/>
      <c r="P190" s="154">
        <f t="shared" si="31"/>
        <v>0</v>
      </c>
      <c r="Q190" s="154">
        <v>0</v>
      </c>
      <c r="R190" s="154">
        <f t="shared" si="32"/>
        <v>0</v>
      </c>
      <c r="S190" s="154">
        <v>0</v>
      </c>
      <c r="T190" s="155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151</v>
      </c>
      <c r="AT190" s="156" t="s">
        <v>146</v>
      </c>
      <c r="AU190" s="156" t="s">
        <v>6</v>
      </c>
      <c r="AY190" s="18" t="s">
        <v>144</v>
      </c>
      <c r="BE190" s="157">
        <f t="shared" si="34"/>
        <v>0</v>
      </c>
      <c r="BF190" s="157">
        <f t="shared" si="35"/>
        <v>0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8" t="s">
        <v>6</v>
      </c>
      <c r="BK190" s="157">
        <f t="shared" si="39"/>
        <v>0</v>
      </c>
      <c r="BL190" s="18" t="s">
        <v>151</v>
      </c>
      <c r="BM190" s="156" t="s">
        <v>854</v>
      </c>
    </row>
    <row r="191" spans="1:65" s="2" customFormat="1" ht="16.5" customHeight="1">
      <c r="A191" s="33"/>
      <c r="B191" s="144"/>
      <c r="C191" s="145" t="s">
        <v>498</v>
      </c>
      <c r="D191" s="145" t="s">
        <v>146</v>
      </c>
      <c r="E191" s="146" t="s">
        <v>1402</v>
      </c>
      <c r="F191" s="147" t="s">
        <v>1403</v>
      </c>
      <c r="G191" s="148" t="s">
        <v>427</v>
      </c>
      <c r="H191" s="149">
        <v>150</v>
      </c>
      <c r="I191" s="150"/>
      <c r="J191" s="151">
        <f t="shared" si="30"/>
        <v>0</v>
      </c>
      <c r="K191" s="147" t="s">
        <v>1281</v>
      </c>
      <c r="L191" s="34"/>
      <c r="M191" s="152" t="s">
        <v>1</v>
      </c>
      <c r="N191" s="153" t="s">
        <v>41</v>
      </c>
      <c r="O191" s="59"/>
      <c r="P191" s="154">
        <f t="shared" si="31"/>
        <v>0</v>
      </c>
      <c r="Q191" s="154">
        <v>0</v>
      </c>
      <c r="R191" s="154">
        <f t="shared" si="32"/>
        <v>0</v>
      </c>
      <c r="S191" s="154">
        <v>0</v>
      </c>
      <c r="T191" s="155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151</v>
      </c>
      <c r="AT191" s="156" t="s">
        <v>146</v>
      </c>
      <c r="AU191" s="156" t="s">
        <v>6</v>
      </c>
      <c r="AY191" s="18" t="s">
        <v>144</v>
      </c>
      <c r="BE191" s="157">
        <f t="shared" si="34"/>
        <v>0</v>
      </c>
      <c r="BF191" s="157">
        <f t="shared" si="35"/>
        <v>0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8" t="s">
        <v>6</v>
      </c>
      <c r="BK191" s="157">
        <f t="shared" si="39"/>
        <v>0</v>
      </c>
      <c r="BL191" s="18" t="s">
        <v>151</v>
      </c>
      <c r="BM191" s="156" t="s">
        <v>865</v>
      </c>
    </row>
    <row r="192" spans="1:65" s="2" customFormat="1" ht="16.5" customHeight="1">
      <c r="A192" s="33"/>
      <c r="B192" s="144"/>
      <c r="C192" s="145" t="s">
        <v>504</v>
      </c>
      <c r="D192" s="145" t="s">
        <v>146</v>
      </c>
      <c r="E192" s="146" t="s">
        <v>1394</v>
      </c>
      <c r="F192" s="147" t="s">
        <v>1395</v>
      </c>
      <c r="G192" s="148" t="s">
        <v>427</v>
      </c>
      <c r="H192" s="149">
        <v>150</v>
      </c>
      <c r="I192" s="150"/>
      <c r="J192" s="151">
        <f t="shared" si="30"/>
        <v>0</v>
      </c>
      <c r="K192" s="147" t="s">
        <v>1281</v>
      </c>
      <c r="L192" s="34"/>
      <c r="M192" s="152" t="s">
        <v>1</v>
      </c>
      <c r="N192" s="153" t="s">
        <v>41</v>
      </c>
      <c r="O192" s="59"/>
      <c r="P192" s="154">
        <f t="shared" si="31"/>
        <v>0</v>
      </c>
      <c r="Q192" s="154">
        <v>0</v>
      </c>
      <c r="R192" s="154">
        <f t="shared" si="32"/>
        <v>0</v>
      </c>
      <c r="S192" s="154">
        <v>0</v>
      </c>
      <c r="T192" s="155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151</v>
      </c>
      <c r="AT192" s="156" t="s">
        <v>146</v>
      </c>
      <c r="AU192" s="156" t="s">
        <v>6</v>
      </c>
      <c r="AY192" s="18" t="s">
        <v>144</v>
      </c>
      <c r="BE192" s="157">
        <f t="shared" si="34"/>
        <v>0</v>
      </c>
      <c r="BF192" s="157">
        <f t="shared" si="35"/>
        <v>0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8" t="s">
        <v>6</v>
      </c>
      <c r="BK192" s="157">
        <f t="shared" si="39"/>
        <v>0</v>
      </c>
      <c r="BL192" s="18" t="s">
        <v>151</v>
      </c>
      <c r="BM192" s="156" t="s">
        <v>874</v>
      </c>
    </row>
    <row r="193" spans="1:65" s="2" customFormat="1" ht="16.5" customHeight="1">
      <c r="A193" s="33"/>
      <c r="B193" s="144"/>
      <c r="C193" s="145" t="s">
        <v>508</v>
      </c>
      <c r="D193" s="145" t="s">
        <v>146</v>
      </c>
      <c r="E193" s="146" t="s">
        <v>1414</v>
      </c>
      <c r="F193" s="147" t="s">
        <v>1415</v>
      </c>
      <c r="G193" s="148" t="s">
        <v>986</v>
      </c>
      <c r="H193" s="149">
        <v>1</v>
      </c>
      <c r="I193" s="150"/>
      <c r="J193" s="151">
        <f t="shared" si="30"/>
        <v>0</v>
      </c>
      <c r="K193" s="147" t="s">
        <v>1</v>
      </c>
      <c r="L193" s="34"/>
      <c r="M193" s="152" t="s">
        <v>1</v>
      </c>
      <c r="N193" s="153" t="s">
        <v>41</v>
      </c>
      <c r="O193" s="59"/>
      <c r="P193" s="154">
        <f t="shared" si="31"/>
        <v>0</v>
      </c>
      <c r="Q193" s="154">
        <v>0</v>
      </c>
      <c r="R193" s="154">
        <f t="shared" si="32"/>
        <v>0</v>
      </c>
      <c r="S193" s="154">
        <v>0</v>
      </c>
      <c r="T193" s="155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151</v>
      </c>
      <c r="AT193" s="156" t="s">
        <v>146</v>
      </c>
      <c r="AU193" s="156" t="s">
        <v>6</v>
      </c>
      <c r="AY193" s="18" t="s">
        <v>144</v>
      </c>
      <c r="BE193" s="157">
        <f t="shared" si="34"/>
        <v>0</v>
      </c>
      <c r="BF193" s="157">
        <f t="shared" si="35"/>
        <v>0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8" t="s">
        <v>6</v>
      </c>
      <c r="BK193" s="157">
        <f t="shared" si="39"/>
        <v>0</v>
      </c>
      <c r="BL193" s="18" t="s">
        <v>151</v>
      </c>
      <c r="BM193" s="156" t="s">
        <v>884</v>
      </c>
    </row>
    <row r="194" spans="1:65" s="2" customFormat="1" ht="16.5" customHeight="1">
      <c r="A194" s="33"/>
      <c r="B194" s="144"/>
      <c r="C194" s="145" t="s">
        <v>513</v>
      </c>
      <c r="D194" s="145" t="s">
        <v>146</v>
      </c>
      <c r="E194" s="146" t="s">
        <v>1416</v>
      </c>
      <c r="F194" s="147" t="s">
        <v>1417</v>
      </c>
      <c r="G194" s="148" t="s">
        <v>427</v>
      </c>
      <c r="H194" s="149">
        <v>40</v>
      </c>
      <c r="I194" s="150"/>
      <c r="J194" s="151">
        <f t="shared" si="30"/>
        <v>0</v>
      </c>
      <c r="K194" s="147" t="s">
        <v>1281</v>
      </c>
      <c r="L194" s="34"/>
      <c r="M194" s="152" t="s">
        <v>1</v>
      </c>
      <c r="N194" s="153" t="s">
        <v>41</v>
      </c>
      <c r="O194" s="59"/>
      <c r="P194" s="154">
        <f t="shared" si="31"/>
        <v>0</v>
      </c>
      <c r="Q194" s="154">
        <v>0</v>
      </c>
      <c r="R194" s="154">
        <f t="shared" si="32"/>
        <v>0</v>
      </c>
      <c r="S194" s="154">
        <v>0</v>
      </c>
      <c r="T194" s="155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151</v>
      </c>
      <c r="AT194" s="156" t="s">
        <v>146</v>
      </c>
      <c r="AU194" s="156" t="s">
        <v>6</v>
      </c>
      <c r="AY194" s="18" t="s">
        <v>144</v>
      </c>
      <c r="BE194" s="157">
        <f t="shared" si="34"/>
        <v>0</v>
      </c>
      <c r="BF194" s="157">
        <f t="shared" si="35"/>
        <v>0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8" t="s">
        <v>6</v>
      </c>
      <c r="BK194" s="157">
        <f t="shared" si="39"/>
        <v>0</v>
      </c>
      <c r="BL194" s="18" t="s">
        <v>151</v>
      </c>
      <c r="BM194" s="156" t="s">
        <v>892</v>
      </c>
    </row>
    <row r="195" spans="1:65" s="2" customFormat="1" ht="16.5" customHeight="1">
      <c r="A195" s="33"/>
      <c r="B195" s="144"/>
      <c r="C195" s="145" t="s">
        <v>517</v>
      </c>
      <c r="D195" s="145" t="s">
        <v>146</v>
      </c>
      <c r="E195" s="146" t="s">
        <v>1418</v>
      </c>
      <c r="F195" s="147" t="s">
        <v>1419</v>
      </c>
      <c r="G195" s="148" t="s">
        <v>427</v>
      </c>
      <c r="H195" s="149">
        <v>40</v>
      </c>
      <c r="I195" s="150"/>
      <c r="J195" s="151">
        <f t="shared" si="30"/>
        <v>0</v>
      </c>
      <c r="K195" s="147" t="s">
        <v>1281</v>
      </c>
      <c r="L195" s="34"/>
      <c r="M195" s="152" t="s">
        <v>1</v>
      </c>
      <c r="N195" s="153" t="s">
        <v>41</v>
      </c>
      <c r="O195" s="59"/>
      <c r="P195" s="154">
        <f t="shared" si="31"/>
        <v>0</v>
      </c>
      <c r="Q195" s="154">
        <v>0</v>
      </c>
      <c r="R195" s="154">
        <f t="shared" si="32"/>
        <v>0</v>
      </c>
      <c r="S195" s="154">
        <v>0</v>
      </c>
      <c r="T195" s="155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151</v>
      </c>
      <c r="AT195" s="156" t="s">
        <v>146</v>
      </c>
      <c r="AU195" s="156" t="s">
        <v>6</v>
      </c>
      <c r="AY195" s="18" t="s">
        <v>144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8" t="s">
        <v>6</v>
      </c>
      <c r="BK195" s="157">
        <f t="shared" si="39"/>
        <v>0</v>
      </c>
      <c r="BL195" s="18" t="s">
        <v>151</v>
      </c>
      <c r="BM195" s="156" t="s">
        <v>903</v>
      </c>
    </row>
    <row r="196" spans="1:65" s="2" customFormat="1" ht="16.5" customHeight="1">
      <c r="A196" s="33"/>
      <c r="B196" s="144"/>
      <c r="C196" s="145" t="s">
        <v>522</v>
      </c>
      <c r="D196" s="145" t="s">
        <v>146</v>
      </c>
      <c r="E196" s="146" t="s">
        <v>1420</v>
      </c>
      <c r="F196" s="147" t="s">
        <v>1421</v>
      </c>
      <c r="G196" s="148" t="s">
        <v>427</v>
      </c>
      <c r="H196" s="149">
        <v>40</v>
      </c>
      <c r="I196" s="150"/>
      <c r="J196" s="151">
        <f t="shared" si="30"/>
        <v>0</v>
      </c>
      <c r="K196" s="147" t="s">
        <v>1281</v>
      </c>
      <c r="L196" s="34"/>
      <c r="M196" s="152" t="s">
        <v>1</v>
      </c>
      <c r="N196" s="153" t="s">
        <v>41</v>
      </c>
      <c r="O196" s="59"/>
      <c r="P196" s="154">
        <f t="shared" si="31"/>
        <v>0</v>
      </c>
      <c r="Q196" s="154">
        <v>0</v>
      </c>
      <c r="R196" s="154">
        <f t="shared" si="32"/>
        <v>0</v>
      </c>
      <c r="S196" s="154">
        <v>0</v>
      </c>
      <c r="T196" s="155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151</v>
      </c>
      <c r="AT196" s="156" t="s">
        <v>146</v>
      </c>
      <c r="AU196" s="156" t="s">
        <v>6</v>
      </c>
      <c r="AY196" s="18" t="s">
        <v>144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8" t="s">
        <v>6</v>
      </c>
      <c r="BK196" s="157">
        <f t="shared" si="39"/>
        <v>0</v>
      </c>
      <c r="BL196" s="18" t="s">
        <v>151</v>
      </c>
      <c r="BM196" s="156" t="s">
        <v>914</v>
      </c>
    </row>
    <row r="197" spans="1:65" s="2" customFormat="1" ht="16.5" customHeight="1">
      <c r="A197" s="33"/>
      <c r="B197" s="144"/>
      <c r="C197" s="145" t="s">
        <v>529</v>
      </c>
      <c r="D197" s="145" t="s">
        <v>146</v>
      </c>
      <c r="E197" s="146" t="s">
        <v>1422</v>
      </c>
      <c r="F197" s="147" t="s">
        <v>1423</v>
      </c>
      <c r="G197" s="148" t="s">
        <v>986</v>
      </c>
      <c r="H197" s="149">
        <v>1</v>
      </c>
      <c r="I197" s="150"/>
      <c r="J197" s="151">
        <f t="shared" si="30"/>
        <v>0</v>
      </c>
      <c r="K197" s="147" t="s">
        <v>1</v>
      </c>
      <c r="L197" s="34"/>
      <c r="M197" s="152" t="s">
        <v>1</v>
      </c>
      <c r="N197" s="153" t="s">
        <v>41</v>
      </c>
      <c r="O197" s="59"/>
      <c r="P197" s="154">
        <f t="shared" si="31"/>
        <v>0</v>
      </c>
      <c r="Q197" s="154">
        <v>0</v>
      </c>
      <c r="R197" s="154">
        <f t="shared" si="32"/>
        <v>0</v>
      </c>
      <c r="S197" s="154">
        <v>0</v>
      </c>
      <c r="T197" s="155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151</v>
      </c>
      <c r="AT197" s="156" t="s">
        <v>146</v>
      </c>
      <c r="AU197" s="156" t="s">
        <v>6</v>
      </c>
      <c r="AY197" s="18" t="s">
        <v>144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8" t="s">
        <v>6</v>
      </c>
      <c r="BK197" s="157">
        <f t="shared" si="39"/>
        <v>0</v>
      </c>
      <c r="BL197" s="18" t="s">
        <v>151</v>
      </c>
      <c r="BM197" s="156" t="s">
        <v>924</v>
      </c>
    </row>
    <row r="198" spans="1:65" s="2" customFormat="1" ht="16.5" customHeight="1">
      <c r="A198" s="33"/>
      <c r="B198" s="144"/>
      <c r="C198" s="145" t="s">
        <v>535</v>
      </c>
      <c r="D198" s="145" t="s">
        <v>146</v>
      </c>
      <c r="E198" s="146" t="s">
        <v>1424</v>
      </c>
      <c r="F198" s="147" t="s">
        <v>1425</v>
      </c>
      <c r="G198" s="148" t="s">
        <v>986</v>
      </c>
      <c r="H198" s="149">
        <v>1</v>
      </c>
      <c r="I198" s="150"/>
      <c r="J198" s="151">
        <f t="shared" si="30"/>
        <v>0</v>
      </c>
      <c r="K198" s="147" t="s">
        <v>1</v>
      </c>
      <c r="L198" s="34"/>
      <c r="M198" s="152" t="s">
        <v>1</v>
      </c>
      <c r="N198" s="153" t="s">
        <v>41</v>
      </c>
      <c r="O198" s="59"/>
      <c r="P198" s="154">
        <f t="shared" si="31"/>
        <v>0</v>
      </c>
      <c r="Q198" s="154">
        <v>0</v>
      </c>
      <c r="R198" s="154">
        <f t="shared" si="32"/>
        <v>0</v>
      </c>
      <c r="S198" s="154">
        <v>0</v>
      </c>
      <c r="T198" s="155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151</v>
      </c>
      <c r="AT198" s="156" t="s">
        <v>146</v>
      </c>
      <c r="AU198" s="156" t="s">
        <v>6</v>
      </c>
      <c r="AY198" s="18" t="s">
        <v>144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8" t="s">
        <v>6</v>
      </c>
      <c r="BK198" s="157">
        <f t="shared" si="39"/>
        <v>0</v>
      </c>
      <c r="BL198" s="18" t="s">
        <v>151</v>
      </c>
      <c r="BM198" s="156" t="s">
        <v>934</v>
      </c>
    </row>
    <row r="199" spans="1:65" s="2" customFormat="1" ht="16.5" customHeight="1">
      <c r="A199" s="33"/>
      <c r="B199" s="144"/>
      <c r="C199" s="145" t="s">
        <v>540</v>
      </c>
      <c r="D199" s="145" t="s">
        <v>146</v>
      </c>
      <c r="E199" s="146" t="s">
        <v>1426</v>
      </c>
      <c r="F199" s="147" t="s">
        <v>1427</v>
      </c>
      <c r="G199" s="148" t="s">
        <v>986</v>
      </c>
      <c r="H199" s="149">
        <v>1</v>
      </c>
      <c r="I199" s="150"/>
      <c r="J199" s="151">
        <f t="shared" si="30"/>
        <v>0</v>
      </c>
      <c r="K199" s="147" t="s">
        <v>1</v>
      </c>
      <c r="L199" s="34"/>
      <c r="M199" s="152" t="s">
        <v>1</v>
      </c>
      <c r="N199" s="153" t="s">
        <v>41</v>
      </c>
      <c r="O199" s="59"/>
      <c r="P199" s="154">
        <f t="shared" si="31"/>
        <v>0</v>
      </c>
      <c r="Q199" s="154">
        <v>0</v>
      </c>
      <c r="R199" s="154">
        <f t="shared" si="32"/>
        <v>0</v>
      </c>
      <c r="S199" s="154">
        <v>0</v>
      </c>
      <c r="T199" s="155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151</v>
      </c>
      <c r="AT199" s="156" t="s">
        <v>146</v>
      </c>
      <c r="AU199" s="156" t="s">
        <v>6</v>
      </c>
      <c r="AY199" s="18" t="s">
        <v>144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8" t="s">
        <v>6</v>
      </c>
      <c r="BK199" s="157">
        <f t="shared" si="39"/>
        <v>0</v>
      </c>
      <c r="BL199" s="18" t="s">
        <v>151</v>
      </c>
      <c r="BM199" s="156" t="s">
        <v>947</v>
      </c>
    </row>
    <row r="200" spans="1:65" s="2" customFormat="1" ht="16.5" customHeight="1">
      <c r="A200" s="33"/>
      <c r="B200" s="144"/>
      <c r="C200" s="145" t="s">
        <v>544</v>
      </c>
      <c r="D200" s="145" t="s">
        <v>146</v>
      </c>
      <c r="E200" s="146" t="s">
        <v>1428</v>
      </c>
      <c r="F200" s="147" t="s">
        <v>1429</v>
      </c>
      <c r="G200" s="148" t="s">
        <v>986</v>
      </c>
      <c r="H200" s="149">
        <v>1</v>
      </c>
      <c r="I200" s="150"/>
      <c r="J200" s="151">
        <f t="shared" si="30"/>
        <v>0</v>
      </c>
      <c r="K200" s="147" t="s">
        <v>1</v>
      </c>
      <c r="L200" s="34"/>
      <c r="M200" s="152" t="s">
        <v>1</v>
      </c>
      <c r="N200" s="153" t="s">
        <v>41</v>
      </c>
      <c r="O200" s="59"/>
      <c r="P200" s="154">
        <f t="shared" si="31"/>
        <v>0</v>
      </c>
      <c r="Q200" s="154">
        <v>0</v>
      </c>
      <c r="R200" s="154">
        <f t="shared" si="32"/>
        <v>0</v>
      </c>
      <c r="S200" s="154">
        <v>0</v>
      </c>
      <c r="T200" s="155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151</v>
      </c>
      <c r="AT200" s="156" t="s">
        <v>146</v>
      </c>
      <c r="AU200" s="156" t="s">
        <v>6</v>
      </c>
      <c r="AY200" s="18" t="s">
        <v>144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8" t="s">
        <v>6</v>
      </c>
      <c r="BK200" s="157">
        <f t="shared" si="39"/>
        <v>0</v>
      </c>
      <c r="BL200" s="18" t="s">
        <v>151</v>
      </c>
      <c r="BM200" s="156" t="s">
        <v>955</v>
      </c>
    </row>
    <row r="201" spans="1:65" s="2" customFormat="1" ht="16.5" customHeight="1">
      <c r="A201" s="33"/>
      <c r="B201" s="144"/>
      <c r="C201" s="145" t="s">
        <v>550</v>
      </c>
      <c r="D201" s="145" t="s">
        <v>146</v>
      </c>
      <c r="E201" s="146" t="s">
        <v>1430</v>
      </c>
      <c r="F201" s="147" t="s">
        <v>1431</v>
      </c>
      <c r="G201" s="148" t="s">
        <v>986</v>
      </c>
      <c r="H201" s="149">
        <v>1</v>
      </c>
      <c r="I201" s="150"/>
      <c r="J201" s="151">
        <f t="shared" si="30"/>
        <v>0</v>
      </c>
      <c r="K201" s="147" t="s">
        <v>1</v>
      </c>
      <c r="L201" s="34"/>
      <c r="M201" s="152" t="s">
        <v>1</v>
      </c>
      <c r="N201" s="153" t="s">
        <v>41</v>
      </c>
      <c r="O201" s="59"/>
      <c r="P201" s="154">
        <f t="shared" si="31"/>
        <v>0</v>
      </c>
      <c r="Q201" s="154">
        <v>0</v>
      </c>
      <c r="R201" s="154">
        <f t="shared" si="32"/>
        <v>0</v>
      </c>
      <c r="S201" s="154">
        <v>0</v>
      </c>
      <c r="T201" s="155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151</v>
      </c>
      <c r="AT201" s="156" t="s">
        <v>146</v>
      </c>
      <c r="AU201" s="156" t="s">
        <v>6</v>
      </c>
      <c r="AY201" s="18" t="s">
        <v>144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8" t="s">
        <v>6</v>
      </c>
      <c r="BK201" s="157">
        <f t="shared" si="39"/>
        <v>0</v>
      </c>
      <c r="BL201" s="18" t="s">
        <v>151</v>
      </c>
      <c r="BM201" s="156" t="s">
        <v>963</v>
      </c>
    </row>
    <row r="202" spans="1:65" s="2" customFormat="1" ht="16.5" customHeight="1">
      <c r="A202" s="33"/>
      <c r="B202" s="144"/>
      <c r="C202" s="145" t="s">
        <v>554</v>
      </c>
      <c r="D202" s="145" t="s">
        <v>146</v>
      </c>
      <c r="E202" s="146" t="s">
        <v>1432</v>
      </c>
      <c r="F202" s="147" t="s">
        <v>1433</v>
      </c>
      <c r="G202" s="148" t="s">
        <v>986</v>
      </c>
      <c r="H202" s="149">
        <v>1</v>
      </c>
      <c r="I202" s="150"/>
      <c r="J202" s="151">
        <f t="shared" si="30"/>
        <v>0</v>
      </c>
      <c r="K202" s="147" t="s">
        <v>1</v>
      </c>
      <c r="L202" s="34"/>
      <c r="M202" s="152" t="s">
        <v>1</v>
      </c>
      <c r="N202" s="153" t="s">
        <v>41</v>
      </c>
      <c r="O202" s="59"/>
      <c r="P202" s="154">
        <f t="shared" si="31"/>
        <v>0</v>
      </c>
      <c r="Q202" s="154">
        <v>0</v>
      </c>
      <c r="R202" s="154">
        <f t="shared" si="32"/>
        <v>0</v>
      </c>
      <c r="S202" s="154">
        <v>0</v>
      </c>
      <c r="T202" s="155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151</v>
      </c>
      <c r="AT202" s="156" t="s">
        <v>146</v>
      </c>
      <c r="AU202" s="156" t="s">
        <v>6</v>
      </c>
      <c r="AY202" s="18" t="s">
        <v>144</v>
      </c>
      <c r="BE202" s="157">
        <f t="shared" si="34"/>
        <v>0</v>
      </c>
      <c r="BF202" s="157">
        <f t="shared" si="35"/>
        <v>0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8" t="s">
        <v>6</v>
      </c>
      <c r="BK202" s="157">
        <f t="shared" si="39"/>
        <v>0</v>
      </c>
      <c r="BL202" s="18" t="s">
        <v>151</v>
      </c>
      <c r="BM202" s="156" t="s">
        <v>974</v>
      </c>
    </row>
    <row r="203" spans="1:65" s="2" customFormat="1" ht="16.5" customHeight="1">
      <c r="A203" s="33"/>
      <c r="B203" s="144"/>
      <c r="C203" s="145" t="s">
        <v>559</v>
      </c>
      <c r="D203" s="145" t="s">
        <v>146</v>
      </c>
      <c r="E203" s="146" t="s">
        <v>1434</v>
      </c>
      <c r="F203" s="147" t="s">
        <v>1435</v>
      </c>
      <c r="G203" s="148" t="s">
        <v>986</v>
      </c>
      <c r="H203" s="149">
        <v>1</v>
      </c>
      <c r="I203" s="150"/>
      <c r="J203" s="151">
        <f t="shared" si="30"/>
        <v>0</v>
      </c>
      <c r="K203" s="147" t="s">
        <v>1</v>
      </c>
      <c r="L203" s="34"/>
      <c r="M203" s="152" t="s">
        <v>1</v>
      </c>
      <c r="N203" s="153" t="s">
        <v>41</v>
      </c>
      <c r="O203" s="59"/>
      <c r="P203" s="154">
        <f t="shared" si="31"/>
        <v>0</v>
      </c>
      <c r="Q203" s="154">
        <v>0</v>
      </c>
      <c r="R203" s="154">
        <f t="shared" si="32"/>
        <v>0</v>
      </c>
      <c r="S203" s="154">
        <v>0</v>
      </c>
      <c r="T203" s="155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151</v>
      </c>
      <c r="AT203" s="156" t="s">
        <v>146</v>
      </c>
      <c r="AU203" s="156" t="s">
        <v>6</v>
      </c>
      <c r="AY203" s="18" t="s">
        <v>144</v>
      </c>
      <c r="BE203" s="157">
        <f t="shared" si="34"/>
        <v>0</v>
      </c>
      <c r="BF203" s="157">
        <f t="shared" si="35"/>
        <v>0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8" t="s">
        <v>6</v>
      </c>
      <c r="BK203" s="157">
        <f t="shared" si="39"/>
        <v>0</v>
      </c>
      <c r="BL203" s="18" t="s">
        <v>151</v>
      </c>
      <c r="BM203" s="156" t="s">
        <v>983</v>
      </c>
    </row>
    <row r="204" spans="1:65" s="2" customFormat="1" ht="16.5" customHeight="1">
      <c r="A204" s="33"/>
      <c r="B204" s="144"/>
      <c r="C204" s="145" t="s">
        <v>564</v>
      </c>
      <c r="D204" s="145" t="s">
        <v>146</v>
      </c>
      <c r="E204" s="146" t="s">
        <v>1436</v>
      </c>
      <c r="F204" s="147" t="s">
        <v>1437</v>
      </c>
      <c r="G204" s="148" t="s">
        <v>986</v>
      </c>
      <c r="H204" s="149">
        <v>2</v>
      </c>
      <c r="I204" s="150"/>
      <c r="J204" s="151">
        <f t="shared" si="30"/>
        <v>0</v>
      </c>
      <c r="K204" s="147" t="s">
        <v>1</v>
      </c>
      <c r="L204" s="34"/>
      <c r="M204" s="152" t="s">
        <v>1</v>
      </c>
      <c r="N204" s="153" t="s">
        <v>41</v>
      </c>
      <c r="O204" s="59"/>
      <c r="P204" s="154">
        <f t="shared" si="31"/>
        <v>0</v>
      </c>
      <c r="Q204" s="154">
        <v>0</v>
      </c>
      <c r="R204" s="154">
        <f t="shared" si="32"/>
        <v>0</v>
      </c>
      <c r="S204" s="154">
        <v>0</v>
      </c>
      <c r="T204" s="155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151</v>
      </c>
      <c r="AT204" s="156" t="s">
        <v>146</v>
      </c>
      <c r="AU204" s="156" t="s">
        <v>6</v>
      </c>
      <c r="AY204" s="18" t="s">
        <v>144</v>
      </c>
      <c r="BE204" s="157">
        <f t="shared" si="34"/>
        <v>0</v>
      </c>
      <c r="BF204" s="157">
        <f t="shared" si="35"/>
        <v>0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8" t="s">
        <v>6</v>
      </c>
      <c r="BK204" s="157">
        <f t="shared" si="39"/>
        <v>0</v>
      </c>
      <c r="BL204" s="18" t="s">
        <v>151</v>
      </c>
      <c r="BM204" s="156" t="s">
        <v>992</v>
      </c>
    </row>
    <row r="205" spans="1:65" s="2" customFormat="1" ht="16.5" customHeight="1">
      <c r="A205" s="33"/>
      <c r="B205" s="144"/>
      <c r="C205" s="145" t="s">
        <v>570</v>
      </c>
      <c r="D205" s="145" t="s">
        <v>146</v>
      </c>
      <c r="E205" s="146" t="s">
        <v>1438</v>
      </c>
      <c r="F205" s="147" t="s">
        <v>1439</v>
      </c>
      <c r="G205" s="148" t="s">
        <v>986</v>
      </c>
      <c r="H205" s="149">
        <v>2</v>
      </c>
      <c r="I205" s="150"/>
      <c r="J205" s="151">
        <f t="shared" si="30"/>
        <v>0</v>
      </c>
      <c r="K205" s="147" t="s">
        <v>1</v>
      </c>
      <c r="L205" s="34"/>
      <c r="M205" s="152" t="s">
        <v>1</v>
      </c>
      <c r="N205" s="153" t="s">
        <v>41</v>
      </c>
      <c r="O205" s="59"/>
      <c r="P205" s="154">
        <f t="shared" si="31"/>
        <v>0</v>
      </c>
      <c r="Q205" s="154">
        <v>0</v>
      </c>
      <c r="R205" s="154">
        <f t="shared" si="32"/>
        <v>0</v>
      </c>
      <c r="S205" s="154">
        <v>0</v>
      </c>
      <c r="T205" s="155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151</v>
      </c>
      <c r="AT205" s="156" t="s">
        <v>146</v>
      </c>
      <c r="AU205" s="156" t="s">
        <v>6</v>
      </c>
      <c r="AY205" s="18" t="s">
        <v>144</v>
      </c>
      <c r="BE205" s="157">
        <f t="shared" si="34"/>
        <v>0</v>
      </c>
      <c r="BF205" s="157">
        <f t="shared" si="35"/>
        <v>0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8" t="s">
        <v>6</v>
      </c>
      <c r="BK205" s="157">
        <f t="shared" si="39"/>
        <v>0</v>
      </c>
      <c r="BL205" s="18" t="s">
        <v>151</v>
      </c>
      <c r="BM205" s="156" t="s">
        <v>1000</v>
      </c>
    </row>
    <row r="206" spans="1:65" s="2" customFormat="1" ht="16.5" customHeight="1">
      <c r="A206" s="33"/>
      <c r="B206" s="144"/>
      <c r="C206" s="145" t="s">
        <v>576</v>
      </c>
      <c r="D206" s="145" t="s">
        <v>146</v>
      </c>
      <c r="E206" s="146" t="s">
        <v>1440</v>
      </c>
      <c r="F206" s="147" t="s">
        <v>1441</v>
      </c>
      <c r="G206" s="148" t="s">
        <v>986</v>
      </c>
      <c r="H206" s="149">
        <v>8</v>
      </c>
      <c r="I206" s="150"/>
      <c r="J206" s="151">
        <f t="shared" ref="J206:J237" si="40">ROUND(I206*H206,2)</f>
        <v>0</v>
      </c>
      <c r="K206" s="147" t="s">
        <v>1</v>
      </c>
      <c r="L206" s="34"/>
      <c r="M206" s="152" t="s">
        <v>1</v>
      </c>
      <c r="N206" s="153" t="s">
        <v>41</v>
      </c>
      <c r="O206" s="59"/>
      <c r="P206" s="154">
        <f t="shared" ref="P206:P237" si="41">O206*H206</f>
        <v>0</v>
      </c>
      <c r="Q206" s="154">
        <v>0</v>
      </c>
      <c r="R206" s="154">
        <f t="shared" ref="R206:R237" si="42">Q206*H206</f>
        <v>0</v>
      </c>
      <c r="S206" s="154">
        <v>0</v>
      </c>
      <c r="T206" s="155">
        <f t="shared" ref="T206:T237" si="43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151</v>
      </c>
      <c r="AT206" s="156" t="s">
        <v>146</v>
      </c>
      <c r="AU206" s="156" t="s">
        <v>6</v>
      </c>
      <c r="AY206" s="18" t="s">
        <v>144</v>
      </c>
      <c r="BE206" s="157">
        <f t="shared" ref="BE206:BE224" si="44">IF(N206="základní",J206,0)</f>
        <v>0</v>
      </c>
      <c r="BF206" s="157">
        <f t="shared" ref="BF206:BF224" si="45">IF(N206="snížená",J206,0)</f>
        <v>0</v>
      </c>
      <c r="BG206" s="157">
        <f t="shared" ref="BG206:BG224" si="46">IF(N206="zákl. přenesená",J206,0)</f>
        <v>0</v>
      </c>
      <c r="BH206" s="157">
        <f t="shared" ref="BH206:BH224" si="47">IF(N206="sníž. přenesená",J206,0)</f>
        <v>0</v>
      </c>
      <c r="BI206" s="157">
        <f t="shared" ref="BI206:BI224" si="48">IF(N206="nulová",J206,0)</f>
        <v>0</v>
      </c>
      <c r="BJ206" s="18" t="s">
        <v>6</v>
      </c>
      <c r="BK206" s="157">
        <f t="shared" ref="BK206:BK224" si="49">ROUND(I206*H206,2)</f>
        <v>0</v>
      </c>
      <c r="BL206" s="18" t="s">
        <v>151</v>
      </c>
      <c r="BM206" s="156" t="s">
        <v>1010</v>
      </c>
    </row>
    <row r="207" spans="1:65" s="2" customFormat="1" ht="16.5" customHeight="1">
      <c r="A207" s="33"/>
      <c r="B207" s="144"/>
      <c r="C207" s="145" t="s">
        <v>580</v>
      </c>
      <c r="D207" s="145" t="s">
        <v>146</v>
      </c>
      <c r="E207" s="146" t="s">
        <v>1442</v>
      </c>
      <c r="F207" s="147" t="s">
        <v>1443</v>
      </c>
      <c r="G207" s="148" t="s">
        <v>427</v>
      </c>
      <c r="H207" s="149">
        <v>10</v>
      </c>
      <c r="I207" s="150"/>
      <c r="J207" s="151">
        <f t="shared" si="40"/>
        <v>0</v>
      </c>
      <c r="K207" s="147" t="s">
        <v>1281</v>
      </c>
      <c r="L207" s="34"/>
      <c r="M207" s="152" t="s">
        <v>1</v>
      </c>
      <c r="N207" s="153" t="s">
        <v>41</v>
      </c>
      <c r="O207" s="59"/>
      <c r="P207" s="154">
        <f t="shared" si="41"/>
        <v>0</v>
      </c>
      <c r="Q207" s="154">
        <v>0</v>
      </c>
      <c r="R207" s="154">
        <f t="shared" si="42"/>
        <v>0</v>
      </c>
      <c r="S207" s="154">
        <v>0</v>
      </c>
      <c r="T207" s="155">
        <f t="shared" si="4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151</v>
      </c>
      <c r="AT207" s="156" t="s">
        <v>146</v>
      </c>
      <c r="AU207" s="156" t="s">
        <v>6</v>
      </c>
      <c r="AY207" s="18" t="s">
        <v>144</v>
      </c>
      <c r="BE207" s="157">
        <f t="shared" si="44"/>
        <v>0</v>
      </c>
      <c r="BF207" s="157">
        <f t="shared" si="45"/>
        <v>0</v>
      </c>
      <c r="BG207" s="157">
        <f t="shared" si="46"/>
        <v>0</v>
      </c>
      <c r="BH207" s="157">
        <f t="shared" si="47"/>
        <v>0</v>
      </c>
      <c r="BI207" s="157">
        <f t="shared" si="48"/>
        <v>0</v>
      </c>
      <c r="BJ207" s="18" t="s">
        <v>6</v>
      </c>
      <c r="BK207" s="157">
        <f t="shared" si="49"/>
        <v>0</v>
      </c>
      <c r="BL207" s="18" t="s">
        <v>151</v>
      </c>
      <c r="BM207" s="156" t="s">
        <v>1022</v>
      </c>
    </row>
    <row r="208" spans="1:65" s="2" customFormat="1" ht="16.5" customHeight="1">
      <c r="A208" s="33"/>
      <c r="B208" s="144"/>
      <c r="C208" s="145" t="s">
        <v>584</v>
      </c>
      <c r="D208" s="145" t="s">
        <v>146</v>
      </c>
      <c r="E208" s="146" t="s">
        <v>1444</v>
      </c>
      <c r="F208" s="147" t="s">
        <v>1445</v>
      </c>
      <c r="G208" s="148" t="s">
        <v>986</v>
      </c>
      <c r="H208" s="149">
        <v>1</v>
      </c>
      <c r="I208" s="150"/>
      <c r="J208" s="151">
        <f t="shared" si="40"/>
        <v>0</v>
      </c>
      <c r="K208" s="147" t="s">
        <v>1</v>
      </c>
      <c r="L208" s="34"/>
      <c r="M208" s="152" t="s">
        <v>1</v>
      </c>
      <c r="N208" s="153" t="s">
        <v>41</v>
      </c>
      <c r="O208" s="59"/>
      <c r="P208" s="154">
        <f t="shared" si="41"/>
        <v>0</v>
      </c>
      <c r="Q208" s="154">
        <v>0</v>
      </c>
      <c r="R208" s="154">
        <f t="shared" si="42"/>
        <v>0</v>
      </c>
      <c r="S208" s="154">
        <v>0</v>
      </c>
      <c r="T208" s="155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151</v>
      </c>
      <c r="AT208" s="156" t="s">
        <v>146</v>
      </c>
      <c r="AU208" s="156" t="s">
        <v>6</v>
      </c>
      <c r="AY208" s="18" t="s">
        <v>144</v>
      </c>
      <c r="BE208" s="157">
        <f t="shared" si="44"/>
        <v>0</v>
      </c>
      <c r="BF208" s="157">
        <f t="shared" si="45"/>
        <v>0</v>
      </c>
      <c r="BG208" s="157">
        <f t="shared" si="46"/>
        <v>0</v>
      </c>
      <c r="BH208" s="157">
        <f t="shared" si="47"/>
        <v>0</v>
      </c>
      <c r="BI208" s="157">
        <f t="shared" si="48"/>
        <v>0</v>
      </c>
      <c r="BJ208" s="18" t="s">
        <v>6</v>
      </c>
      <c r="BK208" s="157">
        <f t="shared" si="49"/>
        <v>0</v>
      </c>
      <c r="BL208" s="18" t="s">
        <v>151</v>
      </c>
      <c r="BM208" s="156" t="s">
        <v>1033</v>
      </c>
    </row>
    <row r="209" spans="1:65" s="2" customFormat="1" ht="16.5" customHeight="1">
      <c r="A209" s="33"/>
      <c r="B209" s="144"/>
      <c r="C209" s="145" t="s">
        <v>588</v>
      </c>
      <c r="D209" s="145" t="s">
        <v>146</v>
      </c>
      <c r="E209" s="146" t="s">
        <v>1446</v>
      </c>
      <c r="F209" s="147" t="s">
        <v>1447</v>
      </c>
      <c r="G209" s="148" t="s">
        <v>427</v>
      </c>
      <c r="H209" s="149">
        <v>40</v>
      </c>
      <c r="I209" s="150"/>
      <c r="J209" s="151">
        <f t="shared" si="40"/>
        <v>0</v>
      </c>
      <c r="K209" s="147" t="s">
        <v>1281</v>
      </c>
      <c r="L209" s="34"/>
      <c r="M209" s="152" t="s">
        <v>1</v>
      </c>
      <c r="N209" s="153" t="s">
        <v>41</v>
      </c>
      <c r="O209" s="59"/>
      <c r="P209" s="154">
        <f t="shared" si="41"/>
        <v>0</v>
      </c>
      <c r="Q209" s="154">
        <v>0</v>
      </c>
      <c r="R209" s="154">
        <f t="shared" si="42"/>
        <v>0</v>
      </c>
      <c r="S209" s="154">
        <v>0</v>
      </c>
      <c r="T209" s="155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151</v>
      </c>
      <c r="AT209" s="156" t="s">
        <v>146</v>
      </c>
      <c r="AU209" s="156" t="s">
        <v>6</v>
      </c>
      <c r="AY209" s="18" t="s">
        <v>144</v>
      </c>
      <c r="BE209" s="157">
        <f t="shared" si="44"/>
        <v>0</v>
      </c>
      <c r="BF209" s="157">
        <f t="shared" si="45"/>
        <v>0</v>
      </c>
      <c r="BG209" s="157">
        <f t="shared" si="46"/>
        <v>0</v>
      </c>
      <c r="BH209" s="157">
        <f t="shared" si="47"/>
        <v>0</v>
      </c>
      <c r="BI209" s="157">
        <f t="shared" si="48"/>
        <v>0</v>
      </c>
      <c r="BJ209" s="18" t="s">
        <v>6</v>
      </c>
      <c r="BK209" s="157">
        <f t="shared" si="49"/>
        <v>0</v>
      </c>
      <c r="BL209" s="18" t="s">
        <v>151</v>
      </c>
      <c r="BM209" s="156" t="s">
        <v>1044</v>
      </c>
    </row>
    <row r="210" spans="1:65" s="2" customFormat="1" ht="16.5" customHeight="1">
      <c r="A210" s="33"/>
      <c r="B210" s="144"/>
      <c r="C210" s="145" t="s">
        <v>594</v>
      </c>
      <c r="D210" s="145" t="s">
        <v>146</v>
      </c>
      <c r="E210" s="146" t="s">
        <v>1448</v>
      </c>
      <c r="F210" s="147" t="s">
        <v>1449</v>
      </c>
      <c r="G210" s="148" t="s">
        <v>427</v>
      </c>
      <c r="H210" s="149">
        <v>40</v>
      </c>
      <c r="I210" s="150"/>
      <c r="J210" s="151">
        <f t="shared" si="40"/>
        <v>0</v>
      </c>
      <c r="K210" s="147" t="s">
        <v>1281</v>
      </c>
      <c r="L210" s="34"/>
      <c r="M210" s="152" t="s">
        <v>1</v>
      </c>
      <c r="N210" s="153" t="s">
        <v>41</v>
      </c>
      <c r="O210" s="59"/>
      <c r="P210" s="154">
        <f t="shared" si="41"/>
        <v>0</v>
      </c>
      <c r="Q210" s="154">
        <v>0</v>
      </c>
      <c r="R210" s="154">
        <f t="shared" si="42"/>
        <v>0</v>
      </c>
      <c r="S210" s="154">
        <v>0</v>
      </c>
      <c r="T210" s="155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151</v>
      </c>
      <c r="AT210" s="156" t="s">
        <v>146</v>
      </c>
      <c r="AU210" s="156" t="s">
        <v>6</v>
      </c>
      <c r="AY210" s="18" t="s">
        <v>144</v>
      </c>
      <c r="BE210" s="157">
        <f t="shared" si="44"/>
        <v>0</v>
      </c>
      <c r="BF210" s="157">
        <f t="shared" si="45"/>
        <v>0</v>
      </c>
      <c r="BG210" s="157">
        <f t="shared" si="46"/>
        <v>0</v>
      </c>
      <c r="BH210" s="157">
        <f t="shared" si="47"/>
        <v>0</v>
      </c>
      <c r="BI210" s="157">
        <f t="shared" si="48"/>
        <v>0</v>
      </c>
      <c r="BJ210" s="18" t="s">
        <v>6</v>
      </c>
      <c r="BK210" s="157">
        <f t="shared" si="49"/>
        <v>0</v>
      </c>
      <c r="BL210" s="18" t="s">
        <v>151</v>
      </c>
      <c r="BM210" s="156" t="s">
        <v>1056</v>
      </c>
    </row>
    <row r="211" spans="1:65" s="2" customFormat="1" ht="16.5" customHeight="1">
      <c r="A211" s="33"/>
      <c r="B211" s="144"/>
      <c r="C211" s="145" t="s">
        <v>599</v>
      </c>
      <c r="D211" s="145" t="s">
        <v>146</v>
      </c>
      <c r="E211" s="146" t="s">
        <v>1450</v>
      </c>
      <c r="F211" s="147" t="s">
        <v>1451</v>
      </c>
      <c r="G211" s="148" t="s">
        <v>427</v>
      </c>
      <c r="H211" s="149">
        <v>40</v>
      </c>
      <c r="I211" s="150"/>
      <c r="J211" s="151">
        <f t="shared" si="40"/>
        <v>0</v>
      </c>
      <c r="K211" s="147" t="s">
        <v>1281</v>
      </c>
      <c r="L211" s="34"/>
      <c r="M211" s="152" t="s">
        <v>1</v>
      </c>
      <c r="N211" s="153" t="s">
        <v>41</v>
      </c>
      <c r="O211" s="59"/>
      <c r="P211" s="154">
        <f t="shared" si="41"/>
        <v>0</v>
      </c>
      <c r="Q211" s="154">
        <v>0</v>
      </c>
      <c r="R211" s="154">
        <f t="shared" si="42"/>
        <v>0</v>
      </c>
      <c r="S211" s="154">
        <v>0</v>
      </c>
      <c r="T211" s="155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151</v>
      </c>
      <c r="AT211" s="156" t="s">
        <v>146</v>
      </c>
      <c r="AU211" s="156" t="s">
        <v>6</v>
      </c>
      <c r="AY211" s="18" t="s">
        <v>144</v>
      </c>
      <c r="BE211" s="157">
        <f t="shared" si="44"/>
        <v>0</v>
      </c>
      <c r="BF211" s="157">
        <f t="shared" si="45"/>
        <v>0</v>
      </c>
      <c r="BG211" s="157">
        <f t="shared" si="46"/>
        <v>0</v>
      </c>
      <c r="BH211" s="157">
        <f t="shared" si="47"/>
        <v>0</v>
      </c>
      <c r="BI211" s="157">
        <f t="shared" si="48"/>
        <v>0</v>
      </c>
      <c r="BJ211" s="18" t="s">
        <v>6</v>
      </c>
      <c r="BK211" s="157">
        <f t="shared" si="49"/>
        <v>0</v>
      </c>
      <c r="BL211" s="18" t="s">
        <v>151</v>
      </c>
      <c r="BM211" s="156" t="s">
        <v>1065</v>
      </c>
    </row>
    <row r="212" spans="1:65" s="2" customFormat="1" ht="16.5" customHeight="1">
      <c r="A212" s="33"/>
      <c r="B212" s="144"/>
      <c r="C212" s="145" t="s">
        <v>604</v>
      </c>
      <c r="D212" s="145" t="s">
        <v>146</v>
      </c>
      <c r="E212" s="146" t="s">
        <v>1452</v>
      </c>
      <c r="F212" s="147" t="s">
        <v>1453</v>
      </c>
      <c r="G212" s="148" t="s">
        <v>986</v>
      </c>
      <c r="H212" s="149">
        <v>1</v>
      </c>
      <c r="I212" s="150"/>
      <c r="J212" s="151">
        <f t="shared" si="40"/>
        <v>0</v>
      </c>
      <c r="K212" s="147" t="s">
        <v>1</v>
      </c>
      <c r="L212" s="34"/>
      <c r="M212" s="152" t="s">
        <v>1</v>
      </c>
      <c r="N212" s="153" t="s">
        <v>41</v>
      </c>
      <c r="O212" s="59"/>
      <c r="P212" s="154">
        <f t="shared" si="41"/>
        <v>0</v>
      </c>
      <c r="Q212" s="154">
        <v>0</v>
      </c>
      <c r="R212" s="154">
        <f t="shared" si="42"/>
        <v>0</v>
      </c>
      <c r="S212" s="154">
        <v>0</v>
      </c>
      <c r="T212" s="155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151</v>
      </c>
      <c r="AT212" s="156" t="s">
        <v>146</v>
      </c>
      <c r="AU212" s="156" t="s">
        <v>6</v>
      </c>
      <c r="AY212" s="18" t="s">
        <v>144</v>
      </c>
      <c r="BE212" s="157">
        <f t="shared" si="44"/>
        <v>0</v>
      </c>
      <c r="BF212" s="157">
        <f t="shared" si="45"/>
        <v>0</v>
      </c>
      <c r="BG212" s="157">
        <f t="shared" si="46"/>
        <v>0</v>
      </c>
      <c r="BH212" s="157">
        <f t="shared" si="47"/>
        <v>0</v>
      </c>
      <c r="BI212" s="157">
        <f t="shared" si="48"/>
        <v>0</v>
      </c>
      <c r="BJ212" s="18" t="s">
        <v>6</v>
      </c>
      <c r="BK212" s="157">
        <f t="shared" si="49"/>
        <v>0</v>
      </c>
      <c r="BL212" s="18" t="s">
        <v>151</v>
      </c>
      <c r="BM212" s="156" t="s">
        <v>1076</v>
      </c>
    </row>
    <row r="213" spans="1:65" s="2" customFormat="1" ht="16.5" customHeight="1">
      <c r="A213" s="33"/>
      <c r="B213" s="144"/>
      <c r="C213" s="145" t="s">
        <v>609</v>
      </c>
      <c r="D213" s="145" t="s">
        <v>146</v>
      </c>
      <c r="E213" s="146" t="s">
        <v>1424</v>
      </c>
      <c r="F213" s="147" t="s">
        <v>1425</v>
      </c>
      <c r="G213" s="148" t="s">
        <v>986</v>
      </c>
      <c r="H213" s="149">
        <v>1</v>
      </c>
      <c r="I213" s="150"/>
      <c r="J213" s="151">
        <f t="shared" si="40"/>
        <v>0</v>
      </c>
      <c r="K213" s="147" t="s">
        <v>1</v>
      </c>
      <c r="L213" s="34"/>
      <c r="M213" s="152" t="s">
        <v>1</v>
      </c>
      <c r="N213" s="153" t="s">
        <v>41</v>
      </c>
      <c r="O213" s="59"/>
      <c r="P213" s="154">
        <f t="shared" si="41"/>
        <v>0</v>
      </c>
      <c r="Q213" s="154">
        <v>0</v>
      </c>
      <c r="R213" s="154">
        <f t="shared" si="42"/>
        <v>0</v>
      </c>
      <c r="S213" s="154">
        <v>0</v>
      </c>
      <c r="T213" s="155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151</v>
      </c>
      <c r="AT213" s="156" t="s">
        <v>146</v>
      </c>
      <c r="AU213" s="156" t="s">
        <v>6</v>
      </c>
      <c r="AY213" s="18" t="s">
        <v>144</v>
      </c>
      <c r="BE213" s="157">
        <f t="shared" si="44"/>
        <v>0</v>
      </c>
      <c r="BF213" s="157">
        <f t="shared" si="45"/>
        <v>0</v>
      </c>
      <c r="BG213" s="157">
        <f t="shared" si="46"/>
        <v>0</v>
      </c>
      <c r="BH213" s="157">
        <f t="shared" si="47"/>
        <v>0</v>
      </c>
      <c r="BI213" s="157">
        <f t="shared" si="48"/>
        <v>0</v>
      </c>
      <c r="BJ213" s="18" t="s">
        <v>6</v>
      </c>
      <c r="BK213" s="157">
        <f t="shared" si="49"/>
        <v>0</v>
      </c>
      <c r="BL213" s="18" t="s">
        <v>151</v>
      </c>
      <c r="BM213" s="156" t="s">
        <v>1090</v>
      </c>
    </row>
    <row r="214" spans="1:65" s="2" customFormat="1" ht="16.5" customHeight="1">
      <c r="A214" s="33"/>
      <c r="B214" s="144"/>
      <c r="C214" s="145" t="s">
        <v>614</v>
      </c>
      <c r="D214" s="145" t="s">
        <v>146</v>
      </c>
      <c r="E214" s="146" t="s">
        <v>1454</v>
      </c>
      <c r="F214" s="147" t="s">
        <v>1455</v>
      </c>
      <c r="G214" s="148" t="s">
        <v>986</v>
      </c>
      <c r="H214" s="149">
        <v>1</v>
      </c>
      <c r="I214" s="150"/>
      <c r="J214" s="151">
        <f t="shared" si="40"/>
        <v>0</v>
      </c>
      <c r="K214" s="147" t="s">
        <v>1</v>
      </c>
      <c r="L214" s="34"/>
      <c r="M214" s="152" t="s">
        <v>1</v>
      </c>
      <c r="N214" s="153" t="s">
        <v>41</v>
      </c>
      <c r="O214" s="59"/>
      <c r="P214" s="154">
        <f t="shared" si="41"/>
        <v>0</v>
      </c>
      <c r="Q214" s="154">
        <v>0</v>
      </c>
      <c r="R214" s="154">
        <f t="shared" si="42"/>
        <v>0</v>
      </c>
      <c r="S214" s="154">
        <v>0</v>
      </c>
      <c r="T214" s="155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151</v>
      </c>
      <c r="AT214" s="156" t="s">
        <v>146</v>
      </c>
      <c r="AU214" s="156" t="s">
        <v>6</v>
      </c>
      <c r="AY214" s="18" t="s">
        <v>144</v>
      </c>
      <c r="BE214" s="157">
        <f t="shared" si="44"/>
        <v>0</v>
      </c>
      <c r="BF214" s="157">
        <f t="shared" si="45"/>
        <v>0</v>
      </c>
      <c r="BG214" s="157">
        <f t="shared" si="46"/>
        <v>0</v>
      </c>
      <c r="BH214" s="157">
        <f t="shared" si="47"/>
        <v>0</v>
      </c>
      <c r="BI214" s="157">
        <f t="shared" si="48"/>
        <v>0</v>
      </c>
      <c r="BJ214" s="18" t="s">
        <v>6</v>
      </c>
      <c r="BK214" s="157">
        <f t="shared" si="49"/>
        <v>0</v>
      </c>
      <c r="BL214" s="18" t="s">
        <v>151</v>
      </c>
      <c r="BM214" s="156" t="s">
        <v>1101</v>
      </c>
    </row>
    <row r="215" spans="1:65" s="2" customFormat="1" ht="16.5" customHeight="1">
      <c r="A215" s="33"/>
      <c r="B215" s="144"/>
      <c r="C215" s="145" t="s">
        <v>627</v>
      </c>
      <c r="D215" s="145" t="s">
        <v>146</v>
      </c>
      <c r="E215" s="146" t="s">
        <v>1432</v>
      </c>
      <c r="F215" s="147" t="s">
        <v>1433</v>
      </c>
      <c r="G215" s="148" t="s">
        <v>986</v>
      </c>
      <c r="H215" s="149">
        <v>1</v>
      </c>
      <c r="I215" s="150"/>
      <c r="J215" s="151">
        <f t="shared" si="40"/>
        <v>0</v>
      </c>
      <c r="K215" s="147" t="s">
        <v>1</v>
      </c>
      <c r="L215" s="34"/>
      <c r="M215" s="152" t="s">
        <v>1</v>
      </c>
      <c r="N215" s="153" t="s">
        <v>41</v>
      </c>
      <c r="O215" s="59"/>
      <c r="P215" s="154">
        <f t="shared" si="41"/>
        <v>0</v>
      </c>
      <c r="Q215" s="154">
        <v>0</v>
      </c>
      <c r="R215" s="154">
        <f t="shared" si="42"/>
        <v>0</v>
      </c>
      <c r="S215" s="154">
        <v>0</v>
      </c>
      <c r="T215" s="155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151</v>
      </c>
      <c r="AT215" s="156" t="s">
        <v>146</v>
      </c>
      <c r="AU215" s="156" t="s">
        <v>6</v>
      </c>
      <c r="AY215" s="18" t="s">
        <v>144</v>
      </c>
      <c r="BE215" s="157">
        <f t="shared" si="44"/>
        <v>0</v>
      </c>
      <c r="BF215" s="157">
        <f t="shared" si="45"/>
        <v>0</v>
      </c>
      <c r="BG215" s="157">
        <f t="shared" si="46"/>
        <v>0</v>
      </c>
      <c r="BH215" s="157">
        <f t="shared" si="47"/>
        <v>0</v>
      </c>
      <c r="BI215" s="157">
        <f t="shared" si="48"/>
        <v>0</v>
      </c>
      <c r="BJ215" s="18" t="s">
        <v>6</v>
      </c>
      <c r="BK215" s="157">
        <f t="shared" si="49"/>
        <v>0</v>
      </c>
      <c r="BL215" s="18" t="s">
        <v>151</v>
      </c>
      <c r="BM215" s="156" t="s">
        <v>1111</v>
      </c>
    </row>
    <row r="216" spans="1:65" s="2" customFormat="1" ht="16.5" customHeight="1">
      <c r="A216" s="33"/>
      <c r="B216" s="144"/>
      <c r="C216" s="145" t="s">
        <v>640</v>
      </c>
      <c r="D216" s="145" t="s">
        <v>146</v>
      </c>
      <c r="E216" s="146" t="s">
        <v>1456</v>
      </c>
      <c r="F216" s="147" t="s">
        <v>1457</v>
      </c>
      <c r="G216" s="148" t="s">
        <v>986</v>
      </c>
      <c r="H216" s="149">
        <v>1</v>
      </c>
      <c r="I216" s="150"/>
      <c r="J216" s="151">
        <f t="shared" si="40"/>
        <v>0</v>
      </c>
      <c r="K216" s="147" t="s">
        <v>1</v>
      </c>
      <c r="L216" s="34"/>
      <c r="M216" s="152" t="s">
        <v>1</v>
      </c>
      <c r="N216" s="153" t="s">
        <v>41</v>
      </c>
      <c r="O216" s="59"/>
      <c r="P216" s="154">
        <f t="shared" si="41"/>
        <v>0</v>
      </c>
      <c r="Q216" s="154">
        <v>0</v>
      </c>
      <c r="R216" s="154">
        <f t="shared" si="42"/>
        <v>0</v>
      </c>
      <c r="S216" s="154">
        <v>0</v>
      </c>
      <c r="T216" s="155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151</v>
      </c>
      <c r="AT216" s="156" t="s">
        <v>146</v>
      </c>
      <c r="AU216" s="156" t="s">
        <v>6</v>
      </c>
      <c r="AY216" s="18" t="s">
        <v>144</v>
      </c>
      <c r="BE216" s="157">
        <f t="shared" si="44"/>
        <v>0</v>
      </c>
      <c r="BF216" s="157">
        <f t="shared" si="45"/>
        <v>0</v>
      </c>
      <c r="BG216" s="157">
        <f t="shared" si="46"/>
        <v>0</v>
      </c>
      <c r="BH216" s="157">
        <f t="shared" si="47"/>
        <v>0</v>
      </c>
      <c r="BI216" s="157">
        <f t="shared" si="48"/>
        <v>0</v>
      </c>
      <c r="BJ216" s="18" t="s">
        <v>6</v>
      </c>
      <c r="BK216" s="157">
        <f t="shared" si="49"/>
        <v>0</v>
      </c>
      <c r="BL216" s="18" t="s">
        <v>151</v>
      </c>
      <c r="BM216" s="156" t="s">
        <v>1119</v>
      </c>
    </row>
    <row r="217" spans="1:65" s="2" customFormat="1" ht="16.5" customHeight="1">
      <c r="A217" s="33"/>
      <c r="B217" s="144"/>
      <c r="C217" s="145" t="s">
        <v>645</v>
      </c>
      <c r="D217" s="145" t="s">
        <v>146</v>
      </c>
      <c r="E217" s="146" t="s">
        <v>1458</v>
      </c>
      <c r="F217" s="147" t="s">
        <v>1459</v>
      </c>
      <c r="G217" s="148" t="s">
        <v>986</v>
      </c>
      <c r="H217" s="149">
        <v>6</v>
      </c>
      <c r="I217" s="150"/>
      <c r="J217" s="151">
        <f t="shared" si="40"/>
        <v>0</v>
      </c>
      <c r="K217" s="147" t="s">
        <v>1</v>
      </c>
      <c r="L217" s="34"/>
      <c r="M217" s="152" t="s">
        <v>1</v>
      </c>
      <c r="N217" s="153" t="s">
        <v>41</v>
      </c>
      <c r="O217" s="59"/>
      <c r="P217" s="154">
        <f t="shared" si="41"/>
        <v>0</v>
      </c>
      <c r="Q217" s="154">
        <v>0</v>
      </c>
      <c r="R217" s="154">
        <f t="shared" si="42"/>
        <v>0</v>
      </c>
      <c r="S217" s="154">
        <v>0</v>
      </c>
      <c r="T217" s="155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151</v>
      </c>
      <c r="AT217" s="156" t="s">
        <v>146</v>
      </c>
      <c r="AU217" s="156" t="s">
        <v>6</v>
      </c>
      <c r="AY217" s="18" t="s">
        <v>144</v>
      </c>
      <c r="BE217" s="157">
        <f t="shared" si="44"/>
        <v>0</v>
      </c>
      <c r="BF217" s="157">
        <f t="shared" si="45"/>
        <v>0</v>
      </c>
      <c r="BG217" s="157">
        <f t="shared" si="46"/>
        <v>0</v>
      </c>
      <c r="BH217" s="157">
        <f t="shared" si="47"/>
        <v>0</v>
      </c>
      <c r="BI217" s="157">
        <f t="shared" si="48"/>
        <v>0</v>
      </c>
      <c r="BJ217" s="18" t="s">
        <v>6</v>
      </c>
      <c r="BK217" s="157">
        <f t="shared" si="49"/>
        <v>0</v>
      </c>
      <c r="BL217" s="18" t="s">
        <v>151</v>
      </c>
      <c r="BM217" s="156" t="s">
        <v>1127</v>
      </c>
    </row>
    <row r="218" spans="1:65" s="2" customFormat="1" ht="16.5" customHeight="1">
      <c r="A218" s="33"/>
      <c r="B218" s="144"/>
      <c r="C218" s="145" t="s">
        <v>650</v>
      </c>
      <c r="D218" s="145" t="s">
        <v>146</v>
      </c>
      <c r="E218" s="146" t="s">
        <v>1460</v>
      </c>
      <c r="F218" s="147" t="s">
        <v>1461</v>
      </c>
      <c r="G218" s="148" t="s">
        <v>986</v>
      </c>
      <c r="H218" s="149">
        <v>1</v>
      </c>
      <c r="I218" s="150"/>
      <c r="J218" s="151">
        <f t="shared" si="40"/>
        <v>0</v>
      </c>
      <c r="K218" s="147" t="s">
        <v>1</v>
      </c>
      <c r="L218" s="34"/>
      <c r="M218" s="152" t="s">
        <v>1</v>
      </c>
      <c r="N218" s="153" t="s">
        <v>41</v>
      </c>
      <c r="O218" s="59"/>
      <c r="P218" s="154">
        <f t="shared" si="41"/>
        <v>0</v>
      </c>
      <c r="Q218" s="154">
        <v>0</v>
      </c>
      <c r="R218" s="154">
        <f t="shared" si="42"/>
        <v>0</v>
      </c>
      <c r="S218" s="154">
        <v>0</v>
      </c>
      <c r="T218" s="155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151</v>
      </c>
      <c r="AT218" s="156" t="s">
        <v>146</v>
      </c>
      <c r="AU218" s="156" t="s">
        <v>6</v>
      </c>
      <c r="AY218" s="18" t="s">
        <v>144</v>
      </c>
      <c r="BE218" s="157">
        <f t="shared" si="44"/>
        <v>0</v>
      </c>
      <c r="BF218" s="157">
        <f t="shared" si="45"/>
        <v>0</v>
      </c>
      <c r="BG218" s="157">
        <f t="shared" si="46"/>
        <v>0</v>
      </c>
      <c r="BH218" s="157">
        <f t="shared" si="47"/>
        <v>0</v>
      </c>
      <c r="BI218" s="157">
        <f t="shared" si="48"/>
        <v>0</v>
      </c>
      <c r="BJ218" s="18" t="s">
        <v>6</v>
      </c>
      <c r="BK218" s="157">
        <f t="shared" si="49"/>
        <v>0</v>
      </c>
      <c r="BL218" s="18" t="s">
        <v>151</v>
      </c>
      <c r="BM218" s="156" t="s">
        <v>1148</v>
      </c>
    </row>
    <row r="219" spans="1:65" s="2" customFormat="1" ht="16.5" customHeight="1">
      <c r="A219" s="33"/>
      <c r="B219" s="144"/>
      <c r="C219" s="145" t="s">
        <v>654</v>
      </c>
      <c r="D219" s="145" t="s">
        <v>146</v>
      </c>
      <c r="E219" s="146" t="s">
        <v>1462</v>
      </c>
      <c r="F219" s="147" t="s">
        <v>1463</v>
      </c>
      <c r="G219" s="148" t="s">
        <v>986</v>
      </c>
      <c r="H219" s="149">
        <v>1</v>
      </c>
      <c r="I219" s="150"/>
      <c r="J219" s="151">
        <f t="shared" si="40"/>
        <v>0</v>
      </c>
      <c r="K219" s="147" t="s">
        <v>1</v>
      </c>
      <c r="L219" s="34"/>
      <c r="M219" s="152" t="s">
        <v>1</v>
      </c>
      <c r="N219" s="153" t="s">
        <v>41</v>
      </c>
      <c r="O219" s="59"/>
      <c r="P219" s="154">
        <f t="shared" si="41"/>
        <v>0</v>
      </c>
      <c r="Q219" s="154">
        <v>0</v>
      </c>
      <c r="R219" s="154">
        <f t="shared" si="42"/>
        <v>0</v>
      </c>
      <c r="S219" s="154">
        <v>0</v>
      </c>
      <c r="T219" s="155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151</v>
      </c>
      <c r="AT219" s="156" t="s">
        <v>146</v>
      </c>
      <c r="AU219" s="156" t="s">
        <v>6</v>
      </c>
      <c r="AY219" s="18" t="s">
        <v>144</v>
      </c>
      <c r="BE219" s="157">
        <f t="shared" si="44"/>
        <v>0</v>
      </c>
      <c r="BF219" s="157">
        <f t="shared" si="45"/>
        <v>0</v>
      </c>
      <c r="BG219" s="157">
        <f t="shared" si="46"/>
        <v>0</v>
      </c>
      <c r="BH219" s="157">
        <f t="shared" si="47"/>
        <v>0</v>
      </c>
      <c r="BI219" s="157">
        <f t="shared" si="48"/>
        <v>0</v>
      </c>
      <c r="BJ219" s="18" t="s">
        <v>6</v>
      </c>
      <c r="BK219" s="157">
        <f t="shared" si="49"/>
        <v>0</v>
      </c>
      <c r="BL219" s="18" t="s">
        <v>151</v>
      </c>
      <c r="BM219" s="156" t="s">
        <v>1160</v>
      </c>
    </row>
    <row r="220" spans="1:65" s="2" customFormat="1" ht="16.5" customHeight="1">
      <c r="A220" s="33"/>
      <c r="B220" s="144"/>
      <c r="C220" s="145" t="s">
        <v>659</v>
      </c>
      <c r="D220" s="145" t="s">
        <v>146</v>
      </c>
      <c r="E220" s="146" t="s">
        <v>1464</v>
      </c>
      <c r="F220" s="147" t="s">
        <v>1465</v>
      </c>
      <c r="G220" s="148" t="s">
        <v>986</v>
      </c>
      <c r="H220" s="149">
        <v>1</v>
      </c>
      <c r="I220" s="150"/>
      <c r="J220" s="151">
        <f t="shared" si="40"/>
        <v>0</v>
      </c>
      <c r="K220" s="147" t="s">
        <v>1</v>
      </c>
      <c r="L220" s="34"/>
      <c r="M220" s="152" t="s">
        <v>1</v>
      </c>
      <c r="N220" s="153" t="s">
        <v>41</v>
      </c>
      <c r="O220" s="59"/>
      <c r="P220" s="154">
        <f t="shared" si="41"/>
        <v>0</v>
      </c>
      <c r="Q220" s="154">
        <v>0</v>
      </c>
      <c r="R220" s="154">
        <f t="shared" si="42"/>
        <v>0</v>
      </c>
      <c r="S220" s="154">
        <v>0</v>
      </c>
      <c r="T220" s="155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151</v>
      </c>
      <c r="AT220" s="156" t="s">
        <v>146</v>
      </c>
      <c r="AU220" s="156" t="s">
        <v>6</v>
      </c>
      <c r="AY220" s="18" t="s">
        <v>144</v>
      </c>
      <c r="BE220" s="157">
        <f t="shared" si="44"/>
        <v>0</v>
      </c>
      <c r="BF220" s="157">
        <f t="shared" si="45"/>
        <v>0</v>
      </c>
      <c r="BG220" s="157">
        <f t="shared" si="46"/>
        <v>0</v>
      </c>
      <c r="BH220" s="157">
        <f t="shared" si="47"/>
        <v>0</v>
      </c>
      <c r="BI220" s="157">
        <f t="shared" si="48"/>
        <v>0</v>
      </c>
      <c r="BJ220" s="18" t="s">
        <v>6</v>
      </c>
      <c r="BK220" s="157">
        <f t="shared" si="49"/>
        <v>0</v>
      </c>
      <c r="BL220" s="18" t="s">
        <v>151</v>
      </c>
      <c r="BM220" s="156" t="s">
        <v>1466</v>
      </c>
    </row>
    <row r="221" spans="1:65" s="2" customFormat="1" ht="16.5" customHeight="1">
      <c r="A221" s="33"/>
      <c r="B221" s="144"/>
      <c r="C221" s="145" t="s">
        <v>664</v>
      </c>
      <c r="D221" s="145" t="s">
        <v>146</v>
      </c>
      <c r="E221" s="146" t="s">
        <v>1467</v>
      </c>
      <c r="F221" s="147" t="s">
        <v>1468</v>
      </c>
      <c r="G221" s="148" t="s">
        <v>986</v>
      </c>
      <c r="H221" s="149">
        <v>1</v>
      </c>
      <c r="I221" s="150"/>
      <c r="J221" s="151">
        <f t="shared" si="40"/>
        <v>0</v>
      </c>
      <c r="K221" s="147" t="s">
        <v>1</v>
      </c>
      <c r="L221" s="34"/>
      <c r="M221" s="152" t="s">
        <v>1</v>
      </c>
      <c r="N221" s="153" t="s">
        <v>41</v>
      </c>
      <c r="O221" s="59"/>
      <c r="P221" s="154">
        <f t="shared" si="41"/>
        <v>0</v>
      </c>
      <c r="Q221" s="154">
        <v>0</v>
      </c>
      <c r="R221" s="154">
        <f t="shared" si="42"/>
        <v>0</v>
      </c>
      <c r="S221" s="154">
        <v>0</v>
      </c>
      <c r="T221" s="155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151</v>
      </c>
      <c r="AT221" s="156" t="s">
        <v>146</v>
      </c>
      <c r="AU221" s="156" t="s">
        <v>6</v>
      </c>
      <c r="AY221" s="18" t="s">
        <v>144</v>
      </c>
      <c r="BE221" s="157">
        <f t="shared" si="44"/>
        <v>0</v>
      </c>
      <c r="BF221" s="157">
        <f t="shared" si="45"/>
        <v>0</v>
      </c>
      <c r="BG221" s="157">
        <f t="shared" si="46"/>
        <v>0</v>
      </c>
      <c r="BH221" s="157">
        <f t="shared" si="47"/>
        <v>0</v>
      </c>
      <c r="BI221" s="157">
        <f t="shared" si="48"/>
        <v>0</v>
      </c>
      <c r="BJ221" s="18" t="s">
        <v>6</v>
      </c>
      <c r="BK221" s="157">
        <f t="shared" si="49"/>
        <v>0</v>
      </c>
      <c r="BL221" s="18" t="s">
        <v>151</v>
      </c>
      <c r="BM221" s="156" t="s">
        <v>1469</v>
      </c>
    </row>
    <row r="222" spans="1:65" s="2" customFormat="1" ht="16.5" customHeight="1">
      <c r="A222" s="33"/>
      <c r="B222" s="144"/>
      <c r="C222" s="145" t="s">
        <v>668</v>
      </c>
      <c r="D222" s="145" t="s">
        <v>146</v>
      </c>
      <c r="E222" s="146" t="s">
        <v>1470</v>
      </c>
      <c r="F222" s="147" t="s">
        <v>1471</v>
      </c>
      <c r="G222" s="148" t="s">
        <v>986</v>
      </c>
      <c r="H222" s="149">
        <v>6</v>
      </c>
      <c r="I222" s="150"/>
      <c r="J222" s="151">
        <f t="shared" si="40"/>
        <v>0</v>
      </c>
      <c r="K222" s="147" t="s">
        <v>1</v>
      </c>
      <c r="L222" s="34"/>
      <c r="M222" s="152" t="s">
        <v>1</v>
      </c>
      <c r="N222" s="153" t="s">
        <v>41</v>
      </c>
      <c r="O222" s="59"/>
      <c r="P222" s="154">
        <f t="shared" si="41"/>
        <v>0</v>
      </c>
      <c r="Q222" s="154">
        <v>0</v>
      </c>
      <c r="R222" s="154">
        <f t="shared" si="42"/>
        <v>0</v>
      </c>
      <c r="S222" s="154">
        <v>0</v>
      </c>
      <c r="T222" s="155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151</v>
      </c>
      <c r="AT222" s="156" t="s">
        <v>146</v>
      </c>
      <c r="AU222" s="156" t="s">
        <v>6</v>
      </c>
      <c r="AY222" s="18" t="s">
        <v>144</v>
      </c>
      <c r="BE222" s="157">
        <f t="shared" si="44"/>
        <v>0</v>
      </c>
      <c r="BF222" s="157">
        <f t="shared" si="45"/>
        <v>0</v>
      </c>
      <c r="BG222" s="157">
        <f t="shared" si="46"/>
        <v>0</v>
      </c>
      <c r="BH222" s="157">
        <f t="shared" si="47"/>
        <v>0</v>
      </c>
      <c r="BI222" s="157">
        <f t="shared" si="48"/>
        <v>0</v>
      </c>
      <c r="BJ222" s="18" t="s">
        <v>6</v>
      </c>
      <c r="BK222" s="157">
        <f t="shared" si="49"/>
        <v>0</v>
      </c>
      <c r="BL222" s="18" t="s">
        <v>151</v>
      </c>
      <c r="BM222" s="156" t="s">
        <v>1472</v>
      </c>
    </row>
    <row r="223" spans="1:65" s="2" customFormat="1" ht="16.5" customHeight="1">
      <c r="A223" s="33"/>
      <c r="B223" s="144"/>
      <c r="C223" s="145" t="s">
        <v>673</v>
      </c>
      <c r="D223" s="145" t="s">
        <v>146</v>
      </c>
      <c r="E223" s="146" t="s">
        <v>1473</v>
      </c>
      <c r="F223" s="147" t="s">
        <v>1474</v>
      </c>
      <c r="G223" s="148" t="s">
        <v>986</v>
      </c>
      <c r="H223" s="149">
        <v>2</v>
      </c>
      <c r="I223" s="150"/>
      <c r="J223" s="151">
        <f t="shared" si="40"/>
        <v>0</v>
      </c>
      <c r="K223" s="147" t="s">
        <v>1</v>
      </c>
      <c r="L223" s="34"/>
      <c r="M223" s="152" t="s">
        <v>1</v>
      </c>
      <c r="N223" s="153" t="s">
        <v>41</v>
      </c>
      <c r="O223" s="59"/>
      <c r="P223" s="154">
        <f t="shared" si="41"/>
        <v>0</v>
      </c>
      <c r="Q223" s="154">
        <v>0</v>
      </c>
      <c r="R223" s="154">
        <f t="shared" si="42"/>
        <v>0</v>
      </c>
      <c r="S223" s="154">
        <v>0</v>
      </c>
      <c r="T223" s="155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151</v>
      </c>
      <c r="AT223" s="156" t="s">
        <v>146</v>
      </c>
      <c r="AU223" s="156" t="s">
        <v>6</v>
      </c>
      <c r="AY223" s="18" t="s">
        <v>144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8" t="s">
        <v>6</v>
      </c>
      <c r="BK223" s="157">
        <f t="shared" si="49"/>
        <v>0</v>
      </c>
      <c r="BL223" s="18" t="s">
        <v>151</v>
      </c>
      <c r="BM223" s="156" t="s">
        <v>1475</v>
      </c>
    </row>
    <row r="224" spans="1:65" s="2" customFormat="1" ht="16.5" customHeight="1">
      <c r="A224" s="33"/>
      <c r="B224" s="144"/>
      <c r="C224" s="145" t="s">
        <v>678</v>
      </c>
      <c r="D224" s="145" t="s">
        <v>146</v>
      </c>
      <c r="E224" s="146" t="s">
        <v>1476</v>
      </c>
      <c r="F224" s="147" t="s">
        <v>1477</v>
      </c>
      <c r="G224" s="148" t="s">
        <v>233</v>
      </c>
      <c r="H224" s="149">
        <v>0.06</v>
      </c>
      <c r="I224" s="150"/>
      <c r="J224" s="151">
        <f t="shared" si="40"/>
        <v>0</v>
      </c>
      <c r="K224" s="147" t="s">
        <v>1281</v>
      </c>
      <c r="L224" s="34"/>
      <c r="M224" s="200" t="s">
        <v>1</v>
      </c>
      <c r="N224" s="201" t="s">
        <v>41</v>
      </c>
      <c r="O224" s="20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151</v>
      </c>
      <c r="AT224" s="156" t="s">
        <v>146</v>
      </c>
      <c r="AU224" s="156" t="s">
        <v>6</v>
      </c>
      <c r="AY224" s="18" t="s">
        <v>144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8" t="s">
        <v>6</v>
      </c>
      <c r="BK224" s="157">
        <f t="shared" si="49"/>
        <v>0</v>
      </c>
      <c r="BL224" s="18" t="s">
        <v>151</v>
      </c>
      <c r="BM224" s="156" t="s">
        <v>1478</v>
      </c>
    </row>
    <row r="225" spans="1:31" s="2" customFormat="1" ht="7" customHeight="1">
      <c r="A225" s="33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34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</sheetData>
  <autoFilter ref="C119:K22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STAV - Stavební práce</vt:lpstr>
      <vt:lpstr>ZTI - Zdravotně technické...</vt:lpstr>
      <vt:lpstr>EI - Elektroinstalace</vt:lpstr>
      <vt:lpstr>'EI - Elektroinstalace'!Názvy_tisku</vt:lpstr>
      <vt:lpstr>'Rekapitulace stavby'!Názvy_tisku</vt:lpstr>
      <vt:lpstr>'STAV - Stavební práce'!Názvy_tisku</vt:lpstr>
      <vt:lpstr>'ZTI - Zdravotně technické...'!Názvy_tisku</vt:lpstr>
      <vt:lpstr>'EI - Elektroinstalace'!Oblast_tisku</vt:lpstr>
      <vt:lpstr>'Rekapitulace stavby'!Oblast_tisku</vt:lpstr>
      <vt:lpstr>'STAV - Stavební práce'!Oblast_tisku</vt:lpstr>
      <vt:lpstr>'ZTI - Zdravotně technické...'!Oblast_tisku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JARDA\user</dc:creator>
  <cp:lastModifiedBy>pavlik3</cp:lastModifiedBy>
  <dcterms:created xsi:type="dcterms:W3CDTF">2021-06-14T05:08:15Z</dcterms:created>
  <dcterms:modified xsi:type="dcterms:W3CDTF">2021-06-14T07:46:05Z</dcterms:modified>
</cp:coreProperties>
</file>